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ocuments\ahug_IWAHPCE_2023\"/>
    </mc:Choice>
  </mc:AlternateContent>
  <xr:revisionPtr revIDLastSave="0" documentId="13_ncr:1_{CBA32E2C-FB1C-4CF3-8017-B3F9B2AE8A66}" xr6:coauthVersionLast="47" xr6:coauthVersionMax="47" xr10:uidLastSave="{00000000-0000-0000-0000-000000000000}"/>
  <bookViews>
    <workbookView xWindow="2604" yWindow="1464" windowWidth="28116" windowHeight="13668" tabRatio="715" firstSheet="1" activeTab="3" xr2:uid="{00000000-000D-0000-FFFF-FFFF00000000}"/>
  </bookViews>
  <sheets>
    <sheet name="System" sheetId="8" r:id="rId1"/>
    <sheet name="System (2)" sheetId="9" r:id="rId2"/>
    <sheet name="hpcc" sheetId="2" r:id="rId3"/>
    <sheet name="hpcc (2)" sheetId="7" r:id="rId4"/>
    <sheet name="gromacs" sheetId="1" r:id="rId5"/>
    <sheet name="gromacs_short" sheetId="10" r:id="rId6"/>
    <sheet name="NWChem" sheetId="6" r:id="rId7"/>
    <sheet name="openfoam" sheetId="4" r:id="rId8"/>
    <sheet name="AI-Bench" sheetId="5" r:id="rId9"/>
    <sheet name="enzo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0" l="1"/>
  <c r="F35" i="10"/>
  <c r="F34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G3" i="10"/>
  <c r="E3" i="10"/>
  <c r="G2" i="10"/>
  <c r="E2" i="10"/>
  <c r="C34" i="3"/>
  <c r="C36" i="3"/>
  <c r="C38" i="3"/>
  <c r="C35" i="5"/>
  <c r="J35" i="5"/>
  <c r="D35" i="6"/>
  <c r="C35" i="6"/>
  <c r="D24" i="4"/>
  <c r="C24" i="4"/>
  <c r="C22" i="4"/>
  <c r="F35" i="6"/>
  <c r="F34" i="6"/>
  <c r="B34" i="6"/>
  <c r="G36" i="1"/>
  <c r="G35" i="1"/>
  <c r="G34" i="1"/>
  <c r="F39" i="9"/>
  <c r="B39" i="9"/>
  <c r="H32" i="9"/>
  <c r="L23" i="9"/>
  <c r="T22" i="9"/>
  <c r="U22" i="9" s="1"/>
  <c r="L22" i="9"/>
  <c r="L20" i="9"/>
  <c r="T19" i="9"/>
  <c r="U19" i="9" s="1"/>
  <c r="L19" i="9"/>
  <c r="L18" i="9"/>
  <c r="T17" i="9"/>
  <c r="U17" i="9" s="1"/>
  <c r="L17" i="9"/>
  <c r="L16" i="9"/>
  <c r="T14" i="9"/>
  <c r="U14" i="9" s="1"/>
  <c r="L14" i="9"/>
  <c r="U13" i="9"/>
  <c r="T13" i="9"/>
  <c r="S13" i="9"/>
  <c r="L13" i="9"/>
  <c r="T12" i="9"/>
  <c r="U12" i="9" s="1"/>
  <c r="S12" i="9"/>
  <c r="L12" i="9"/>
  <c r="T10" i="9"/>
  <c r="U10" i="9" s="1"/>
  <c r="T9" i="9"/>
  <c r="U9" i="9" s="1"/>
  <c r="T8" i="9"/>
  <c r="U8" i="9" s="1"/>
  <c r="T7" i="9"/>
  <c r="U7" i="9" s="1"/>
  <c r="L7" i="9"/>
  <c r="J6" i="9"/>
  <c r="L6" i="9" s="1"/>
  <c r="J5" i="9"/>
  <c r="L5" i="9" s="1"/>
  <c r="T3" i="9"/>
  <c r="U3" i="9" s="1"/>
  <c r="O3" i="9"/>
  <c r="Y8" i="8"/>
  <c r="Z8" i="8" s="1"/>
  <c r="Y9" i="8"/>
  <c r="Z9" i="8" s="1"/>
  <c r="Z10" i="8"/>
  <c r="Y10" i="8"/>
  <c r="Q14" i="8"/>
  <c r="Q7" i="8"/>
  <c r="Q6" i="8"/>
  <c r="Q5" i="8"/>
  <c r="Q13" i="8"/>
  <c r="Q12" i="8"/>
  <c r="Q16" i="8"/>
  <c r="Y22" i="8"/>
  <c r="Z22" i="8" s="1"/>
  <c r="Y19" i="8"/>
  <c r="Z19" i="8" s="1"/>
  <c r="Y14" i="8"/>
  <c r="Y13" i="8"/>
  <c r="Z13" i="8" s="1"/>
  <c r="Y12" i="8"/>
  <c r="Z12" i="8" s="1"/>
  <c r="Z14" i="8"/>
  <c r="X12" i="8"/>
  <c r="X13" i="8"/>
  <c r="Y17" i="8"/>
  <c r="Z17" i="8"/>
  <c r="Q23" i="8"/>
  <c r="Q20" i="8"/>
  <c r="Q22" i="8"/>
  <c r="Q19" i="8"/>
  <c r="Q17" i="8"/>
  <c r="Q18" i="8"/>
  <c r="O5" i="8"/>
  <c r="O6" i="8"/>
  <c r="T3" i="8"/>
  <c r="Y7" i="8"/>
  <c r="Z7" i="8" s="1"/>
  <c r="Y3" i="8"/>
  <c r="Z3" i="8" s="1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H17" i="1"/>
  <c r="H18" i="1"/>
  <c r="H19" i="1"/>
  <c r="H20" i="1"/>
  <c r="H21" i="1"/>
  <c r="H16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<sst xmlns="http://schemas.openxmlformats.org/spreadsheetml/2006/main" count="1535" uniqueCount="420">
  <si>
    <t>formal_name</t>
  </si>
  <si>
    <t>cores</t>
  </si>
  <si>
    <t>Simulation Speed (St.Dev.)</t>
  </si>
  <si>
    <t>ns_per_kwh (St.Dev.)</t>
  </si>
  <si>
    <t>app_version</t>
  </si>
  <si>
    <t>resource</t>
  </si>
  <si>
    <t>release_date</t>
  </si>
  <si>
    <t>nominal_freq</t>
  </si>
  <si>
    <t>Ookami-OSS</t>
  </si>
  <si>
    <t>2019?</t>
  </si>
  <si>
    <t>Ookami-Fujitsu</t>
  </si>
  <si>
    <t>2021.2-fugaku</t>
  </si>
  <si>
    <t>ThunderX2</t>
  </si>
  <si>
    <t>NA</t>
  </si>
  <si>
    <t>2022.3-spack</t>
  </si>
  <si>
    <t>2.0-2.5?</t>
  </si>
  <si>
    <t>Amazon-Graviton2-48</t>
  </si>
  <si>
    <t>amazon-graviton2-48</t>
  </si>
  <si>
    <t>Amazon-Graviton3-48</t>
  </si>
  <si>
    <t>amazon-graviton3-48</t>
  </si>
  <si>
    <t>Amazon-Graviton3-64</t>
  </si>
  <si>
    <t>amazon-graviton3-64</t>
  </si>
  <si>
    <t>Google-T2A-48</t>
  </si>
  <si>
    <t>google-tau-t2a-48</t>
  </si>
  <si>
    <t>Up to 3.0</t>
  </si>
  <si>
    <t>Azure-Altra-48</t>
  </si>
  <si>
    <t>azure-altra-48</t>
  </si>
  <si>
    <t>Azure-Altra-64</t>
  </si>
  <si>
    <t>azure-altra-64</t>
  </si>
  <si>
    <t>PSC Bridges-2</t>
  </si>
  <si>
    <t>Bridges-2</t>
  </si>
  <si>
    <t>Mid-2019</t>
  </si>
  <si>
    <t>SDSC Expanse</t>
  </si>
  <si>
    <t>Expanse</t>
  </si>
  <si>
    <t>Purdue Anvil</t>
  </si>
  <si>
    <t>Anvil</t>
  </si>
  <si>
    <t>TACC-Stampede 2 SKX</t>
  </si>
  <si>
    <t>2021-beta1-UNCHECKED</t>
  </si>
  <si>
    <t>stampede2-skx</t>
  </si>
  <si>
    <t>Q3 2017</t>
  </si>
  <si>
    <t>TACC-Stampede 2 ICX</t>
  </si>
  <si>
    <t>stampede2-icx</t>
  </si>
  <si>
    <t>Q2 2021</t>
  </si>
  <si>
    <t>UBHPC_32core_SKX</t>
  </si>
  <si>
    <t>UBHPC_32core</t>
  </si>
  <si>
    <t>2.1/3.7</t>
  </si>
  <si>
    <t>UBHPC_32core_SKX_ICC</t>
  </si>
  <si>
    <t>UBHPC_32core_ICC</t>
  </si>
  <si>
    <t>UBHPC_56core</t>
  </si>
  <si>
    <t>UBHPC_56core_ICC</t>
  </si>
  <si>
    <t>UBHPC_32core_V100</t>
  </si>
  <si>
    <t>UBHPC_56core_A100</t>
  </si>
  <si>
    <t>111 ± 8</t>
  </si>
  <si>
    <t>105 ± 5</t>
  </si>
  <si>
    <t>270 *</t>
  </si>
  <si>
    <t>*</t>
  </si>
  <si>
    <t xml:space="preserve"> estimate for azure-altra-64 is 300 (from ampere presentation)-(210-180) (tdp difference)</t>
  </si>
  <si>
    <t>379 ± 33</t>
  </si>
  <si>
    <t>367 ± 35</t>
  </si>
  <si>
    <t>633 ± 28</t>
  </si>
  <si>
    <t>619 ± 17</t>
  </si>
  <si>
    <t>435 ± 7</t>
  </si>
  <si>
    <t>707 ± 9</t>
  </si>
  <si>
    <t>Simulation Speed, ns/day</t>
  </si>
  <si>
    <t>Resource</t>
  </si>
  <si>
    <t>CPU</t>
  </si>
  <si>
    <t>Cores</t>
  </si>
  <si>
    <t>Simulation Speed per Core, ns/day/core</t>
  </si>
  <si>
    <t>N</t>
  </si>
  <si>
    <t>ARM Ampere Altra, Neoverse N1 (Google)</t>
  </si>
  <si>
    <t>ARM Ampere Altra, Neoverse N1 (Azure)</t>
  </si>
  <si>
    <t>ARM Cavium ThunderX2 (SBU-Ookami)</t>
  </si>
  <si>
    <t>ARM Amazon Graviton 2, Neoverse N1 (AWS)</t>
  </si>
  <si>
    <t>ARM Amazon Graviton 3, Neoverse V1, SVE 256bit (AWS)</t>
  </si>
  <si>
    <t>x86 AMD EPYC 7742 Zen2(Rome), AVX2 (PSC Bridges-2)</t>
  </si>
  <si>
    <t>x86 AMD EPYC 7742 Zen2(Rome), AVX2 (SDSC Expanse)</t>
  </si>
  <si>
    <t>x86 AMD EPYC 7763 Zen3(Milan), AVX2 (Purdue Anvil)</t>
  </si>
  <si>
    <t>x86 Intel Xeon Gold 6130,  Skylake-X, AVX512 (UBHPC)</t>
  </si>
  <si>
    <t>x86 Intel Xeon Gold 6330,  Ice Lake, AVX512 (UBHPC)</t>
  </si>
  <si>
    <t>x86 Intel Xeon Gold 6130, NVIDIA V100x2 (UBHPC)</t>
  </si>
  <si>
    <t>x86 Intel Xeon Gold 6330, NVIDIA A100x2 (UBHPC)</t>
  </si>
  <si>
    <t>x86 Intel Xeon Plat. 8160, Skylake-X, AVX512 (TACC-Stampede 2)</t>
  </si>
  <si>
    <t>x86 Intel Xeon Plat. 8380, Ice Lake, AVX512 (TACC-Stampede 2)</t>
  </si>
  <si>
    <t>jobs_per_kwh (St.Dev.)</t>
  </si>
  <si>
    <t>Wall Clock Time (Mean)</t>
  </si>
  <si>
    <t>Wall Clock Time (St.Dev.)</t>
  </si>
  <si>
    <t>± 0.10</t>
  </si>
  <si>
    <t>± 27</t>
  </si>
  <si>
    <t>± 0.65</t>
  </si>
  <si>
    <t>110**</t>
  </si>
  <si>
    <t>± 3.6</t>
  </si>
  <si>
    <t>1.5.0f</t>
  </si>
  <si>
    <t>± 0.19</t>
  </si>
  <si>
    <t>± 19</t>
  </si>
  <si>
    <t>± 0.87</t>
  </si>
  <si>
    <t>± 5.8</t>
  </si>
  <si>
    <t>± 1.81</t>
  </si>
  <si>
    <t>± 72</t>
  </si>
  <si>
    <t>± 0.02</t>
  </si>
  <si>
    <t>± 6.6</t>
  </si>
  <si>
    <t>Ookami-ARM</t>
  </si>
  <si>
    <t>± 3.72</t>
  </si>
  <si>
    <t>± 149</t>
  </si>
  <si>
    <t>± 0.58</t>
  </si>
  <si>
    <t>± 10</t>
  </si>
  <si>
    <t>Ookami-Cray</t>
  </si>
  <si>
    <t>± 2.10</t>
  </si>
  <si>
    <t>± 106</t>
  </si>
  <si>
    <t>± 3.68</t>
  </si>
  <si>
    <t>± 7.7</t>
  </si>
  <si>
    <t>± 0.03</t>
  </si>
  <si>
    <t>± 1</t>
  </si>
  <si>
    <t>± 0.60</t>
  </si>
  <si>
    <t>± 1.1</t>
  </si>
  <si>
    <t>ARM Amazon Graviton 3, Neoverse V1, SVE 256b (AWS)</t>
  </si>
  <si>
    <t>± 0.32</t>
  </si>
  <si>
    <t>± 0.50</t>
  </si>
  <si>
    <t>± 1.6</t>
  </si>
  <si>
    <t>± 0.01</t>
  </si>
  <si>
    <t>± 0.9</t>
  </si>
  <si>
    <t>± 17</t>
  </si>
  <si>
    <t>± 0.36</t>
  </si>
  <si>
    <t>± 1.9</t>
  </si>
  <si>
    <t>± 0.04</t>
  </si>
  <si>
    <t>± 18</t>
  </si>
  <si>
    <t>± 0.67</t>
  </si>
  <si>
    <t>± 6.3</t>
  </si>
  <si>
    <t>± 4</t>
  </si>
  <si>
    <t>± 1.14</t>
  </si>
  <si>
    <t>270*</t>
  </si>
  <si>
    <t>± 3.4</t>
  </si>
  <si>
    <t>x86 AMD EPYC 7742 Zen2(Rome), AVX2 (PSC-Bridges-2)</t>
  </si>
  <si>
    <t>± 0.71</t>
  </si>
  <si>
    <t>± 42</t>
  </si>
  <si>
    <t>± 0.30</t>
  </si>
  <si>
    <t>± 7.1</t>
  </si>
  <si>
    <t>± 1.42</t>
  </si>
  <si>
    <t>± 47</t>
  </si>
  <si>
    <t>± 1.99</t>
  </si>
  <si>
    <t>± 1.57</t>
  </si>
  <si>
    <t>± 100</t>
  </si>
  <si>
    <t>± 4.85</t>
  </si>
  <si>
    <t>x86 Intel Xeon Phi 7250, KNL, AVX512 (TACC-Stampede 2)</t>
  </si>
  <si>
    <t>± 0.28</t>
  </si>
  <si>
    <t>± 8</t>
  </si>
  <si>
    <t>± 0.74</t>
  </si>
  <si>
    <t>± 0.7</t>
  </si>
  <si>
    <t>TACC-Stampede 2 KNL</t>
  </si>
  <si>
    <t>stampede2-knl</t>
  </si>
  <si>
    <t>Q2 2016</t>
  </si>
  <si>
    <t>± 1.74</t>
  </si>
  <si>
    <t>± 34</t>
  </si>
  <si>
    <t>± 1.95</t>
  </si>
  <si>
    <t>± 24.7</t>
  </si>
  <si>
    <t>± 5</t>
  </si>
  <si>
    <t>x86 Intel Xeon Gold 6130,  Skylake-X, AVX512 (UB-HPC)</t>
  </si>
  <si>
    <t>± 2.05</t>
  </si>
  <si>
    <t>± 54</t>
  </si>
  <si>
    <t>± 1.93</t>
  </si>
  <si>
    <t>345 ± 31</t>
  </si>
  <si>
    <t>1.4.2f</t>
  </si>
  <si>
    <t>x86 Intel Xeon Gold 6330,  Ice Lake, AVX512 (UB-HPC)</t>
  </si>
  <si>
    <t>± 1.11</t>
  </si>
  <si>
    <t>± 37</t>
  </si>
  <si>
    <t>588 ± 64</t>
  </si>
  <si>
    <t>± 3</t>
  </si>
  <si>
    <t>± 1.03</t>
  </si>
  <si>
    <t>± 13</t>
  </si>
  <si>
    <t>± 0.35</t>
  </si>
  <si>
    <t>501 ± 107</t>
  </si>
  <si>
    <t>± 0.6</t>
  </si>
  <si>
    <t>Mat. Mult., GFLOPS/Core</t>
  </si>
  <si>
    <t>CPU/System</t>
  </si>
  <si>
    <t>LINPACK, GFLOPS</t>
  </si>
  <si>
    <t>FFT, GFLOPS</t>
  </si>
  <si>
    <t>Power, W</t>
  </si>
  <si>
    <t>** wall clock is too small, ookami didn't catch energy use, so estimated it with average from openfoam run</t>
  </si>
  <si>
    <t>*  estimate for azure-altra-64 is 300 (from ampere presentation)-(210-180) (tdp difference)</t>
  </si>
  <si>
    <t>± 6</t>
  </si>
  <si>
    <t>± 12</t>
  </si>
  <si>
    <t>± 71</t>
  </si>
  <si>
    <t>x86 Intel Xeon Gold 6330,  Ice Lake, AVX512 (UB-HPC, ICC)</t>
  </si>
  <si>
    <t>unknown</t>
  </si>
  <si>
    <t>Branch:stable Revision:1616af64765d</t>
  </si>
  <si>
    <t>Branch:stable Revision:1616af64765d+</t>
  </si>
  <si>
    <t>± 17.7</t>
  </si>
  <si>
    <t>112 ± 7</t>
  </si>
  <si>
    <t>± 0.5</t>
  </si>
  <si>
    <t>± 1.2</t>
  </si>
  <si>
    <t>± 1.0</t>
  </si>
  <si>
    <t>± 0.8</t>
  </si>
  <si>
    <t>± 0.4</t>
  </si>
  <si>
    <t>± 0.3</t>
  </si>
  <si>
    <t>± 0.1</t>
  </si>
  <si>
    <t>338 ± 31</t>
  </si>
  <si>
    <t>± 3.9</t>
  </si>
  <si>
    <t>379 ± 26</t>
  </si>
  <si>
    <t>559 ± 34</t>
  </si>
  <si>
    <t>Energy Efficiency, Jobs per kWh</t>
  </si>
  <si>
    <t>Energy Efficiency, ns/kWh</t>
  </si>
  <si>
    <t>Wall Clock Time, Minutes</t>
  </si>
  <si>
    <t>_76d719d1e6-20220624 OPENFOAM=2206 version=v2206</t>
  </si>
  <si>
    <t>v1812 OPENFOAM=1812</t>
  </si>
  <si>
    <t>110 ± 7</t>
  </si>
  <si>
    <t>111 ± 7</t>
  </si>
  <si>
    <t>± 0.2</t>
  </si>
  <si>
    <t>± 4.4</t>
  </si>
  <si>
    <t>± 1.4</t>
  </si>
  <si>
    <t>± 3.7</t>
  </si>
  <si>
    <t>375 ± 35</t>
  </si>
  <si>
    <t>505 ± 34</t>
  </si>
  <si>
    <t>Meshing Time, Minutes</t>
  </si>
  <si>
    <t>Solver Time, Minutes</t>
  </si>
  <si>
    <t>± 0.0</t>
  </si>
  <si>
    <t>± 2</t>
  </si>
  <si>
    <t>Ookami-Bin</t>
  </si>
  <si>
    <t>0.1.2</t>
  </si>
  <si>
    <t>± 7</t>
  </si>
  <si>
    <t>± 31</t>
  </si>
  <si>
    <t>± 21</t>
  </si>
  <si>
    <t>± 15</t>
  </si>
  <si>
    <t>± 20</t>
  </si>
  <si>
    <t>± 14</t>
  </si>
  <si>
    <t>± 9</t>
  </si>
  <si>
    <t>± 26</t>
  </si>
  <si>
    <t>± 16</t>
  </si>
  <si>
    <t>± 253</t>
  </si>
  <si>
    <t>± 165</t>
  </si>
  <si>
    <t>± 88</t>
  </si>
  <si>
    <t>403 ± 14</t>
  </si>
  <si>
    <t>± 53</t>
  </si>
  <si>
    <t>± 29</t>
  </si>
  <si>
    <t>543 ± 33</t>
  </si>
  <si>
    <t>x86 Intel Xeon Gold 6130, NVIDIA V100x2 (UB-HPC)</t>
  </si>
  <si>
    <t>± 433</t>
  </si>
  <si>
    <t>± 278</t>
  </si>
  <si>
    <t>± 163</t>
  </si>
  <si>
    <t>379 ± 34</t>
  </si>
  <si>
    <t>± 8.3</t>
  </si>
  <si>
    <t>x86 Intel Xeon Gold 6330, NVIDIA A100x2 (UB-HPC)</t>
  </si>
  <si>
    <t>± 378</t>
  </si>
  <si>
    <t>± 290</t>
  </si>
  <si>
    <t>± 152</t>
  </si>
  <si>
    <t>561 ± 69</t>
  </si>
  <si>
    <t>± 13.6</t>
  </si>
  <si>
    <t>AI Score</t>
  </si>
  <si>
    <t>Inference Score</t>
  </si>
  <si>
    <t>Training Score</t>
  </si>
  <si>
    <t>AI Score per W</t>
  </si>
  <si>
    <t>110 ± 0</t>
  </si>
  <si>
    <t>7.0.2</t>
  </si>
  <si>
    <t>± 2.7</t>
  </si>
  <si>
    <t>± 7.8</t>
  </si>
  <si>
    <t>7.0.0</t>
  </si>
  <si>
    <t>± 22.1</t>
  </si>
  <si>
    <t>332 ± 50</t>
  </si>
  <si>
    <t>± 25</t>
  </si>
  <si>
    <t>376 ± 2</t>
  </si>
  <si>
    <t>Wall Clock Time, Seconds</t>
  </si>
  <si>
    <t>x86 Intel Xeon Phi 7250, KNL, AVX512 (TACC-Stampede 2)**</t>
  </si>
  <si>
    <t>x86 Intel Xeon Plat. 8160, Skylake-X, AVX512 (TACC-Stampede 2)**</t>
  </si>
  <si>
    <t>± 1.8</t>
  </si>
  <si>
    <t>± 2.1</t>
  </si>
  <si>
    <t>± 1.7</t>
  </si>
  <si>
    <t>± 2.0</t>
  </si>
  <si>
    <t>± 4.8</t>
  </si>
  <si>
    <t>± 28</t>
  </si>
  <si>
    <t>± 11</t>
  </si>
  <si>
    <t>Matrics Multiplication</t>
  </si>
  <si>
    <t xml:space="preserve"> GFLOPS/Core</t>
  </si>
  <si>
    <t>LINPACK</t>
  </si>
  <si>
    <t>GFLOPS</t>
  </si>
  <si>
    <t>FFT</t>
  </si>
  <si>
    <t>GFLOPS/Core</t>
  </si>
  <si>
    <t>*** embarisingly parallel</t>
  </si>
  <si>
    <t>345±31</t>
  </si>
  <si>
    <t>588±64</t>
  </si>
  <si>
    <t>501±107</t>
  </si>
  <si>
    <t>Energy Eff., Jobs per kWh</t>
  </si>
  <si>
    <t>* estimate for amazon is 300-210+100</t>
  </si>
  <si>
    <t>fugau</t>
  </si>
  <si>
    <t>mpi fft</t>
  </si>
  <si>
    <t>FFT_N</t>
  </si>
  <si>
    <t>Release Date</t>
  </si>
  <si>
    <t>Cores per Node</t>
  </si>
  <si>
    <t>ARM Futjitsu A64FX, SVE 512bit</t>
  </si>
  <si>
    <t>~2019</t>
  </si>
  <si>
    <t>ARM Cavium ThunderX2</t>
  </si>
  <si>
    <t>ARM Amazon Graviton 3, Neoverse V1, SVE 256bit</t>
  </si>
  <si>
    <t>ARM Amazon Graviton 2, Neoverse N1</t>
  </si>
  <si>
    <t>ARM Ampere Altra, Neoverse N1</t>
  </si>
  <si>
    <t>x86 AMD EPYC 7742 Zen2(Rome), AVX2</t>
  </si>
  <si>
    <t>x86 AMD EPYC 7763 Zen3(Milan), AVX2</t>
  </si>
  <si>
    <t>x86 Intel Xeon Phi 7250, Knights Landing, AVX512</t>
  </si>
  <si>
    <t>x86 Intel Xeon Platinum 8160, Skylake-X, AVX512</t>
  </si>
  <si>
    <t>x86 Intel Xeon Platinum 8380, Ice Lake, AVX512</t>
  </si>
  <si>
    <t>x86 Intel Xeon Gold 6330,  Ice Lake, AVX512</t>
  </si>
  <si>
    <t>UB-HPC 32core</t>
  </si>
  <si>
    <t>UB-HPC 56core</t>
  </si>
  <si>
    <t>SBU Ookami</t>
  </si>
  <si>
    <t>SBU-Ookami-ThunderX2</t>
  </si>
  <si>
    <t>PSC-Bridges 2</t>
  </si>
  <si>
    <t>SDSC-Expanse</t>
  </si>
  <si>
    <t>Purdue-Anvil</t>
  </si>
  <si>
    <t>fre</t>
  </si>
  <si>
    <t>SIMD Width</t>
  </si>
  <si>
    <t>SIMD</t>
  </si>
  <si>
    <t>SVE</t>
  </si>
  <si>
    <t>Knights Landing</t>
  </si>
  <si>
    <t>Skylake-X</t>
  </si>
  <si>
    <t>Ice Lake</t>
  </si>
  <si>
    <t>AVX2</t>
  </si>
  <si>
    <t>AVX512</t>
  </si>
  <si>
    <t>Memory</t>
  </si>
  <si>
    <t>DDR5</t>
  </si>
  <si>
    <t>Theoretical GFLOPS/core</t>
  </si>
  <si>
    <t>BFloat16 </t>
  </si>
  <si>
    <t>y</t>
  </si>
  <si>
    <t>TDP,Wper socket</t>
  </si>
  <si>
    <t>L1 I/D per core, KB</t>
  </si>
  <si>
    <t>L3 MB per socket</t>
  </si>
  <si>
    <t>64/64</t>
  </si>
  <si>
    <t>L2 MB per core</t>
  </si>
  <si>
    <t>Transistors(Billions)</t>
  </si>
  <si>
    <t>Process, nm</t>
  </si>
  <si>
    <t>v8.2-A</t>
  </si>
  <si>
    <t>HBM2</t>
  </si>
  <si>
    <t>Float16</t>
  </si>
  <si>
    <t>Theoretical GFLOPS/system</t>
  </si>
  <si>
    <t>Freq SIMD, GHz</t>
  </si>
  <si>
    <t>DDR4</t>
  </si>
  <si>
    <t>ARM</t>
  </si>
  <si>
    <t>Futjitsu A64FX</t>
  </si>
  <si>
    <t>Cavium ThunderX2</t>
  </si>
  <si>
    <t>Amazon Graviton 2</t>
  </si>
  <si>
    <t>Amazon Graviton 3</t>
  </si>
  <si>
    <t>Ampere Altra</t>
  </si>
  <si>
    <t>x86 AMD</t>
  </si>
  <si>
    <t>Zen2(Rome)</t>
  </si>
  <si>
    <t>Arch/Core Name</t>
  </si>
  <si>
    <t>v8.2, Neoverse N1</t>
  </si>
  <si>
    <t>v8.5, Neoverse V1</t>
  </si>
  <si>
    <t>Zen3(Milan)</t>
  </si>
  <si>
    <t>EPYC 7742</t>
  </si>
  <si>
    <t>EPYC 7763</t>
  </si>
  <si>
    <t>x86 Intel</t>
  </si>
  <si>
    <t>x86 Intel and NVIDIA GPU</t>
  </si>
  <si>
    <t>UB-HPC 32core V100x2</t>
  </si>
  <si>
    <t>UB-HPC 56core A100x2</t>
  </si>
  <si>
    <t>Xeon Phi 7250</t>
  </si>
  <si>
    <t>Xeon Platinum 8160</t>
  </si>
  <si>
    <t>Xeon Platinum 8380</t>
  </si>
  <si>
    <t>Xeon Gold 6130</t>
  </si>
  <si>
    <t>Xeon Gold 6330</t>
  </si>
  <si>
    <t>Cache-line size, bytes</t>
  </si>
  <si>
    <t>x86 Intel Xeon Gold 6130,  Skylake-X, AVX512</t>
  </si>
  <si>
    <t>x86 Intel Xeon Gold 6130, NVIDIA V100x2</t>
  </si>
  <si>
    <t>x86 Intel Xeon Gold 6330, NVIDIA A100x2</t>
  </si>
  <si>
    <t>TDP per system(CPUs), W</t>
  </si>
  <si>
    <t>Mem Channels/Controllers per socket</t>
  </si>
  <si>
    <t>Mem Bendwidth, GB/s, per socket</t>
  </si>
  <si>
    <t>Sockets</t>
  </si>
  <si>
    <t>2.3/3.4</t>
  </si>
  <si>
    <t>?</t>
  </si>
  <si>
    <t>32/32</t>
  </si>
  <si>
    <t>119.21 </t>
  </si>
  <si>
    <t>64 </t>
  </si>
  <si>
    <t>Freq, GHZ base/turbo</t>
  </si>
  <si>
    <t>2/3.7</t>
  </si>
  <si>
    <t>2.9?</t>
  </si>
  <si>
    <t>3.0?</t>
  </si>
  <si>
    <t>32/48</t>
  </si>
  <si>
    <t>1.4/1.6</t>
  </si>
  <si>
    <t>MCDRAM</t>
  </si>
  <si>
    <t>2.45/3.5</t>
  </si>
  <si>
    <t>2.25/3.4</t>
  </si>
  <si>
    <t>7+</t>
  </si>
  <si>
    <t>v8.2+, Neoverse N1</t>
  </si>
  <si>
    <t>180?</t>
  </si>
  <si>
    <t xml:space="preserve"> </t>
  </si>
  <si>
    <t>AVX2 256b</t>
  </si>
  <si>
    <t>SVE 512b</t>
  </si>
  <si>
    <t>v8.1</t>
  </si>
  <si>
    <t>NEON</t>
  </si>
  <si>
    <t xml:space="preserve">DDR4 </t>
  </si>
  <si>
    <t>NEON 128b</t>
  </si>
  <si>
    <t>128b</t>
  </si>
  <si>
    <t>2.0-2.5</t>
  </si>
  <si>
    <t>~8</t>
  </si>
  <si>
    <t>x86 Intel Xeon Gold 6130,  Skylake-X, AVX512 (UBHPC ICC)</t>
  </si>
  <si>
    <t>x86 Intel Xeon Gold 6330,  Ice Lake, AVX512 (UBHPC ICC)</t>
  </si>
  <si>
    <t>ARM Fujitsu A64FX, SVE 512b (SBU-Ookami, GCC)</t>
  </si>
  <si>
    <t>Fujitsu A64FX</t>
  </si>
  <si>
    <t>ARM Fujitsu A64FX, SVE 512b (SBU-Ookami, FJ)</t>
  </si>
  <si>
    <t>ARM Fujitsu A64FX, SVE 512b (SBU-Ookami, ARM)</t>
  </si>
  <si>
    <t>ARM Fujitsu A64FX, SVE 512b (SBU-Ookami, Cray)</t>
  </si>
  <si>
    <t>ARM Fujitsu A64FX, SVE 512bit (SBU-Ookami, GCC)</t>
  </si>
  <si>
    <t>ARM Fujitsu A64FX, SVE 512bit (SBU-Ookami, Fujitsu)</t>
  </si>
  <si>
    <t>ARM Fujitsu A64FX, SVE 512b (SBU-Ookami)</t>
  </si>
  <si>
    <t>x86 Intel Xeon Gold 6130, NVIDIA V100 (UBHPC)</t>
  </si>
  <si>
    <t>x86 Intel Xeon Gold 6330, NVIDIA A100 (UBHPC)</t>
  </si>
  <si>
    <t>± 8.6</t>
  </si>
  <si>
    <t>± 6.0</t>
  </si>
  <si>
    <t>± 6.9</t>
  </si>
  <si>
    <t>± 2.8</t>
  </si>
  <si>
    <t>± 10.8</t>
  </si>
  <si>
    <t>System</t>
  </si>
  <si>
    <t>SBU-Ookami</t>
  </si>
  <si>
    <t>AWS</t>
  </si>
  <si>
    <t>TACC-Stampede 2</t>
  </si>
  <si>
    <t>Azure</t>
  </si>
  <si>
    <t>CPU/GPU</t>
  </si>
  <si>
    <t>ARM Fujitsu A64FX, SVE 512bit</t>
  </si>
  <si>
    <t>UB-HPC</t>
  </si>
  <si>
    <t>x86 Intel Xeon Gold 6330, NVIDIA A100</t>
  </si>
  <si>
    <t>x86 Intel Xeon Gold 6130, NVIDIA V100</t>
  </si>
  <si>
    <t>x86 Intel Xeon Plat. 8380, Ice Lake, AVX512</t>
  </si>
  <si>
    <t>x86 Intel Xeon Plat. 8160, Skylake-X, AVX512</t>
  </si>
  <si>
    <t>x86 Intel Xeon Gold 6330,  Ice Lake, AVX512 (ICC)</t>
  </si>
  <si>
    <t>ARM Amazon Graviton 3, Neov. V1, SVE 256bit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</si>
</sst>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D3C3F"/>
      <name val="Arial"/>
      <family val="2"/>
    </font>
    <font>
      <sz val="7"/>
      <color rgb="FF000000"/>
      <name val="Arial Unicode MS"/>
    </font>
    <font>
      <sz val="10"/>
      <color rgb="FF303030"/>
      <name val="Times New Roman"/>
      <family val="1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3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0" fontId="0" fillId="0" borderId="13" xfId="0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11" xfId="0" applyNumberFormat="1" applyBorder="1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1" fontId="0" fillId="0" borderId="10" xfId="0" applyNumberFormat="1" applyBorder="1"/>
    <xf numFmtId="0" fontId="0" fillId="0" borderId="10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2" fontId="0" fillId="0" borderId="13" xfId="0" applyNumberFormat="1" applyBorder="1"/>
    <xf numFmtId="0" fontId="18" fillId="0" borderId="0" xfId="0" applyFont="1"/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12" xfId="0" applyBorder="1" applyAlignment="1">
      <alignment horizontal="right"/>
    </xf>
    <xf numFmtId="17" fontId="0" fillId="0" borderId="12" xfId="0" applyNumberFormat="1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right"/>
    </xf>
    <xf numFmtId="0" fontId="0" fillId="0" borderId="31" xfId="0" applyBorder="1"/>
    <xf numFmtId="0" fontId="19" fillId="0" borderId="0" xfId="0" applyFont="1" applyAlignment="1">
      <alignment horizontal="right" vertical="center"/>
    </xf>
    <xf numFmtId="0" fontId="0" fillId="0" borderId="22" xfId="0" applyBorder="1"/>
    <xf numFmtId="0" fontId="0" fillId="0" borderId="29" xfId="0" applyBorder="1"/>
    <xf numFmtId="0" fontId="0" fillId="0" borderId="32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8" xfId="0" applyBorder="1" applyAlignment="1">
      <alignment horizontal="center" wrapText="1"/>
    </xf>
    <xf numFmtId="0" fontId="21" fillId="0" borderId="0" xfId="0" applyFont="1"/>
    <xf numFmtId="0" fontId="0" fillId="0" borderId="34" xfId="0" applyBorder="1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19" xfId="0" applyBorder="1" applyAlignment="1">
      <alignment horizontal="right" wrapText="1"/>
    </xf>
    <xf numFmtId="0" fontId="0" fillId="0" borderId="35" xfId="0" applyBorder="1" applyAlignment="1">
      <alignment horizontal="right" wrapText="1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30" xfId="0" applyBorder="1" applyAlignment="1">
      <alignment horizontal="right"/>
    </xf>
    <xf numFmtId="0" fontId="16" fillId="0" borderId="24" xfId="0" applyFont="1" applyBorder="1"/>
    <xf numFmtId="0" fontId="16" fillId="0" borderId="33" xfId="0" applyFont="1" applyBorder="1" applyAlignment="1">
      <alignment wrapText="1"/>
    </xf>
    <xf numFmtId="0" fontId="20" fillId="0" borderId="10" xfId="0" applyFont="1" applyBorder="1"/>
    <xf numFmtId="2" fontId="0" fillId="0" borderId="10" xfId="0" applyNumberFormat="1" applyBorder="1" applyAlignment="1">
      <alignment wrapText="1"/>
    </xf>
    <xf numFmtId="17" fontId="0" fillId="0" borderId="10" xfId="0" applyNumberFormat="1" applyBorder="1" applyAlignment="1">
      <alignment horizontal="right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1" xfId="0" applyNumberFormat="1" applyBorder="1"/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BA8E-3561-4B4F-9B80-1BA296BA267C}">
  <dimension ref="A1:AD40"/>
  <sheetViews>
    <sheetView zoomScale="90" zoomScaleNormal="9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Q32" sqref="Q32:Q35"/>
    </sheetView>
  </sheetViews>
  <sheetFormatPr defaultRowHeight="14.4"/>
  <cols>
    <col min="1" max="1" width="20.21875" customWidth="1"/>
    <col min="2" max="2" width="46.6640625" customWidth="1"/>
    <col min="3" max="3" width="18.33203125" customWidth="1"/>
    <col min="4" max="4" width="15.21875" customWidth="1"/>
    <col min="5" max="6" width="7.6640625" customWidth="1"/>
    <col min="7" max="7" width="14.33203125" customWidth="1"/>
    <col min="8" max="10" width="10.88671875" customWidth="1"/>
    <col min="11" max="11" width="10" style="2" bestFit="1" customWidth="1"/>
    <col min="13" max="13" width="10.21875" customWidth="1"/>
    <col min="16" max="18" width="13" customWidth="1"/>
  </cols>
  <sheetData>
    <row r="1" spans="1:30" s="3" customFormat="1" ht="43.8" customHeight="1">
      <c r="A1" s="11" t="s">
        <v>64</v>
      </c>
      <c r="B1" s="11" t="s">
        <v>65</v>
      </c>
      <c r="C1" s="11" t="s">
        <v>65</v>
      </c>
      <c r="D1" s="11" t="s">
        <v>339</v>
      </c>
      <c r="E1" s="11" t="s">
        <v>324</v>
      </c>
      <c r="F1" s="11" t="s">
        <v>323</v>
      </c>
      <c r="G1" s="11" t="s">
        <v>306</v>
      </c>
      <c r="H1" s="11" t="s">
        <v>305</v>
      </c>
      <c r="I1" s="11" t="s">
        <v>327</v>
      </c>
      <c r="J1" s="58" t="s">
        <v>316</v>
      </c>
      <c r="K1" s="18" t="s">
        <v>283</v>
      </c>
      <c r="L1" s="11" t="s">
        <v>284</v>
      </c>
      <c r="M1" s="11" t="s">
        <v>367</v>
      </c>
      <c r="N1" s="11" t="s">
        <v>329</v>
      </c>
      <c r="O1" s="11" t="s">
        <v>361</v>
      </c>
      <c r="P1" s="11" t="s">
        <v>318</v>
      </c>
      <c r="Q1" s="11" t="s">
        <v>358</v>
      </c>
      <c r="R1" s="11" t="s">
        <v>354</v>
      </c>
      <c r="S1" s="11" t="s">
        <v>319</v>
      </c>
      <c r="T1" s="11" t="s">
        <v>322</v>
      </c>
      <c r="U1" s="11" t="s">
        <v>320</v>
      </c>
      <c r="V1" s="11" t="s">
        <v>313</v>
      </c>
      <c r="W1" s="11" t="s">
        <v>359</v>
      </c>
      <c r="X1" s="11" t="s">
        <v>360</v>
      </c>
      <c r="Y1" s="11" t="s">
        <v>315</v>
      </c>
      <c r="Z1" s="11" t="s">
        <v>328</v>
      </c>
      <c r="AD1" s="3" t="s">
        <v>304</v>
      </c>
    </row>
    <row r="2" spans="1:30" s="3" customFormat="1" ht="17.399999999999999" customHeight="1">
      <c r="A2" s="11" t="s">
        <v>331</v>
      </c>
      <c r="B2" s="11"/>
      <c r="C2" s="11"/>
      <c r="D2" s="11"/>
      <c r="E2" s="11"/>
      <c r="F2" s="11"/>
      <c r="G2" s="11"/>
      <c r="H2" s="11"/>
      <c r="I2" s="11"/>
      <c r="J2" s="58"/>
      <c r="K2" s="18"/>
      <c r="L2" s="11"/>
      <c r="M2" s="11"/>
      <c r="N2" s="11"/>
      <c r="O2" s="11"/>
      <c r="P2" s="11"/>
      <c r="Q2" s="11"/>
      <c r="R2" s="13"/>
      <c r="S2" s="11"/>
      <c r="T2" s="11"/>
      <c r="U2" s="11"/>
      <c r="V2" s="11"/>
      <c r="W2" s="11"/>
      <c r="X2" s="11"/>
      <c r="Y2" s="11"/>
      <c r="Z2" s="11"/>
    </row>
    <row r="3" spans="1:30">
      <c r="A3" s="12" t="s">
        <v>299</v>
      </c>
      <c r="B3" s="12" t="s">
        <v>285</v>
      </c>
      <c r="C3" s="12" t="s">
        <v>332</v>
      </c>
      <c r="D3" s="12" t="s">
        <v>325</v>
      </c>
      <c r="E3" s="12">
        <v>7</v>
      </c>
      <c r="F3" s="12">
        <v>8.8000000000000007</v>
      </c>
      <c r="G3" s="12" t="s">
        <v>307</v>
      </c>
      <c r="H3" s="12">
        <v>512</v>
      </c>
      <c r="I3" s="12" t="s">
        <v>317</v>
      </c>
      <c r="J3" s="12"/>
      <c r="K3" s="14" t="s">
        <v>286</v>
      </c>
      <c r="L3" s="12">
        <v>48</v>
      </c>
      <c r="M3" s="12">
        <v>1.8</v>
      </c>
      <c r="N3" s="12">
        <v>1.8</v>
      </c>
      <c r="O3" s="12">
        <v>1</v>
      </c>
      <c r="P3" s="12"/>
      <c r="Q3" s="12"/>
      <c r="R3" s="13">
        <v>256</v>
      </c>
      <c r="S3" s="12" t="s">
        <v>321</v>
      </c>
      <c r="T3" s="59">
        <f>8/12</f>
        <v>0.66666666666666663</v>
      </c>
      <c r="U3" s="12"/>
      <c r="V3" s="12" t="s">
        <v>326</v>
      </c>
      <c r="W3" s="12">
        <v>4</v>
      </c>
      <c r="X3" s="12">
        <v>1024</v>
      </c>
      <c r="Y3" s="12">
        <f>M3*2*2*H3/64</f>
        <v>57.6</v>
      </c>
      <c r="Z3" s="12">
        <f>Y3*L3</f>
        <v>2764.8</v>
      </c>
      <c r="AA3" s="46"/>
    </row>
    <row r="4" spans="1:30">
      <c r="A4" s="12" t="s">
        <v>300</v>
      </c>
      <c r="B4" s="12" t="s">
        <v>287</v>
      </c>
      <c r="C4" s="12" t="s">
        <v>333</v>
      </c>
      <c r="D4" s="12" t="s">
        <v>382</v>
      </c>
      <c r="E4" s="12">
        <v>14</v>
      </c>
      <c r="F4" s="12"/>
      <c r="G4" s="12" t="s">
        <v>383</v>
      </c>
      <c r="H4" s="12">
        <v>128</v>
      </c>
      <c r="I4" s="12"/>
      <c r="J4" s="12"/>
      <c r="K4" s="14">
        <v>2018</v>
      </c>
      <c r="L4" s="12">
        <v>64</v>
      </c>
      <c r="M4" s="12" t="s">
        <v>15</v>
      </c>
      <c r="N4" s="12"/>
      <c r="O4" s="12">
        <v>2</v>
      </c>
      <c r="P4" s="12"/>
      <c r="Q4" s="12"/>
      <c r="R4" s="14"/>
      <c r="S4" s="12"/>
      <c r="T4" s="12"/>
      <c r="U4" s="12"/>
      <c r="V4" s="12" t="s">
        <v>384</v>
      </c>
      <c r="W4" s="12"/>
      <c r="X4" s="12"/>
      <c r="Y4" s="12"/>
      <c r="Z4" s="12"/>
    </row>
    <row r="5" spans="1:30">
      <c r="A5" s="12" t="s">
        <v>16</v>
      </c>
      <c r="B5" s="12" t="s">
        <v>289</v>
      </c>
      <c r="C5" s="12" t="s">
        <v>334</v>
      </c>
      <c r="D5" s="12" t="s">
        <v>340</v>
      </c>
      <c r="E5" s="12">
        <v>7</v>
      </c>
      <c r="F5" s="12">
        <v>30</v>
      </c>
      <c r="G5" s="12"/>
      <c r="H5" s="12"/>
      <c r="I5" s="12"/>
      <c r="J5" s="12"/>
      <c r="K5" s="60">
        <v>43770</v>
      </c>
      <c r="L5" s="12">
        <v>48</v>
      </c>
      <c r="M5" s="12">
        <v>2.6</v>
      </c>
      <c r="N5" s="12"/>
      <c r="O5" s="12">
        <f>48/64</f>
        <v>0.75</v>
      </c>
      <c r="P5" s="12">
        <v>110</v>
      </c>
      <c r="Q5" s="12">
        <f>P5*O5</f>
        <v>82.5</v>
      </c>
      <c r="R5" s="14"/>
      <c r="S5" s="12" t="s">
        <v>321</v>
      </c>
      <c r="T5" s="12">
        <v>1</v>
      </c>
      <c r="U5" s="12">
        <v>32</v>
      </c>
      <c r="V5" s="12" t="s">
        <v>330</v>
      </c>
      <c r="W5" s="12"/>
      <c r="X5" s="12"/>
      <c r="Y5" s="12"/>
      <c r="Z5" s="12"/>
    </row>
    <row r="6" spans="1:30">
      <c r="A6" s="12" t="s">
        <v>18</v>
      </c>
      <c r="B6" s="12" t="s">
        <v>288</v>
      </c>
      <c r="C6" s="12" t="s">
        <v>335</v>
      </c>
      <c r="D6" s="12" t="s">
        <v>341</v>
      </c>
      <c r="E6" s="12">
        <v>5</v>
      </c>
      <c r="F6" s="12">
        <v>55</v>
      </c>
      <c r="G6" s="12" t="s">
        <v>307</v>
      </c>
      <c r="H6" s="12">
        <v>256</v>
      </c>
      <c r="I6" s="12"/>
      <c r="J6" s="12" t="s">
        <v>317</v>
      </c>
      <c r="K6" s="60">
        <v>44501</v>
      </c>
      <c r="L6" s="12">
        <v>48</v>
      </c>
      <c r="M6" s="12">
        <v>2.5</v>
      </c>
      <c r="N6" s="12"/>
      <c r="O6" s="12">
        <f>48/64</f>
        <v>0.75</v>
      </c>
      <c r="P6" s="12">
        <v>100</v>
      </c>
      <c r="Q6" s="12">
        <f>P6*O6</f>
        <v>75</v>
      </c>
      <c r="R6" s="14"/>
      <c r="S6" s="12"/>
      <c r="T6" s="12"/>
      <c r="U6" s="12"/>
      <c r="V6" s="12"/>
      <c r="W6" s="12"/>
      <c r="X6" s="12"/>
      <c r="Y6" s="12"/>
      <c r="Z6" s="12"/>
    </row>
    <row r="7" spans="1:30">
      <c r="A7" s="12" t="s">
        <v>20</v>
      </c>
      <c r="B7" s="12" t="s">
        <v>288</v>
      </c>
      <c r="C7" s="12" t="s">
        <v>335</v>
      </c>
      <c r="D7" s="12" t="s">
        <v>341</v>
      </c>
      <c r="E7" s="12">
        <v>5</v>
      </c>
      <c r="F7" s="12">
        <v>55</v>
      </c>
      <c r="G7" s="12" t="s">
        <v>307</v>
      </c>
      <c r="H7" s="12">
        <v>256</v>
      </c>
      <c r="I7" s="12"/>
      <c r="J7" s="12" t="s">
        <v>317</v>
      </c>
      <c r="K7" s="60">
        <v>44501</v>
      </c>
      <c r="L7" s="12">
        <v>64</v>
      </c>
      <c r="M7" s="12">
        <v>2.5</v>
      </c>
      <c r="N7" s="12"/>
      <c r="O7" s="12">
        <v>1</v>
      </c>
      <c r="P7" s="12">
        <v>100</v>
      </c>
      <c r="Q7" s="12">
        <f>P7*O7</f>
        <v>100</v>
      </c>
      <c r="R7" s="14"/>
      <c r="S7" s="12" t="s">
        <v>321</v>
      </c>
      <c r="T7" s="12">
        <v>1</v>
      </c>
      <c r="U7" s="12">
        <v>64</v>
      </c>
      <c r="V7" s="12" t="s">
        <v>314</v>
      </c>
      <c r="W7" s="12">
        <v>8</v>
      </c>
      <c r="X7" s="12">
        <v>307.2</v>
      </c>
      <c r="Y7" s="12">
        <f>M7*2*2*H7/64</f>
        <v>40</v>
      </c>
      <c r="Z7" s="12">
        <f>Y7*L7</f>
        <v>2560</v>
      </c>
    </row>
    <row r="8" spans="1:30">
      <c r="A8" s="12" t="s">
        <v>22</v>
      </c>
      <c r="B8" s="12" t="s">
        <v>290</v>
      </c>
      <c r="C8" s="12" t="s">
        <v>336</v>
      </c>
      <c r="D8" s="12" t="s">
        <v>377</v>
      </c>
      <c r="E8" s="12">
        <v>7</v>
      </c>
      <c r="F8" s="12"/>
      <c r="G8" s="12"/>
      <c r="H8" s="12">
        <v>128</v>
      </c>
      <c r="I8" s="12"/>
      <c r="J8" s="12"/>
      <c r="K8" s="60">
        <v>44256</v>
      </c>
      <c r="L8" s="12">
        <v>48</v>
      </c>
      <c r="M8" s="12" t="s">
        <v>24</v>
      </c>
      <c r="N8" s="12"/>
      <c r="O8" s="12"/>
      <c r="P8" s="12" t="s">
        <v>378</v>
      </c>
      <c r="Q8" s="12"/>
      <c r="R8" s="14"/>
      <c r="S8" s="12" t="s">
        <v>321</v>
      </c>
      <c r="T8" s="12">
        <v>1</v>
      </c>
      <c r="U8" s="12">
        <v>32</v>
      </c>
      <c r="V8" s="12" t="s">
        <v>330</v>
      </c>
      <c r="W8" s="12">
        <v>8</v>
      </c>
      <c r="X8" s="12"/>
      <c r="Y8" s="12">
        <f>3*2*2*H8/64</f>
        <v>24</v>
      </c>
      <c r="Z8" s="12">
        <f>Y8*L8</f>
        <v>1152</v>
      </c>
      <c r="AA8" t="s">
        <v>379</v>
      </c>
    </row>
    <row r="9" spans="1:30">
      <c r="A9" s="12" t="s">
        <v>25</v>
      </c>
      <c r="B9" s="12" t="s">
        <v>290</v>
      </c>
      <c r="C9" s="12" t="s">
        <v>336</v>
      </c>
      <c r="D9" s="12" t="s">
        <v>377</v>
      </c>
      <c r="E9" s="12">
        <v>7</v>
      </c>
      <c r="F9" s="12"/>
      <c r="G9" s="12"/>
      <c r="H9" s="12">
        <v>128</v>
      </c>
      <c r="I9" s="12"/>
      <c r="J9" s="12"/>
      <c r="K9" s="60">
        <v>44256</v>
      </c>
      <c r="L9" s="12">
        <v>48</v>
      </c>
      <c r="M9" s="12" t="s">
        <v>24</v>
      </c>
      <c r="N9" s="12"/>
      <c r="O9" s="12"/>
      <c r="P9" s="12" t="s">
        <v>378</v>
      </c>
      <c r="Q9" s="12"/>
      <c r="R9" s="14"/>
      <c r="S9" s="12" t="s">
        <v>321</v>
      </c>
      <c r="T9" s="12">
        <v>1</v>
      </c>
      <c r="U9" s="12">
        <v>32</v>
      </c>
      <c r="V9" s="12" t="s">
        <v>330</v>
      </c>
      <c r="W9" s="12">
        <v>8</v>
      </c>
      <c r="X9" s="12"/>
      <c r="Y9" s="12">
        <f>3*2*2*H9/64</f>
        <v>24</v>
      </c>
      <c r="Z9" s="12">
        <f>Y9*L9</f>
        <v>1152</v>
      </c>
    </row>
    <row r="10" spans="1:30">
      <c r="A10" s="12" t="s">
        <v>27</v>
      </c>
      <c r="B10" s="12" t="s">
        <v>290</v>
      </c>
      <c r="C10" s="12" t="s">
        <v>336</v>
      </c>
      <c r="D10" s="12" t="s">
        <v>377</v>
      </c>
      <c r="E10" s="12">
        <v>7</v>
      </c>
      <c r="F10" s="12"/>
      <c r="G10" s="12"/>
      <c r="H10" s="12">
        <v>128</v>
      </c>
      <c r="I10" s="12"/>
      <c r="J10" s="12"/>
      <c r="K10" s="60">
        <v>44256</v>
      </c>
      <c r="L10" s="12">
        <v>64</v>
      </c>
      <c r="M10" s="12" t="s">
        <v>24</v>
      </c>
      <c r="N10" s="12"/>
      <c r="O10" s="12"/>
      <c r="P10" s="12" t="s">
        <v>378</v>
      </c>
      <c r="Q10" s="12"/>
      <c r="R10" s="14"/>
      <c r="S10" s="12" t="s">
        <v>321</v>
      </c>
      <c r="T10" s="12">
        <v>1</v>
      </c>
      <c r="U10" s="12">
        <v>32</v>
      </c>
      <c r="V10" s="12" t="s">
        <v>330</v>
      </c>
      <c r="W10" s="12">
        <v>8</v>
      </c>
      <c r="X10" s="12"/>
      <c r="Y10" s="12">
        <f>3*2*2*H10/64</f>
        <v>24</v>
      </c>
      <c r="Z10" s="12">
        <f>Y10*L10</f>
        <v>1536</v>
      </c>
    </row>
    <row r="11" spans="1:30">
      <c r="A11" s="12" t="s">
        <v>337</v>
      </c>
      <c r="B11" s="12"/>
      <c r="C11" s="12"/>
      <c r="D11" s="12"/>
      <c r="E11" s="12"/>
      <c r="F11" s="12"/>
      <c r="G11" s="12"/>
      <c r="H11" s="12"/>
      <c r="I11" s="12"/>
      <c r="J11" s="12"/>
      <c r="K11" s="60"/>
      <c r="L11" s="12"/>
      <c r="M11" s="12"/>
      <c r="N11" s="12"/>
      <c r="O11" s="12"/>
      <c r="P11" s="12"/>
      <c r="Q11" s="12"/>
      <c r="R11" s="14"/>
      <c r="S11" s="12"/>
      <c r="T11" s="12"/>
      <c r="U11" s="12"/>
      <c r="V11" s="12"/>
      <c r="W11" s="12"/>
      <c r="X11" s="12"/>
      <c r="Y11" s="12"/>
      <c r="Z11" s="12"/>
    </row>
    <row r="12" spans="1:30">
      <c r="A12" s="12" t="s">
        <v>301</v>
      </c>
      <c r="B12" s="12" t="s">
        <v>291</v>
      </c>
      <c r="C12" s="12" t="s">
        <v>343</v>
      </c>
      <c r="D12" s="12" t="s">
        <v>338</v>
      </c>
      <c r="E12" s="12">
        <v>14</v>
      </c>
      <c r="F12" s="12">
        <v>3.8</v>
      </c>
      <c r="G12" s="12" t="s">
        <v>311</v>
      </c>
      <c r="H12" s="12">
        <v>256</v>
      </c>
      <c r="I12" s="12"/>
      <c r="J12" s="12"/>
      <c r="K12" s="14" t="s">
        <v>31</v>
      </c>
      <c r="L12" s="12">
        <v>128</v>
      </c>
      <c r="M12" s="12" t="s">
        <v>375</v>
      </c>
      <c r="N12" s="12">
        <v>2.25</v>
      </c>
      <c r="O12" s="12">
        <v>2</v>
      </c>
      <c r="P12" s="12">
        <v>225</v>
      </c>
      <c r="Q12" s="12">
        <f>P12*O12</f>
        <v>450</v>
      </c>
      <c r="R12" s="14">
        <v>64</v>
      </c>
      <c r="S12" s="12" t="s">
        <v>364</v>
      </c>
      <c r="T12" s="12">
        <v>0.5</v>
      </c>
      <c r="U12" s="12">
        <v>256</v>
      </c>
      <c r="V12" s="12" t="s">
        <v>330</v>
      </c>
      <c r="W12" s="12">
        <v>8</v>
      </c>
      <c r="X12" s="12">
        <f>409.5/2</f>
        <v>204.75</v>
      </c>
      <c r="Y12" s="12">
        <f>N12*2*2*H12/64</f>
        <v>36</v>
      </c>
      <c r="Z12" s="12">
        <f>Y12*L12</f>
        <v>4608</v>
      </c>
    </row>
    <row r="13" spans="1:30">
      <c r="A13" s="12" t="s">
        <v>302</v>
      </c>
      <c r="B13" s="12" t="s">
        <v>291</v>
      </c>
      <c r="C13" s="12" t="s">
        <v>343</v>
      </c>
      <c r="D13" s="12" t="s">
        <v>338</v>
      </c>
      <c r="E13" s="12">
        <v>14</v>
      </c>
      <c r="F13" s="12">
        <v>3.8</v>
      </c>
      <c r="G13" s="12" t="s">
        <v>311</v>
      </c>
      <c r="H13" s="12">
        <v>256</v>
      </c>
      <c r="I13" s="12"/>
      <c r="J13" s="12"/>
      <c r="K13" s="14" t="s">
        <v>31</v>
      </c>
      <c r="L13" s="12">
        <v>128</v>
      </c>
      <c r="M13" s="12" t="s">
        <v>375</v>
      </c>
      <c r="N13" s="12">
        <v>2.25</v>
      </c>
      <c r="O13" s="12">
        <v>2</v>
      </c>
      <c r="P13" s="12">
        <v>225</v>
      </c>
      <c r="Q13" s="12">
        <f>P13*O13</f>
        <v>450</v>
      </c>
      <c r="R13" s="14">
        <v>64</v>
      </c>
      <c r="S13" s="12" t="s">
        <v>364</v>
      </c>
      <c r="T13" s="12">
        <v>0.5</v>
      </c>
      <c r="U13" s="12">
        <v>256</v>
      </c>
      <c r="V13" s="12" t="s">
        <v>330</v>
      </c>
      <c r="W13" s="12">
        <v>8</v>
      </c>
      <c r="X13" s="12">
        <f>409.5/2</f>
        <v>204.75</v>
      </c>
      <c r="Y13" s="12">
        <f>N13*2*2*H13/64</f>
        <v>36</v>
      </c>
      <c r="Z13" s="12">
        <f>Y13*L13</f>
        <v>4608</v>
      </c>
    </row>
    <row r="14" spans="1:30">
      <c r="A14" s="12" t="s">
        <v>303</v>
      </c>
      <c r="B14" s="12" t="s">
        <v>292</v>
      </c>
      <c r="C14" s="12" t="s">
        <v>344</v>
      </c>
      <c r="D14" s="12" t="s">
        <v>342</v>
      </c>
      <c r="E14" s="12" t="s">
        <v>376</v>
      </c>
      <c r="F14" s="12">
        <v>33.200000000000003</v>
      </c>
      <c r="G14" s="12" t="s">
        <v>311</v>
      </c>
      <c r="H14" s="12">
        <v>256</v>
      </c>
      <c r="I14" s="12"/>
      <c r="J14" s="12"/>
      <c r="K14" s="60">
        <v>44256</v>
      </c>
      <c r="L14" s="12">
        <v>128</v>
      </c>
      <c r="M14" s="12" t="s">
        <v>374</v>
      </c>
      <c r="N14" s="12">
        <v>2.4500000000000002</v>
      </c>
      <c r="O14" s="12">
        <v>2</v>
      </c>
      <c r="P14" s="12">
        <v>280</v>
      </c>
      <c r="Q14" s="12">
        <f>P14*O14</f>
        <v>560</v>
      </c>
      <c r="R14" s="14">
        <v>64</v>
      </c>
      <c r="S14" s="12" t="s">
        <v>364</v>
      </c>
      <c r="T14" s="12">
        <v>0.5</v>
      </c>
      <c r="U14" s="12">
        <v>256</v>
      </c>
      <c r="V14" s="12" t="s">
        <v>330</v>
      </c>
      <c r="W14" s="12">
        <v>8</v>
      </c>
      <c r="X14" s="12">
        <v>204.8</v>
      </c>
      <c r="Y14" s="12">
        <f>N14*2*2*H14/64</f>
        <v>39.200000000000003</v>
      </c>
      <c r="Z14" s="12">
        <f>Y14*L14</f>
        <v>5017.6000000000004</v>
      </c>
    </row>
    <row r="15" spans="1:30">
      <c r="A15" s="12" t="s">
        <v>345</v>
      </c>
      <c r="B15" s="12"/>
      <c r="C15" s="12"/>
      <c r="D15" s="12"/>
      <c r="E15" s="12"/>
      <c r="F15" s="12"/>
      <c r="G15" s="12"/>
      <c r="H15" s="12"/>
      <c r="I15" s="12"/>
      <c r="J15" s="12"/>
      <c r="K15" s="60"/>
      <c r="L15" s="12"/>
      <c r="M15" s="12"/>
      <c r="N15" s="12"/>
      <c r="O15" s="12"/>
      <c r="P15" s="12"/>
      <c r="Q15" s="12"/>
      <c r="R15" s="14"/>
      <c r="S15" s="12"/>
      <c r="T15" s="12"/>
      <c r="U15" s="12"/>
      <c r="V15" s="12"/>
      <c r="W15" s="12"/>
      <c r="X15" s="12"/>
      <c r="Y15" s="12"/>
      <c r="Z15" s="12"/>
    </row>
    <row r="16" spans="1:30">
      <c r="A16" s="12" t="s">
        <v>147</v>
      </c>
      <c r="B16" s="12" t="s">
        <v>293</v>
      </c>
      <c r="C16" s="12" t="s">
        <v>349</v>
      </c>
      <c r="D16" s="12" t="s">
        <v>308</v>
      </c>
      <c r="E16" s="12">
        <v>14</v>
      </c>
      <c r="F16" s="12">
        <v>8</v>
      </c>
      <c r="G16" s="12" t="s">
        <v>312</v>
      </c>
      <c r="H16" s="12">
        <v>512</v>
      </c>
      <c r="I16" s="12"/>
      <c r="J16" s="12"/>
      <c r="K16" s="14" t="s">
        <v>149</v>
      </c>
      <c r="L16" s="12">
        <v>68</v>
      </c>
      <c r="M16" s="12" t="s">
        <v>372</v>
      </c>
      <c r="N16" s="12">
        <v>1.4</v>
      </c>
      <c r="O16" s="12">
        <v>1</v>
      </c>
      <c r="P16" s="12">
        <v>215</v>
      </c>
      <c r="Q16" s="12">
        <f>P16*O16</f>
        <v>215</v>
      </c>
      <c r="R16" s="14"/>
      <c r="S16" s="12"/>
      <c r="T16" s="12">
        <v>0.5</v>
      </c>
      <c r="U16" s="12"/>
      <c r="V16" s="12" t="s">
        <v>373</v>
      </c>
      <c r="W16" s="12"/>
      <c r="X16" s="12"/>
      <c r="Y16" s="12"/>
      <c r="Z16" s="12"/>
    </row>
    <row r="17" spans="1:26">
      <c r="A17" s="12" t="s">
        <v>36</v>
      </c>
      <c r="B17" s="12" t="s">
        <v>294</v>
      </c>
      <c r="C17" s="12" t="s">
        <v>350</v>
      </c>
      <c r="D17" s="12" t="s">
        <v>309</v>
      </c>
      <c r="E17" s="12">
        <v>14</v>
      </c>
      <c r="F17" s="12"/>
      <c r="G17" s="12" t="s">
        <v>312</v>
      </c>
      <c r="H17" s="12">
        <v>512</v>
      </c>
      <c r="I17" s="12"/>
      <c r="J17" s="12"/>
      <c r="K17" s="14" t="s">
        <v>39</v>
      </c>
      <c r="L17" s="12">
        <v>48</v>
      </c>
      <c r="M17" s="12" t="s">
        <v>45</v>
      </c>
      <c r="N17" s="12">
        <v>1.4</v>
      </c>
      <c r="O17" s="12">
        <v>2</v>
      </c>
      <c r="P17" s="12">
        <v>150</v>
      </c>
      <c r="Q17" s="12">
        <f>P17*O17</f>
        <v>300</v>
      </c>
      <c r="R17" s="14">
        <v>64</v>
      </c>
      <c r="S17" s="12" t="s">
        <v>364</v>
      </c>
      <c r="T17" s="12">
        <v>1</v>
      </c>
      <c r="U17" s="12">
        <v>33</v>
      </c>
      <c r="V17" s="12" t="s">
        <v>330</v>
      </c>
      <c r="W17" s="12">
        <v>6</v>
      </c>
      <c r="X17" s="12" t="s">
        <v>365</v>
      </c>
      <c r="Y17" s="12">
        <f>N17*2*2*H17/64</f>
        <v>44.8</v>
      </c>
      <c r="Z17" s="12">
        <f>Y17*L17</f>
        <v>2150.3999999999996</v>
      </c>
    </row>
    <row r="18" spans="1:26">
      <c r="A18" s="12" t="s">
        <v>40</v>
      </c>
      <c r="B18" s="12" t="s">
        <v>295</v>
      </c>
      <c r="C18" s="12" t="s">
        <v>351</v>
      </c>
      <c r="D18" s="12" t="s">
        <v>310</v>
      </c>
      <c r="E18" s="12">
        <v>10</v>
      </c>
      <c r="F18" s="12"/>
      <c r="G18" s="12" t="s">
        <v>312</v>
      </c>
      <c r="H18" s="12">
        <v>512</v>
      </c>
      <c r="I18" s="12" t="s">
        <v>363</v>
      </c>
      <c r="J18" s="12" t="s">
        <v>363</v>
      </c>
      <c r="K18" s="14" t="s">
        <v>42</v>
      </c>
      <c r="L18" s="12">
        <v>80</v>
      </c>
      <c r="M18" s="12" t="s">
        <v>362</v>
      </c>
      <c r="N18" s="12" t="s">
        <v>370</v>
      </c>
      <c r="O18" s="12">
        <v>2</v>
      </c>
      <c r="P18" s="12">
        <v>270</v>
      </c>
      <c r="Q18" s="12">
        <f>P18*O18</f>
        <v>540</v>
      </c>
      <c r="R18" s="14">
        <v>64</v>
      </c>
      <c r="S18" s="12" t="s">
        <v>371</v>
      </c>
      <c r="T18" s="12">
        <v>1.25</v>
      </c>
      <c r="U18" s="12">
        <v>60</v>
      </c>
      <c r="V18" s="12" t="s">
        <v>330</v>
      </c>
      <c r="W18" s="12">
        <v>8</v>
      </c>
      <c r="X18" s="12"/>
      <c r="Y18" s="12"/>
      <c r="Z18" s="12"/>
    </row>
    <row r="19" spans="1:26">
      <c r="A19" s="12" t="s">
        <v>297</v>
      </c>
      <c r="B19" s="12" t="s">
        <v>355</v>
      </c>
      <c r="C19" s="12" t="s">
        <v>352</v>
      </c>
      <c r="D19" s="12" t="s">
        <v>309</v>
      </c>
      <c r="E19" s="12">
        <v>14</v>
      </c>
      <c r="F19" s="12" t="s">
        <v>388</v>
      </c>
      <c r="G19" s="12" t="s">
        <v>312</v>
      </c>
      <c r="H19" s="12">
        <v>512</v>
      </c>
      <c r="I19" s="12"/>
      <c r="J19" s="12"/>
      <c r="K19" s="14" t="s">
        <v>39</v>
      </c>
      <c r="L19" s="12">
        <v>32</v>
      </c>
      <c r="M19" s="12" t="s">
        <v>45</v>
      </c>
      <c r="N19" s="12">
        <v>1.9</v>
      </c>
      <c r="O19" s="12">
        <v>2</v>
      </c>
      <c r="P19" s="12">
        <v>125</v>
      </c>
      <c r="Q19" s="12">
        <f>P19*O19</f>
        <v>250</v>
      </c>
      <c r="R19" s="14">
        <v>64</v>
      </c>
      <c r="S19" s="12" t="s">
        <v>364</v>
      </c>
      <c r="T19" s="12">
        <v>1</v>
      </c>
      <c r="U19" s="12">
        <v>22</v>
      </c>
      <c r="V19" s="12" t="s">
        <v>330</v>
      </c>
      <c r="W19" s="12">
        <v>6</v>
      </c>
      <c r="X19" s="12" t="s">
        <v>365</v>
      </c>
      <c r="Y19" s="12">
        <f>N19*2*2*H19/64</f>
        <v>60.8</v>
      </c>
      <c r="Z19" s="12">
        <f>Y19*L19</f>
        <v>1945.6</v>
      </c>
    </row>
    <row r="20" spans="1:26">
      <c r="A20" s="12" t="s">
        <v>298</v>
      </c>
      <c r="B20" s="12" t="s">
        <v>296</v>
      </c>
      <c r="C20" s="12" t="s">
        <v>353</v>
      </c>
      <c r="D20" s="12" t="s">
        <v>310</v>
      </c>
      <c r="E20" s="12">
        <v>10</v>
      </c>
      <c r="F20" s="12"/>
      <c r="G20" s="12" t="s">
        <v>312</v>
      </c>
      <c r="H20" s="12">
        <v>512</v>
      </c>
      <c r="I20" s="12" t="s">
        <v>363</v>
      </c>
      <c r="J20" s="12" t="s">
        <v>363</v>
      </c>
      <c r="K20" s="14" t="s">
        <v>42</v>
      </c>
      <c r="L20" s="12">
        <v>56</v>
      </c>
      <c r="M20" s="12" t="s">
        <v>368</v>
      </c>
      <c r="N20" s="12" t="s">
        <v>369</v>
      </c>
      <c r="O20" s="12">
        <v>2</v>
      </c>
      <c r="P20" s="12">
        <v>205</v>
      </c>
      <c r="Q20" s="12">
        <f>P20*O20</f>
        <v>410</v>
      </c>
      <c r="R20" s="14">
        <v>64</v>
      </c>
      <c r="S20" s="12" t="s">
        <v>371</v>
      </c>
      <c r="T20" s="12">
        <v>1.25</v>
      </c>
      <c r="U20" s="12">
        <v>42</v>
      </c>
      <c r="V20" s="12" t="s">
        <v>330</v>
      </c>
      <c r="W20" s="12">
        <v>8</v>
      </c>
      <c r="X20" s="12"/>
      <c r="Y20" s="12"/>
      <c r="Z20" s="12"/>
    </row>
    <row r="21" spans="1:26">
      <c r="A21" s="12" t="s">
        <v>346</v>
      </c>
      <c r="B21" s="12"/>
      <c r="C21" s="12"/>
      <c r="D21" s="12"/>
      <c r="E21" s="12"/>
      <c r="F21" s="12"/>
      <c r="G21" s="12"/>
      <c r="H21" s="12"/>
      <c r="I21" s="12"/>
      <c r="J21" s="12"/>
      <c r="K21" s="14"/>
      <c r="L21" s="12"/>
      <c r="M21" s="12"/>
      <c r="N21" s="12"/>
      <c r="O21" s="12"/>
      <c r="P21" s="12"/>
      <c r="Q21" s="12"/>
      <c r="R21" s="14"/>
      <c r="S21" s="12"/>
      <c r="T21" s="12"/>
      <c r="U21" s="12"/>
      <c r="V21" s="12"/>
      <c r="W21" s="12"/>
      <c r="X21" s="12"/>
      <c r="Y21" s="12"/>
      <c r="Z21" s="12"/>
    </row>
    <row r="22" spans="1:26">
      <c r="A22" s="12" t="s">
        <v>347</v>
      </c>
      <c r="B22" s="12" t="s">
        <v>356</v>
      </c>
      <c r="C22" s="12" t="s">
        <v>352</v>
      </c>
      <c r="D22" s="12" t="s">
        <v>309</v>
      </c>
      <c r="E22" s="12">
        <v>14</v>
      </c>
      <c r="F22" s="12"/>
      <c r="G22" s="12" t="s">
        <v>312</v>
      </c>
      <c r="H22" s="12">
        <v>512</v>
      </c>
      <c r="I22" s="12"/>
      <c r="J22" s="12"/>
      <c r="K22" s="14" t="s">
        <v>39</v>
      </c>
      <c r="L22" s="12">
        <v>32</v>
      </c>
      <c r="M22" s="12" t="s">
        <v>45</v>
      </c>
      <c r="N22" s="12">
        <v>1.9</v>
      </c>
      <c r="O22" s="12">
        <v>2</v>
      </c>
      <c r="P22" s="12">
        <v>125</v>
      </c>
      <c r="Q22" s="12">
        <f>P22*O22</f>
        <v>250</v>
      </c>
      <c r="R22" s="14">
        <v>64</v>
      </c>
      <c r="S22" s="12" t="s">
        <v>364</v>
      </c>
      <c r="T22" s="12">
        <v>1</v>
      </c>
      <c r="U22" s="12">
        <v>22</v>
      </c>
      <c r="V22" s="12" t="s">
        <v>330</v>
      </c>
      <c r="W22" s="12">
        <v>6</v>
      </c>
      <c r="X22" s="12" t="s">
        <v>365</v>
      </c>
      <c r="Y22" s="12">
        <f>N22*2*2*H22/64</f>
        <v>60.8</v>
      </c>
      <c r="Z22" s="12">
        <f>Y22*L22</f>
        <v>1945.6</v>
      </c>
    </row>
    <row r="23" spans="1:26">
      <c r="A23" s="12" t="s">
        <v>348</v>
      </c>
      <c r="B23" s="12" t="s">
        <v>357</v>
      </c>
      <c r="C23" s="12" t="s">
        <v>353</v>
      </c>
      <c r="D23" s="12" t="s">
        <v>310</v>
      </c>
      <c r="E23" s="12"/>
      <c r="F23" s="12"/>
      <c r="G23" s="12" t="s">
        <v>312</v>
      </c>
      <c r="H23" s="12">
        <v>512</v>
      </c>
      <c r="I23" s="12" t="s">
        <v>363</v>
      </c>
      <c r="J23" s="12" t="s">
        <v>363</v>
      </c>
      <c r="K23" s="14" t="s">
        <v>42</v>
      </c>
      <c r="L23" s="12">
        <v>56</v>
      </c>
      <c r="M23" s="12" t="s">
        <v>368</v>
      </c>
      <c r="N23" s="12" t="s">
        <v>369</v>
      </c>
      <c r="O23" s="12">
        <v>2</v>
      </c>
      <c r="P23" s="12">
        <v>205</v>
      </c>
      <c r="Q23" s="12">
        <f>P23*O23</f>
        <v>410</v>
      </c>
      <c r="R23" s="14">
        <v>64</v>
      </c>
      <c r="S23" s="12" t="s">
        <v>371</v>
      </c>
      <c r="T23" s="12">
        <v>1.25</v>
      </c>
      <c r="U23" s="12">
        <v>42</v>
      </c>
      <c r="V23" s="12" t="s">
        <v>330</v>
      </c>
      <c r="W23" s="12">
        <v>8</v>
      </c>
      <c r="X23" s="12"/>
      <c r="Y23" s="12"/>
      <c r="Z23" s="12"/>
    </row>
    <row r="32" spans="1:26">
      <c r="L32" s="24"/>
    </row>
    <row r="38" spans="11:12">
      <c r="K38" s="38"/>
      <c r="L38" s="26"/>
    </row>
    <row r="39" spans="11:12">
      <c r="L39" s="26"/>
    </row>
    <row r="40" spans="11:12">
      <c r="L40" s="26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"/>
  <sheetViews>
    <sheetView workbookViewId="0">
      <selection activeCell="F21" sqref="F21"/>
    </sheetView>
  </sheetViews>
  <sheetFormatPr defaultRowHeight="14.4"/>
  <cols>
    <col min="1" max="1" width="52.33203125" customWidth="1"/>
    <col min="2" max="2" width="5.5546875" customWidth="1"/>
    <col min="3" max="3" width="14.33203125" customWidth="1"/>
    <col min="6" max="6" width="10.5546875" customWidth="1"/>
    <col min="7" max="7" width="5.88671875" customWidth="1"/>
    <col min="8" max="9" width="4.77734375" customWidth="1"/>
    <col min="10" max="10" width="21.33203125" customWidth="1"/>
  </cols>
  <sheetData>
    <row r="1" spans="1:14" s="3" customFormat="1" ht="30" customHeight="1">
      <c r="A1" s="5" t="s">
        <v>172</v>
      </c>
      <c r="B1" s="11" t="s">
        <v>66</v>
      </c>
      <c r="C1" s="66" t="s">
        <v>200</v>
      </c>
      <c r="D1" s="66"/>
      <c r="E1" s="11" t="s">
        <v>175</v>
      </c>
      <c r="F1" s="66" t="s">
        <v>198</v>
      </c>
      <c r="G1" s="68"/>
      <c r="H1" s="11" t="s">
        <v>68</v>
      </c>
      <c r="J1" s="3" t="s">
        <v>4</v>
      </c>
      <c r="K1" s="3" t="s">
        <v>0</v>
      </c>
      <c r="L1" s="3" t="s">
        <v>5</v>
      </c>
      <c r="M1" s="3" t="s">
        <v>6</v>
      </c>
      <c r="N1" s="3" t="s">
        <v>7</v>
      </c>
    </row>
    <row r="2" spans="1:14">
      <c r="A2" s="7" t="s">
        <v>391</v>
      </c>
      <c r="B2" s="12">
        <v>48</v>
      </c>
      <c r="C2" s="8">
        <v>115.7</v>
      </c>
      <c r="D2" s="8" t="s">
        <v>185</v>
      </c>
      <c r="E2" s="12" t="s">
        <v>186</v>
      </c>
      <c r="F2" s="8">
        <v>4.7</v>
      </c>
      <c r="G2" s="10" t="s">
        <v>187</v>
      </c>
      <c r="H2" s="12">
        <v>10</v>
      </c>
      <c r="J2" t="s">
        <v>182</v>
      </c>
      <c r="K2" t="s">
        <v>8</v>
      </c>
      <c r="L2" t="s">
        <v>8</v>
      </c>
      <c r="M2" t="s">
        <v>9</v>
      </c>
      <c r="N2">
        <v>1.8</v>
      </c>
    </row>
    <row r="3" spans="1:14">
      <c r="A3" s="7" t="s">
        <v>72</v>
      </c>
      <c r="B3" s="12">
        <v>48</v>
      </c>
      <c r="C3" s="8">
        <v>23.6</v>
      </c>
      <c r="D3" s="8" t="s">
        <v>113</v>
      </c>
      <c r="E3" s="12"/>
      <c r="F3" s="8"/>
      <c r="G3" s="10"/>
      <c r="H3" s="12">
        <v>12</v>
      </c>
      <c r="J3" t="s">
        <v>182</v>
      </c>
      <c r="K3" t="s">
        <v>16</v>
      </c>
      <c r="L3" t="s">
        <v>17</v>
      </c>
      <c r="M3" s="1">
        <v>43770</v>
      </c>
      <c r="N3">
        <v>2.6</v>
      </c>
    </row>
    <row r="4" spans="1:14">
      <c r="A4" s="7" t="s">
        <v>114</v>
      </c>
      <c r="B4" s="12">
        <v>48</v>
      </c>
      <c r="C4" s="8">
        <v>17</v>
      </c>
      <c r="D4" s="8" t="s">
        <v>188</v>
      </c>
      <c r="E4" s="12"/>
      <c r="F4" s="8"/>
      <c r="G4" s="10"/>
      <c r="H4" s="12">
        <v>11</v>
      </c>
      <c r="J4" t="s">
        <v>182</v>
      </c>
      <c r="K4" t="s">
        <v>18</v>
      </c>
      <c r="L4" t="s">
        <v>19</v>
      </c>
      <c r="M4" s="1">
        <v>44501</v>
      </c>
      <c r="N4">
        <v>2.5</v>
      </c>
    </row>
    <row r="5" spans="1:14">
      <c r="A5" s="7" t="s">
        <v>114</v>
      </c>
      <c r="B5" s="12">
        <v>64</v>
      </c>
      <c r="C5" s="8">
        <v>13.2</v>
      </c>
      <c r="D5" s="8" t="s">
        <v>146</v>
      </c>
      <c r="E5" s="12"/>
      <c r="F5" s="8"/>
      <c r="G5" s="10"/>
      <c r="H5" s="12">
        <v>20</v>
      </c>
      <c r="J5" t="s">
        <v>182</v>
      </c>
      <c r="K5" t="s">
        <v>20</v>
      </c>
      <c r="L5" t="s">
        <v>21</v>
      </c>
      <c r="M5" s="1">
        <v>44501</v>
      </c>
      <c r="N5">
        <v>2.5</v>
      </c>
    </row>
    <row r="6" spans="1:14">
      <c r="A6" s="7" t="s">
        <v>70</v>
      </c>
      <c r="B6" s="12">
        <v>48</v>
      </c>
      <c r="C6" s="8">
        <v>21</v>
      </c>
      <c r="D6" s="8" t="s">
        <v>189</v>
      </c>
      <c r="E6" s="12"/>
      <c r="F6" s="8"/>
      <c r="G6" s="10"/>
      <c r="H6" s="12">
        <v>11</v>
      </c>
      <c r="J6" t="s">
        <v>182</v>
      </c>
      <c r="K6" t="s">
        <v>22</v>
      </c>
      <c r="L6" t="s">
        <v>23</v>
      </c>
      <c r="M6" s="1">
        <v>44256</v>
      </c>
      <c r="N6" t="s">
        <v>24</v>
      </c>
    </row>
    <row r="7" spans="1:14">
      <c r="A7" s="7" t="s">
        <v>70</v>
      </c>
      <c r="B7" s="12">
        <v>64</v>
      </c>
      <c r="C7" s="8">
        <v>15.9</v>
      </c>
      <c r="D7" s="8" t="s">
        <v>190</v>
      </c>
      <c r="E7" s="12" t="s">
        <v>129</v>
      </c>
      <c r="F7" s="8">
        <v>14</v>
      </c>
      <c r="G7" s="10"/>
      <c r="H7" s="12">
        <v>20</v>
      </c>
      <c r="J7" t="s">
        <v>182</v>
      </c>
      <c r="K7" t="s">
        <v>27</v>
      </c>
      <c r="L7" t="s">
        <v>28</v>
      </c>
      <c r="M7" s="1">
        <v>44256</v>
      </c>
      <c r="N7" t="s">
        <v>24</v>
      </c>
    </row>
    <row r="8" spans="1:14">
      <c r="A8" s="7" t="s">
        <v>131</v>
      </c>
      <c r="B8" s="12">
        <v>128</v>
      </c>
      <c r="C8" s="8">
        <v>7.1</v>
      </c>
      <c r="D8" s="8" t="s">
        <v>191</v>
      </c>
      <c r="E8" s="12"/>
      <c r="F8" s="8"/>
      <c r="G8" s="10"/>
      <c r="H8" s="12">
        <v>20</v>
      </c>
      <c r="J8" t="s">
        <v>182</v>
      </c>
      <c r="K8" t="s">
        <v>29</v>
      </c>
      <c r="L8" t="s">
        <v>30</v>
      </c>
      <c r="M8" t="s">
        <v>31</v>
      </c>
      <c r="N8">
        <v>2.25</v>
      </c>
    </row>
    <row r="9" spans="1:14">
      <c r="A9" s="7" t="s">
        <v>75</v>
      </c>
      <c r="B9" s="12">
        <v>128</v>
      </c>
      <c r="C9" s="8">
        <v>6.6</v>
      </c>
      <c r="D9" s="8" t="s">
        <v>191</v>
      </c>
      <c r="E9" s="12"/>
      <c r="F9" s="8"/>
      <c r="G9" s="10"/>
      <c r="H9" s="12">
        <v>20</v>
      </c>
      <c r="J9" t="s">
        <v>182</v>
      </c>
      <c r="K9" t="s">
        <v>32</v>
      </c>
      <c r="L9" t="s">
        <v>33</v>
      </c>
      <c r="M9" t="s">
        <v>31</v>
      </c>
      <c r="N9">
        <v>2.25</v>
      </c>
    </row>
    <row r="10" spans="1:14">
      <c r="A10" s="7" t="s">
        <v>76</v>
      </c>
      <c r="B10" s="12">
        <v>128</v>
      </c>
      <c r="C10" s="8">
        <v>6.9</v>
      </c>
      <c r="D10" s="8" t="s">
        <v>192</v>
      </c>
      <c r="E10" s="12"/>
      <c r="F10" s="8"/>
      <c r="G10" s="10"/>
      <c r="H10" s="12">
        <v>20</v>
      </c>
      <c r="J10" t="s">
        <v>182</v>
      </c>
      <c r="K10" t="s">
        <v>34</v>
      </c>
      <c r="L10" t="s">
        <v>35</v>
      </c>
      <c r="M10" s="1">
        <v>44256</v>
      </c>
      <c r="N10">
        <v>2.4500000000000002</v>
      </c>
    </row>
    <row r="11" spans="1:14">
      <c r="A11" s="7" t="s">
        <v>142</v>
      </c>
      <c r="B11" s="12">
        <v>68</v>
      </c>
      <c r="C11" s="8">
        <v>14.7</v>
      </c>
      <c r="D11" s="8" t="s">
        <v>192</v>
      </c>
      <c r="E11" s="12"/>
      <c r="F11" s="8"/>
      <c r="G11" s="10"/>
      <c r="H11" s="12">
        <v>20</v>
      </c>
      <c r="J11" t="s">
        <v>183</v>
      </c>
      <c r="K11" t="s">
        <v>147</v>
      </c>
      <c r="L11" t="s">
        <v>148</v>
      </c>
      <c r="M11" t="s">
        <v>149</v>
      </c>
      <c r="N11">
        <v>1.4</v>
      </c>
    </row>
    <row r="12" spans="1:14">
      <c r="A12" s="7" t="s">
        <v>81</v>
      </c>
      <c r="B12" s="12">
        <v>48</v>
      </c>
      <c r="C12" s="8">
        <v>4.2</v>
      </c>
      <c r="D12" s="8" t="s">
        <v>193</v>
      </c>
      <c r="E12" s="12"/>
      <c r="F12" s="8"/>
      <c r="G12" s="10"/>
      <c r="H12" s="12">
        <v>20</v>
      </c>
      <c r="J12" t="s">
        <v>182</v>
      </c>
      <c r="K12" t="s">
        <v>36</v>
      </c>
      <c r="L12" t="s">
        <v>38</v>
      </c>
      <c r="M12" t="s">
        <v>39</v>
      </c>
      <c r="N12">
        <v>2.1</v>
      </c>
    </row>
    <row r="13" spans="1:14">
      <c r="A13" s="7" t="s">
        <v>155</v>
      </c>
      <c r="B13" s="12">
        <v>32</v>
      </c>
      <c r="C13" s="8">
        <v>4.8</v>
      </c>
      <c r="D13" s="8" t="s">
        <v>192</v>
      </c>
      <c r="E13" s="12" t="s">
        <v>194</v>
      </c>
      <c r="F13" s="8">
        <v>37.1</v>
      </c>
      <c r="G13" s="10" t="s">
        <v>195</v>
      </c>
      <c r="H13" s="12">
        <v>50</v>
      </c>
      <c r="J13" t="s">
        <v>184</v>
      </c>
      <c r="K13" t="s">
        <v>43</v>
      </c>
      <c r="L13" t="s">
        <v>44</v>
      </c>
      <c r="M13" t="s">
        <v>39</v>
      </c>
      <c r="N13" t="s">
        <v>45</v>
      </c>
    </row>
    <row r="14" spans="1:14">
      <c r="A14" s="7" t="s">
        <v>155</v>
      </c>
      <c r="B14" s="12">
        <v>32</v>
      </c>
      <c r="C14" s="8">
        <v>25.8</v>
      </c>
      <c r="D14" s="8" t="s">
        <v>119</v>
      </c>
      <c r="E14" s="12" t="s">
        <v>196</v>
      </c>
      <c r="F14" s="8">
        <v>6.2</v>
      </c>
      <c r="G14" s="10" t="s">
        <v>191</v>
      </c>
      <c r="H14" s="12">
        <v>11</v>
      </c>
      <c r="J14" t="s">
        <v>182</v>
      </c>
      <c r="K14" t="s">
        <v>43</v>
      </c>
      <c r="L14" t="s">
        <v>44</v>
      </c>
      <c r="M14" t="s">
        <v>39</v>
      </c>
      <c r="N14" t="s">
        <v>45</v>
      </c>
    </row>
    <row r="15" spans="1:14">
      <c r="A15" s="7" t="s">
        <v>161</v>
      </c>
      <c r="B15" s="12">
        <v>56</v>
      </c>
      <c r="C15" s="8">
        <v>15.5</v>
      </c>
      <c r="D15" s="8" t="s">
        <v>170</v>
      </c>
      <c r="E15" s="12" t="s">
        <v>197</v>
      </c>
      <c r="F15" s="8">
        <v>6.9</v>
      </c>
      <c r="G15" s="10" t="s">
        <v>191</v>
      </c>
      <c r="H15" s="12">
        <v>11</v>
      </c>
      <c r="J15" t="s">
        <v>182</v>
      </c>
      <c r="K15" t="s">
        <v>48</v>
      </c>
      <c r="L15" t="s">
        <v>48</v>
      </c>
      <c r="M15" t="s">
        <v>42</v>
      </c>
      <c r="N15">
        <v>2</v>
      </c>
    </row>
    <row r="34" spans="3:3">
      <c r="C34">
        <f>C2/C5</f>
        <v>8.7651515151515156</v>
      </c>
    </row>
    <row r="36" spans="3:3">
      <c r="C36">
        <f>C14/C5</f>
        <v>1.9545454545454548</v>
      </c>
    </row>
    <row r="38" spans="3:3">
      <c r="C38">
        <f>C5/C12</f>
        <v>3.1428571428571423</v>
      </c>
    </row>
  </sheetData>
  <mergeCells count="2">
    <mergeCell ref="C1:D1"/>
    <mergeCell ref="F1:G1"/>
  </mergeCells>
  <conditionalFormatting sqref="C2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{A678BBCC-9EC1-4C63-9198-68675888000B}</x14:id>
        </ext>
      </extLst>
    </cfRule>
  </conditionalFormatting>
  <conditionalFormatting sqref="F2:F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{54005DC8-1B24-40E6-AA41-1475F46AA276}</x14:id>
        </ext>
      </extLst>
    </cfRule>
  </conditionalFormatting>
  <pageMargins left="0.7" right="0.7" top="0.75" bottom="0.75" header="0.3" footer="0.3"/>
  <pageSetup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78BBCC-9EC1-4C63-9198-686758880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54005DC8-1B24-40E6-AA41-1475F46AA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4889-426D-4636-9398-B4359592333E}">
  <dimension ref="A1:Y40"/>
  <sheetViews>
    <sheetView zoomScaleNormal="100" workbookViewId="0">
      <selection activeCell="B14" sqref="B14"/>
    </sheetView>
  </sheetViews>
  <sheetFormatPr defaultRowHeight="14.4"/>
  <cols>
    <col min="1" max="1" width="20.21875" customWidth="1"/>
    <col min="2" max="2" width="18.33203125" customWidth="1"/>
    <col min="3" max="3" width="16.5546875" customWidth="1"/>
    <col min="4" max="4" width="7.6640625" customWidth="1"/>
    <col min="5" max="5" width="11.21875" customWidth="1"/>
    <col min="6" max="6" width="10" style="2" bestFit="1" customWidth="1"/>
    <col min="8" max="8" width="10.21875" customWidth="1"/>
    <col min="11" max="13" width="13" customWidth="1"/>
  </cols>
  <sheetData>
    <row r="1" spans="1:25" s="3" customFormat="1" ht="43.8" customHeight="1" thickBot="1">
      <c r="A1" s="42" t="s">
        <v>64</v>
      </c>
      <c r="B1" s="43" t="s">
        <v>65</v>
      </c>
      <c r="C1" s="44" t="s">
        <v>339</v>
      </c>
      <c r="D1" s="44" t="s">
        <v>324</v>
      </c>
      <c r="E1" s="44" t="s">
        <v>306</v>
      </c>
      <c r="F1" s="45" t="s">
        <v>283</v>
      </c>
      <c r="G1" s="43" t="s">
        <v>284</v>
      </c>
      <c r="H1" s="51" t="s">
        <v>367</v>
      </c>
      <c r="I1" s="3" t="s">
        <v>329</v>
      </c>
      <c r="J1" s="3" t="s">
        <v>361</v>
      </c>
      <c r="K1" s="3" t="s">
        <v>318</v>
      </c>
      <c r="L1" s="3" t="s">
        <v>358</v>
      </c>
      <c r="M1" s="3" t="s">
        <v>354</v>
      </c>
      <c r="N1" s="3" t="s">
        <v>319</v>
      </c>
      <c r="O1" s="3" t="s">
        <v>322</v>
      </c>
      <c r="P1" s="3" t="s">
        <v>320</v>
      </c>
      <c r="Q1" s="3" t="s">
        <v>313</v>
      </c>
      <c r="R1" s="3" t="s">
        <v>359</v>
      </c>
      <c r="S1" s="3" t="s">
        <v>360</v>
      </c>
      <c r="T1" s="3" t="s">
        <v>315</v>
      </c>
      <c r="U1" s="3" t="s">
        <v>328</v>
      </c>
      <c r="Y1" s="3" t="s">
        <v>304</v>
      </c>
    </row>
    <row r="2" spans="1:25" s="3" customFormat="1" ht="17.399999999999999" customHeight="1">
      <c r="A2" s="57" t="s">
        <v>331</v>
      </c>
      <c r="B2" s="47"/>
      <c r="F2" s="48"/>
      <c r="G2" s="47"/>
      <c r="H2" s="52"/>
      <c r="M2" s="50"/>
    </row>
    <row r="3" spans="1:25">
      <c r="A3" s="27" t="s">
        <v>299</v>
      </c>
      <c r="B3" s="28" t="s">
        <v>392</v>
      </c>
      <c r="C3" s="8" t="s">
        <v>325</v>
      </c>
      <c r="D3" s="39">
        <v>7</v>
      </c>
      <c r="E3" s="39" t="s">
        <v>381</v>
      </c>
      <c r="F3" s="29" t="s">
        <v>286</v>
      </c>
      <c r="G3" s="28">
        <v>48</v>
      </c>
      <c r="H3" s="53">
        <v>1.8</v>
      </c>
      <c r="I3">
        <v>1.8</v>
      </c>
      <c r="J3">
        <v>1</v>
      </c>
      <c r="M3" s="50">
        <v>256</v>
      </c>
      <c r="N3" t="s">
        <v>321</v>
      </c>
      <c r="O3" s="49">
        <f>8/12</f>
        <v>0.66666666666666663</v>
      </c>
      <c r="Q3" t="s">
        <v>326</v>
      </c>
      <c r="R3">
        <v>4</v>
      </c>
      <c r="S3">
        <v>1024</v>
      </c>
      <c r="T3" t="e">
        <f>H3*2*2*#REF!/64</f>
        <v>#REF!</v>
      </c>
      <c r="U3" t="e">
        <f>T3*G3</f>
        <v>#REF!</v>
      </c>
      <c r="V3" s="46"/>
    </row>
    <row r="4" spans="1:25">
      <c r="A4" s="30" t="s">
        <v>300</v>
      </c>
      <c r="B4" s="31" t="s">
        <v>333</v>
      </c>
      <c r="C4" s="8" t="s">
        <v>382</v>
      </c>
      <c r="D4" s="8">
        <v>14</v>
      </c>
      <c r="E4" s="8" t="s">
        <v>385</v>
      </c>
      <c r="F4" s="32">
        <v>2018</v>
      </c>
      <c r="G4" s="31">
        <v>64</v>
      </c>
      <c r="H4" s="54" t="s">
        <v>387</v>
      </c>
      <c r="J4">
        <v>2</v>
      </c>
      <c r="M4" s="2"/>
    </row>
    <row r="5" spans="1:25">
      <c r="A5" s="30" t="s">
        <v>16</v>
      </c>
      <c r="B5" s="31" t="s">
        <v>334</v>
      </c>
      <c r="C5" s="8" t="s">
        <v>340</v>
      </c>
      <c r="D5" s="8">
        <v>7</v>
      </c>
      <c r="E5" s="8" t="s">
        <v>386</v>
      </c>
      <c r="F5" s="33">
        <v>43770</v>
      </c>
      <c r="G5" s="31">
        <v>48</v>
      </c>
      <c r="H5" s="54">
        <v>2.6</v>
      </c>
      <c r="J5">
        <f>48/64</f>
        <v>0.75</v>
      </c>
      <c r="K5">
        <v>110</v>
      </c>
      <c r="L5">
        <f>K5*J5</f>
        <v>82.5</v>
      </c>
      <c r="M5" s="2"/>
      <c r="N5" t="s">
        <v>321</v>
      </c>
      <c r="O5">
        <v>1</v>
      </c>
      <c r="P5">
        <v>32</v>
      </c>
      <c r="Q5" t="s">
        <v>330</v>
      </c>
    </row>
    <row r="6" spans="1:25">
      <c r="A6" s="30" t="s">
        <v>18</v>
      </c>
      <c r="B6" s="31" t="s">
        <v>335</v>
      </c>
      <c r="C6" s="39" t="s">
        <v>341</v>
      </c>
      <c r="D6" s="39">
        <v>5</v>
      </c>
      <c r="E6" s="39" t="s">
        <v>381</v>
      </c>
      <c r="F6" s="33">
        <v>44501</v>
      </c>
      <c r="G6" s="31">
        <v>48</v>
      </c>
      <c r="H6" s="54">
        <v>2.5</v>
      </c>
      <c r="J6">
        <f>48/64</f>
        <v>0.75</v>
      </c>
      <c r="K6">
        <v>100</v>
      </c>
      <c r="L6">
        <f>K6*J6</f>
        <v>75</v>
      </c>
      <c r="M6" s="2"/>
    </row>
    <row r="7" spans="1:25">
      <c r="A7" s="30" t="s">
        <v>20</v>
      </c>
      <c r="B7" s="31" t="s">
        <v>335</v>
      </c>
      <c r="C7" s="39" t="s">
        <v>341</v>
      </c>
      <c r="D7" s="39">
        <v>5</v>
      </c>
      <c r="E7" s="39" t="s">
        <v>381</v>
      </c>
      <c r="F7" s="33">
        <v>44501</v>
      </c>
      <c r="G7" s="31">
        <v>64</v>
      </c>
      <c r="H7" s="54">
        <v>2.5</v>
      </c>
      <c r="J7">
        <v>1</v>
      </c>
      <c r="K7">
        <v>100</v>
      </c>
      <c r="L7">
        <f>K7*J7</f>
        <v>100</v>
      </c>
      <c r="M7" s="2"/>
      <c r="N7" t="s">
        <v>321</v>
      </c>
      <c r="O7">
        <v>1</v>
      </c>
      <c r="P7">
        <v>64</v>
      </c>
      <c r="Q7" t="s">
        <v>314</v>
      </c>
      <c r="R7">
        <v>8</v>
      </c>
      <c r="S7">
        <v>307.2</v>
      </c>
      <c r="T7" t="e">
        <f>H7*2*2*#REF!/64</f>
        <v>#REF!</v>
      </c>
      <c r="U7" t="e">
        <f>T7*G7</f>
        <v>#REF!</v>
      </c>
    </row>
    <row r="8" spans="1:25">
      <c r="A8" s="30" t="s">
        <v>22</v>
      </c>
      <c r="B8" s="31" t="s">
        <v>336</v>
      </c>
      <c r="C8" s="8" t="s">
        <v>377</v>
      </c>
      <c r="D8" s="8">
        <v>7</v>
      </c>
      <c r="E8" s="8" t="s">
        <v>386</v>
      </c>
      <c r="F8" s="33">
        <v>44256</v>
      </c>
      <c r="G8" s="31">
        <v>48</v>
      </c>
      <c r="H8" s="54" t="s">
        <v>24</v>
      </c>
      <c r="K8" t="s">
        <v>378</v>
      </c>
      <c r="M8" s="2"/>
      <c r="N8" t="s">
        <v>321</v>
      </c>
      <c r="O8">
        <v>1</v>
      </c>
      <c r="P8">
        <v>32</v>
      </c>
      <c r="Q8" t="s">
        <v>330</v>
      </c>
      <c r="R8">
        <v>8</v>
      </c>
      <c r="T8" t="e">
        <f>3*2*2*#REF!/64</f>
        <v>#REF!</v>
      </c>
      <c r="U8" t="e">
        <f>T8*G8</f>
        <v>#REF!</v>
      </c>
      <c r="V8" t="s">
        <v>379</v>
      </c>
    </row>
    <row r="9" spans="1:25">
      <c r="A9" s="30" t="s">
        <v>25</v>
      </c>
      <c r="B9" s="31" t="s">
        <v>336</v>
      </c>
      <c r="C9" s="8" t="s">
        <v>377</v>
      </c>
      <c r="D9" s="8">
        <v>7</v>
      </c>
      <c r="E9" s="8" t="s">
        <v>386</v>
      </c>
      <c r="F9" s="33">
        <v>44256</v>
      </c>
      <c r="G9" s="31">
        <v>48</v>
      </c>
      <c r="H9" s="54" t="s">
        <v>24</v>
      </c>
      <c r="K9" t="s">
        <v>378</v>
      </c>
      <c r="M9" s="2"/>
      <c r="N9" t="s">
        <v>321</v>
      </c>
      <c r="O9">
        <v>1</v>
      </c>
      <c r="P9">
        <v>32</v>
      </c>
      <c r="Q9" t="s">
        <v>330</v>
      </c>
      <c r="R9">
        <v>8</v>
      </c>
      <c r="T9" t="e">
        <f>3*2*2*#REF!/64</f>
        <v>#REF!</v>
      </c>
      <c r="U9" t="e">
        <f>T9*G9</f>
        <v>#REF!</v>
      </c>
    </row>
    <row r="10" spans="1:25">
      <c r="A10" s="30" t="s">
        <v>27</v>
      </c>
      <c r="B10" s="31" t="s">
        <v>336</v>
      </c>
      <c r="C10" s="8" t="s">
        <v>377</v>
      </c>
      <c r="D10" s="8">
        <v>7</v>
      </c>
      <c r="E10" s="8" t="s">
        <v>386</v>
      </c>
      <c r="F10" s="33">
        <v>44256</v>
      </c>
      <c r="G10" s="31">
        <v>64</v>
      </c>
      <c r="H10" s="54" t="s">
        <v>24</v>
      </c>
      <c r="K10" t="s">
        <v>378</v>
      </c>
      <c r="M10" s="2"/>
      <c r="N10" t="s">
        <v>321</v>
      </c>
      <c r="O10">
        <v>1</v>
      </c>
      <c r="P10">
        <v>32</v>
      </c>
      <c r="Q10" t="s">
        <v>330</v>
      </c>
      <c r="R10">
        <v>8</v>
      </c>
      <c r="T10" t="e">
        <f>3*2*2*#REF!/64</f>
        <v>#REF!</v>
      </c>
      <c r="U10" t="e">
        <f>T10*G10</f>
        <v>#REF!</v>
      </c>
    </row>
    <row r="11" spans="1:25">
      <c r="A11" s="56" t="s">
        <v>337</v>
      </c>
      <c r="B11" s="31"/>
      <c r="C11" s="8"/>
      <c r="D11" s="8"/>
      <c r="E11" s="8"/>
      <c r="F11" s="33"/>
      <c r="G11" s="31"/>
      <c r="H11" s="54"/>
      <c r="M11" s="2"/>
    </row>
    <row r="12" spans="1:25">
      <c r="A12" s="30" t="s">
        <v>301</v>
      </c>
      <c r="B12" s="31" t="s">
        <v>343</v>
      </c>
      <c r="C12" s="8" t="s">
        <v>338</v>
      </c>
      <c r="D12" s="8">
        <v>14</v>
      </c>
      <c r="E12" s="8" t="s">
        <v>380</v>
      </c>
      <c r="F12" s="32" t="s">
        <v>31</v>
      </c>
      <c r="G12" s="31">
        <v>128</v>
      </c>
      <c r="H12" s="54" t="s">
        <v>375</v>
      </c>
      <c r="I12">
        <v>2.25</v>
      </c>
      <c r="J12">
        <v>2</v>
      </c>
      <c r="K12">
        <v>225</v>
      </c>
      <c r="L12">
        <f>K12*J12</f>
        <v>450</v>
      </c>
      <c r="M12" s="2" t="s">
        <v>366</v>
      </c>
      <c r="N12" t="s">
        <v>364</v>
      </c>
      <c r="O12">
        <v>0.5</v>
      </c>
      <c r="P12">
        <v>256</v>
      </c>
      <c r="Q12" t="s">
        <v>330</v>
      </c>
      <c r="R12">
        <v>8</v>
      </c>
      <c r="S12">
        <f>409.5/2</f>
        <v>204.75</v>
      </c>
      <c r="T12" t="e">
        <f>I12*2*2*#REF!/64</f>
        <v>#REF!</v>
      </c>
      <c r="U12" t="e">
        <f>T12*G12</f>
        <v>#REF!</v>
      </c>
    </row>
    <row r="13" spans="1:25">
      <c r="A13" s="30" t="s">
        <v>302</v>
      </c>
      <c r="B13" s="31" t="s">
        <v>343</v>
      </c>
      <c r="C13" s="8" t="s">
        <v>338</v>
      </c>
      <c r="D13" s="8">
        <v>14</v>
      </c>
      <c r="E13" s="8" t="s">
        <v>380</v>
      </c>
      <c r="F13" s="32" t="s">
        <v>31</v>
      </c>
      <c r="G13" s="31">
        <v>128</v>
      </c>
      <c r="H13" s="54" t="s">
        <v>375</v>
      </c>
      <c r="I13">
        <v>2.25</v>
      </c>
      <c r="J13">
        <v>2</v>
      </c>
      <c r="K13">
        <v>225</v>
      </c>
      <c r="L13">
        <f>K13*J13</f>
        <v>450</v>
      </c>
      <c r="M13" s="2" t="s">
        <v>366</v>
      </c>
      <c r="N13" t="s">
        <v>364</v>
      </c>
      <c r="O13">
        <v>0.5</v>
      </c>
      <c r="P13">
        <v>256</v>
      </c>
      <c r="Q13" t="s">
        <v>330</v>
      </c>
      <c r="R13">
        <v>8</v>
      </c>
      <c r="S13">
        <f>409.5/2</f>
        <v>204.75</v>
      </c>
      <c r="T13" t="e">
        <f>I13*2*2*#REF!/64</f>
        <v>#REF!</v>
      </c>
      <c r="U13" t="e">
        <f>T13*G13</f>
        <v>#REF!</v>
      </c>
    </row>
    <row r="14" spans="1:25">
      <c r="A14" s="30" t="s">
        <v>303</v>
      </c>
      <c r="B14" s="31" t="s">
        <v>344</v>
      </c>
      <c r="C14" s="8" t="s">
        <v>342</v>
      </c>
      <c r="D14" s="8" t="s">
        <v>376</v>
      </c>
      <c r="E14" s="8" t="s">
        <v>380</v>
      </c>
      <c r="F14" s="33">
        <v>44256</v>
      </c>
      <c r="G14" s="31">
        <v>128</v>
      </c>
      <c r="H14" s="54" t="s">
        <v>374</v>
      </c>
      <c r="I14">
        <v>2.4500000000000002</v>
      </c>
      <c r="J14">
        <v>2</v>
      </c>
      <c r="K14">
        <v>280</v>
      </c>
      <c r="L14">
        <f>K14*J14</f>
        <v>560</v>
      </c>
      <c r="M14" s="2" t="s">
        <v>366</v>
      </c>
      <c r="N14" t="s">
        <v>364</v>
      </c>
      <c r="O14">
        <v>0.5</v>
      </c>
      <c r="P14">
        <v>256</v>
      </c>
      <c r="Q14" t="s">
        <v>330</v>
      </c>
      <c r="R14">
        <v>8</v>
      </c>
      <c r="S14">
        <v>204.8</v>
      </c>
      <c r="T14" t="e">
        <f>I14*2*2*#REF!/64</f>
        <v>#REF!</v>
      </c>
      <c r="U14" t="e">
        <f>T14*G14</f>
        <v>#REF!</v>
      </c>
    </row>
    <row r="15" spans="1:25">
      <c r="A15" s="56" t="s">
        <v>345</v>
      </c>
      <c r="B15" s="31"/>
      <c r="C15" s="8"/>
      <c r="D15" s="8"/>
      <c r="E15" s="8"/>
      <c r="F15" s="33"/>
      <c r="G15" s="31"/>
      <c r="H15" s="54"/>
      <c r="M15" s="2"/>
    </row>
    <row r="16" spans="1:25">
      <c r="A16" s="30" t="s">
        <v>147</v>
      </c>
      <c r="B16" s="31" t="s">
        <v>349</v>
      </c>
      <c r="C16" s="8" t="s">
        <v>308</v>
      </c>
      <c r="D16" s="8">
        <v>14</v>
      </c>
      <c r="E16" s="8" t="s">
        <v>312</v>
      </c>
      <c r="F16" s="32" t="s">
        <v>149</v>
      </c>
      <c r="G16" s="31">
        <v>68</v>
      </c>
      <c r="H16" s="54" t="s">
        <v>372</v>
      </c>
      <c r="I16">
        <v>1.4</v>
      </c>
      <c r="J16">
        <v>1</v>
      </c>
      <c r="K16">
        <v>215</v>
      </c>
      <c r="L16">
        <f>K16*J16</f>
        <v>215</v>
      </c>
      <c r="M16" s="2"/>
      <c r="O16">
        <v>0.5</v>
      </c>
      <c r="Q16" t="s">
        <v>373</v>
      </c>
    </row>
    <row r="17" spans="1:21">
      <c r="A17" s="30" t="s">
        <v>36</v>
      </c>
      <c r="B17" s="31" t="s">
        <v>350</v>
      </c>
      <c r="C17" s="8" t="s">
        <v>309</v>
      </c>
      <c r="D17" s="8">
        <v>14</v>
      </c>
      <c r="E17" s="8" t="s">
        <v>312</v>
      </c>
      <c r="F17" s="32" t="s">
        <v>39</v>
      </c>
      <c r="G17" s="31">
        <v>48</v>
      </c>
      <c r="H17" s="54" t="s">
        <v>45</v>
      </c>
      <c r="I17">
        <v>1.4</v>
      </c>
      <c r="J17">
        <v>2</v>
      </c>
      <c r="K17">
        <v>150</v>
      </c>
      <c r="L17">
        <f>K17*J17</f>
        <v>300</v>
      </c>
      <c r="M17" s="2" t="s">
        <v>366</v>
      </c>
      <c r="N17" t="s">
        <v>364</v>
      </c>
      <c r="O17">
        <v>1</v>
      </c>
      <c r="P17">
        <v>33</v>
      </c>
      <c r="Q17" t="s">
        <v>330</v>
      </c>
      <c r="R17">
        <v>6</v>
      </c>
      <c r="S17" t="s">
        <v>365</v>
      </c>
      <c r="T17" t="e">
        <f>I17*2*2*#REF!/64</f>
        <v>#REF!</v>
      </c>
      <c r="U17" t="e">
        <f>T17*G17</f>
        <v>#REF!</v>
      </c>
    </row>
    <row r="18" spans="1:21">
      <c r="A18" s="30" t="s">
        <v>40</v>
      </c>
      <c r="B18" s="31" t="s">
        <v>351</v>
      </c>
      <c r="C18" s="8" t="s">
        <v>310</v>
      </c>
      <c r="D18" s="8">
        <v>10</v>
      </c>
      <c r="E18" s="8" t="s">
        <v>312</v>
      </c>
      <c r="F18" s="32" t="s">
        <v>42</v>
      </c>
      <c r="G18" s="31">
        <v>80</v>
      </c>
      <c r="H18" s="54" t="s">
        <v>362</v>
      </c>
      <c r="I18" t="s">
        <v>370</v>
      </c>
      <c r="J18">
        <v>2</v>
      </c>
      <c r="K18">
        <v>270</v>
      </c>
      <c r="L18">
        <f>K18*J18</f>
        <v>540</v>
      </c>
      <c r="M18" s="2">
        <v>64</v>
      </c>
      <c r="N18" t="s">
        <v>371</v>
      </c>
      <c r="O18">
        <v>1.25</v>
      </c>
      <c r="P18">
        <v>60</v>
      </c>
      <c r="Q18" t="s">
        <v>330</v>
      </c>
      <c r="R18">
        <v>8</v>
      </c>
    </row>
    <row r="19" spans="1:21">
      <c r="A19" t="s">
        <v>297</v>
      </c>
      <c r="B19" s="12" t="s">
        <v>352</v>
      </c>
      <c r="C19" t="s">
        <v>309</v>
      </c>
      <c r="D19">
        <v>14</v>
      </c>
      <c r="E19" t="s">
        <v>312</v>
      </c>
      <c r="F19" s="2" t="s">
        <v>39</v>
      </c>
      <c r="G19" s="37">
        <v>32</v>
      </c>
      <c r="H19" s="2" t="s">
        <v>45</v>
      </c>
      <c r="I19">
        <v>1.9</v>
      </c>
      <c r="J19">
        <v>2</v>
      </c>
      <c r="K19">
        <v>125</v>
      </c>
      <c r="L19">
        <f>K19*J19</f>
        <v>250</v>
      </c>
      <c r="M19" s="2" t="s">
        <v>366</v>
      </c>
      <c r="N19" t="s">
        <v>364</v>
      </c>
      <c r="O19">
        <v>1</v>
      </c>
      <c r="P19">
        <v>22</v>
      </c>
      <c r="Q19" t="s">
        <v>330</v>
      </c>
      <c r="R19">
        <v>6</v>
      </c>
      <c r="S19" t="s">
        <v>365</v>
      </c>
      <c r="T19" t="e">
        <f>I19*2*2*#REF!/64</f>
        <v>#REF!</v>
      </c>
      <c r="U19" t="e">
        <f>T19*G19</f>
        <v>#REF!</v>
      </c>
    </row>
    <row r="20" spans="1:21" ht="15" thickBot="1">
      <c r="A20" s="34" t="s">
        <v>298</v>
      </c>
      <c r="B20" s="35" t="s">
        <v>353</v>
      </c>
      <c r="C20" s="40" t="s">
        <v>310</v>
      </c>
      <c r="D20" s="40">
        <v>10</v>
      </c>
      <c r="E20" s="40" t="s">
        <v>312</v>
      </c>
      <c r="F20" s="36" t="s">
        <v>42</v>
      </c>
      <c r="G20" s="35">
        <v>56</v>
      </c>
      <c r="H20" s="55" t="s">
        <v>368</v>
      </c>
      <c r="I20" t="s">
        <v>369</v>
      </c>
      <c r="J20">
        <v>2</v>
      </c>
      <c r="K20">
        <v>205</v>
      </c>
      <c r="L20">
        <f>K20*J20</f>
        <v>410</v>
      </c>
      <c r="M20" s="2">
        <v>64</v>
      </c>
      <c r="N20" t="s">
        <v>371</v>
      </c>
      <c r="O20">
        <v>1.25</v>
      </c>
      <c r="P20">
        <v>42</v>
      </c>
      <c r="Q20" t="s">
        <v>330</v>
      </c>
      <c r="R20">
        <v>8</v>
      </c>
    </row>
    <row r="21" spans="1:21">
      <c r="A21" s="56" t="s">
        <v>346</v>
      </c>
      <c r="B21" s="41"/>
      <c r="G21" s="37"/>
      <c r="H21" s="2"/>
      <c r="M21" s="2"/>
    </row>
    <row r="22" spans="1:21">
      <c r="A22" t="s">
        <v>347</v>
      </c>
      <c r="B22" s="12" t="s">
        <v>352</v>
      </c>
      <c r="C22" t="s">
        <v>309</v>
      </c>
      <c r="D22">
        <v>14</v>
      </c>
      <c r="E22" t="s">
        <v>312</v>
      </c>
      <c r="F22" s="2" t="s">
        <v>39</v>
      </c>
      <c r="G22" s="37">
        <v>32</v>
      </c>
      <c r="H22" s="2" t="s">
        <v>45</v>
      </c>
      <c r="I22">
        <v>1.9</v>
      </c>
      <c r="J22">
        <v>2</v>
      </c>
      <c r="K22">
        <v>125</v>
      </c>
      <c r="L22">
        <f>K22*J22</f>
        <v>250</v>
      </c>
      <c r="M22" s="2" t="s">
        <v>366</v>
      </c>
      <c r="N22" t="s">
        <v>364</v>
      </c>
      <c r="O22">
        <v>1</v>
      </c>
      <c r="P22">
        <v>22</v>
      </c>
      <c r="Q22" t="s">
        <v>330</v>
      </c>
      <c r="R22">
        <v>6</v>
      </c>
      <c r="S22" t="s">
        <v>365</v>
      </c>
      <c r="T22" t="e">
        <f>I22*2*2*#REF!/64</f>
        <v>#REF!</v>
      </c>
      <c r="U22" t="e">
        <f>T22*G22</f>
        <v>#REF!</v>
      </c>
    </row>
    <row r="23" spans="1:21" ht="15" thickBot="1">
      <c r="A23" s="34" t="s">
        <v>348</v>
      </c>
      <c r="B23" s="35" t="s">
        <v>353</v>
      </c>
      <c r="C23" s="41" t="s">
        <v>310</v>
      </c>
      <c r="D23" s="40">
        <v>10</v>
      </c>
      <c r="E23" s="41" t="s">
        <v>312</v>
      </c>
      <c r="F23" s="36" t="s">
        <v>42</v>
      </c>
      <c r="G23" s="35">
        <v>56</v>
      </c>
      <c r="H23" s="55" t="s">
        <v>368</v>
      </c>
      <c r="I23" t="s">
        <v>369</v>
      </c>
      <c r="J23">
        <v>2</v>
      </c>
      <c r="K23">
        <v>205</v>
      </c>
      <c r="L23">
        <f>K23*J23</f>
        <v>410</v>
      </c>
      <c r="M23" s="2">
        <v>64</v>
      </c>
      <c r="N23" t="s">
        <v>371</v>
      </c>
      <c r="O23">
        <v>1.25</v>
      </c>
      <c r="P23">
        <v>42</v>
      </c>
      <c r="Q23" t="s">
        <v>330</v>
      </c>
      <c r="R23">
        <v>8</v>
      </c>
    </row>
    <row r="32" spans="1:21">
      <c r="F32" s="2" t="s">
        <v>280</v>
      </c>
      <c r="G32" s="24">
        <v>118480</v>
      </c>
      <c r="H32">
        <f>36864/48</f>
        <v>768</v>
      </c>
    </row>
    <row r="38" spans="1:8">
      <c r="F38" s="38">
        <v>1666</v>
      </c>
      <c r="G38" s="26" t="s">
        <v>282</v>
      </c>
      <c r="H38" t="s">
        <v>281</v>
      </c>
    </row>
    <row r="39" spans="1:8">
      <c r="A39">
        <v>20000</v>
      </c>
      <c r="B39">
        <f>A39/48</f>
        <v>416.66666666666669</v>
      </c>
      <c r="F39" s="2">
        <f>(A39^2/48)^0.5</f>
        <v>2886.7513459481288</v>
      </c>
      <c r="G39" s="26">
        <v>524288</v>
      </c>
      <c r="H39">
        <v>67108864</v>
      </c>
    </row>
    <row r="40" spans="1:8">
      <c r="G40" s="26">
        <v>1048576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workbookViewId="0">
      <selection activeCell="A20" sqref="A20"/>
    </sheetView>
  </sheetViews>
  <sheetFormatPr defaultRowHeight="14.4"/>
  <cols>
    <col min="1" max="1" width="52.88671875" customWidth="1"/>
    <col min="2" max="2" width="4.77734375" customWidth="1"/>
    <col min="4" max="4" width="5.77734375" customWidth="1"/>
    <col min="5" max="5" width="7.88671875" customWidth="1"/>
    <col min="6" max="6" width="5.33203125" customWidth="1"/>
    <col min="9" max="9" width="8.33203125" customWidth="1"/>
    <col min="11" max="11" width="5.109375" customWidth="1"/>
    <col min="12" max="12" width="4.109375" customWidth="1"/>
    <col min="16" max="16" width="18.77734375" customWidth="1"/>
  </cols>
  <sheetData>
    <row r="1" spans="1:19" s="3" customFormat="1" ht="30.6" customHeight="1">
      <c r="A1" s="11" t="s">
        <v>172</v>
      </c>
      <c r="B1" s="11" t="s">
        <v>1</v>
      </c>
      <c r="C1" s="66" t="s">
        <v>171</v>
      </c>
      <c r="D1" s="66"/>
      <c r="E1" s="67" t="s">
        <v>173</v>
      </c>
      <c r="F1" s="68"/>
      <c r="G1" s="67" t="s">
        <v>174</v>
      </c>
      <c r="H1" s="68"/>
      <c r="I1" s="11" t="s">
        <v>175</v>
      </c>
      <c r="J1" s="67" t="s">
        <v>198</v>
      </c>
      <c r="K1" s="68"/>
      <c r="L1" s="6" t="s">
        <v>68</v>
      </c>
      <c r="M1" s="3" t="s">
        <v>84</v>
      </c>
      <c r="N1" s="3" t="s">
        <v>85</v>
      </c>
      <c r="O1" s="3" t="s">
        <v>4</v>
      </c>
      <c r="P1" s="3" t="s">
        <v>0</v>
      </c>
      <c r="Q1" s="3" t="s">
        <v>5</v>
      </c>
      <c r="R1" s="3" t="s">
        <v>6</v>
      </c>
      <c r="S1" s="3" t="s">
        <v>7</v>
      </c>
    </row>
    <row r="2" spans="1:19">
      <c r="A2" s="12" t="s">
        <v>391</v>
      </c>
      <c r="B2" s="12">
        <v>48</v>
      </c>
      <c r="C2" s="8">
        <v>28.37</v>
      </c>
      <c r="D2" s="8" t="s">
        <v>86</v>
      </c>
      <c r="E2" s="7">
        <v>828</v>
      </c>
      <c r="F2" s="10" t="s">
        <v>87</v>
      </c>
      <c r="G2" s="7">
        <v>6.2</v>
      </c>
      <c r="H2" s="10" t="s">
        <v>88</v>
      </c>
      <c r="I2" s="12" t="s">
        <v>89</v>
      </c>
      <c r="J2" s="17">
        <v>560.49</v>
      </c>
      <c r="K2" s="10"/>
      <c r="L2" s="10">
        <v>60</v>
      </c>
      <c r="M2">
        <v>58.6</v>
      </c>
      <c r="N2" t="s">
        <v>90</v>
      </c>
      <c r="O2" t="s">
        <v>91</v>
      </c>
      <c r="P2" t="s">
        <v>8</v>
      </c>
      <c r="Q2" t="s">
        <v>8</v>
      </c>
      <c r="R2" t="s">
        <v>9</v>
      </c>
      <c r="S2">
        <v>1.8</v>
      </c>
    </row>
    <row r="3" spans="1:19">
      <c r="A3" s="12" t="s">
        <v>393</v>
      </c>
      <c r="B3" s="12">
        <v>48</v>
      </c>
      <c r="C3" s="8">
        <v>41.22</v>
      </c>
      <c r="D3" s="8" t="s">
        <v>92</v>
      </c>
      <c r="E3" s="7">
        <v>1177</v>
      </c>
      <c r="F3" s="10" t="s">
        <v>93</v>
      </c>
      <c r="G3" s="7">
        <v>24.39</v>
      </c>
      <c r="H3" s="10" t="s">
        <v>94</v>
      </c>
      <c r="I3" s="12" t="s">
        <v>89</v>
      </c>
      <c r="J3" s="17">
        <v>184.85</v>
      </c>
      <c r="K3" s="10"/>
      <c r="L3" s="10">
        <v>60</v>
      </c>
      <c r="M3">
        <v>177.2</v>
      </c>
      <c r="N3" t="s">
        <v>95</v>
      </c>
      <c r="O3" t="s">
        <v>91</v>
      </c>
      <c r="P3" t="s">
        <v>10</v>
      </c>
      <c r="Q3" t="s">
        <v>10</v>
      </c>
      <c r="R3" t="s">
        <v>9</v>
      </c>
      <c r="S3">
        <v>1.8</v>
      </c>
    </row>
    <row r="4" spans="1:19">
      <c r="A4" s="12" t="s">
        <v>394</v>
      </c>
      <c r="B4" s="12">
        <v>48</v>
      </c>
      <c r="C4" s="8">
        <v>34.369999999999997</v>
      </c>
      <c r="D4" s="8" t="s">
        <v>96</v>
      </c>
      <c r="E4" s="7">
        <v>884</v>
      </c>
      <c r="F4" s="10" t="s">
        <v>97</v>
      </c>
      <c r="G4" s="7">
        <v>0.28000000000000003</v>
      </c>
      <c r="H4" s="10" t="s">
        <v>98</v>
      </c>
      <c r="I4" s="12" t="s">
        <v>89</v>
      </c>
      <c r="J4" s="17">
        <v>334.57</v>
      </c>
      <c r="K4" s="10"/>
      <c r="L4" s="10">
        <v>60</v>
      </c>
      <c r="M4">
        <v>98.2</v>
      </c>
      <c r="N4" t="s">
        <v>99</v>
      </c>
      <c r="O4" t="s">
        <v>91</v>
      </c>
      <c r="P4" t="s">
        <v>100</v>
      </c>
      <c r="Q4" t="s">
        <v>100</v>
      </c>
      <c r="R4" t="s">
        <v>9</v>
      </c>
      <c r="S4">
        <v>1.8</v>
      </c>
    </row>
    <row r="5" spans="1:19">
      <c r="A5" s="12" t="s">
        <v>395</v>
      </c>
      <c r="B5" s="12">
        <v>48</v>
      </c>
      <c r="C5" s="8">
        <v>19.100000000000001</v>
      </c>
      <c r="D5" s="8" t="s">
        <v>101</v>
      </c>
      <c r="E5" s="7">
        <v>758</v>
      </c>
      <c r="F5" s="10" t="s">
        <v>102</v>
      </c>
      <c r="G5" s="7">
        <v>6.82</v>
      </c>
      <c r="H5" s="10" t="s">
        <v>103</v>
      </c>
      <c r="I5" s="12" t="s">
        <v>89</v>
      </c>
      <c r="J5" s="17">
        <v>204.01</v>
      </c>
      <c r="K5" s="10"/>
      <c r="L5" s="10">
        <v>60</v>
      </c>
      <c r="M5">
        <v>160.9</v>
      </c>
      <c r="N5" t="s">
        <v>104</v>
      </c>
      <c r="O5" t="s">
        <v>91</v>
      </c>
      <c r="P5" t="s">
        <v>105</v>
      </c>
      <c r="Q5" t="s">
        <v>105</v>
      </c>
      <c r="R5" t="s">
        <v>9</v>
      </c>
      <c r="S5">
        <v>1.8</v>
      </c>
    </row>
    <row r="6" spans="1:19">
      <c r="A6" s="12" t="s">
        <v>71</v>
      </c>
      <c r="B6" s="12">
        <v>64</v>
      </c>
      <c r="C6" s="8">
        <v>11.63</v>
      </c>
      <c r="D6" s="8" t="s">
        <v>106</v>
      </c>
      <c r="E6" s="7">
        <v>522</v>
      </c>
      <c r="F6" s="10" t="s">
        <v>107</v>
      </c>
      <c r="G6" s="7">
        <v>33.46</v>
      </c>
      <c r="H6" s="10" t="s">
        <v>108</v>
      </c>
      <c r="I6" s="12"/>
      <c r="J6" s="17"/>
      <c r="K6" s="10"/>
      <c r="L6" s="10">
        <v>14</v>
      </c>
      <c r="M6">
        <v>78.2</v>
      </c>
      <c r="N6" t="s">
        <v>109</v>
      </c>
      <c r="O6" t="s">
        <v>91</v>
      </c>
      <c r="P6" t="s">
        <v>12</v>
      </c>
      <c r="Q6" t="s">
        <v>12</v>
      </c>
      <c r="R6">
        <v>2018</v>
      </c>
      <c r="S6" t="s">
        <v>15</v>
      </c>
    </row>
    <row r="7" spans="1:19">
      <c r="A7" s="12" t="s">
        <v>72</v>
      </c>
      <c r="B7" s="12">
        <v>48</v>
      </c>
      <c r="C7" s="8">
        <v>16.96</v>
      </c>
      <c r="D7" s="8" t="s">
        <v>110</v>
      </c>
      <c r="E7" s="7">
        <v>682</v>
      </c>
      <c r="F7" s="10" t="s">
        <v>111</v>
      </c>
      <c r="G7" s="7">
        <v>27.09</v>
      </c>
      <c r="H7" s="10" t="s">
        <v>112</v>
      </c>
      <c r="I7" s="12"/>
      <c r="J7" s="17"/>
      <c r="K7" s="10"/>
      <c r="L7" s="10">
        <v>20</v>
      </c>
      <c r="M7">
        <v>55.1</v>
      </c>
      <c r="N7" t="s">
        <v>113</v>
      </c>
      <c r="O7" t="s">
        <v>91</v>
      </c>
      <c r="P7" t="s">
        <v>16</v>
      </c>
      <c r="Q7" t="s">
        <v>17</v>
      </c>
      <c r="R7" s="1">
        <v>43770</v>
      </c>
      <c r="S7">
        <v>2.6</v>
      </c>
    </row>
    <row r="8" spans="1:19">
      <c r="A8" s="12" t="s">
        <v>114</v>
      </c>
      <c r="B8" s="12">
        <v>48</v>
      </c>
      <c r="C8" s="8">
        <v>18.93</v>
      </c>
      <c r="D8" s="8" t="s">
        <v>115</v>
      </c>
      <c r="E8" s="7">
        <v>776</v>
      </c>
      <c r="F8" s="10" t="s">
        <v>104</v>
      </c>
      <c r="G8" s="7">
        <v>55.38</v>
      </c>
      <c r="H8" s="10" t="s">
        <v>116</v>
      </c>
      <c r="I8" s="12"/>
      <c r="J8" s="17"/>
      <c r="K8" s="10"/>
      <c r="L8" s="10">
        <v>20</v>
      </c>
      <c r="M8">
        <v>42.5</v>
      </c>
      <c r="N8" t="s">
        <v>117</v>
      </c>
      <c r="O8" t="s">
        <v>91</v>
      </c>
      <c r="P8" t="s">
        <v>18</v>
      </c>
      <c r="Q8" t="s">
        <v>19</v>
      </c>
      <c r="R8" s="1">
        <v>44501</v>
      </c>
      <c r="S8">
        <v>2.5</v>
      </c>
    </row>
    <row r="9" spans="1:19">
      <c r="A9" s="12" t="s">
        <v>114</v>
      </c>
      <c r="B9" s="12">
        <v>64</v>
      </c>
      <c r="C9" s="8">
        <v>18.14</v>
      </c>
      <c r="D9" s="8" t="s">
        <v>118</v>
      </c>
      <c r="E9" s="7">
        <v>965</v>
      </c>
      <c r="F9" s="10" t="s">
        <v>111</v>
      </c>
      <c r="G9" s="7">
        <v>70.959999999999994</v>
      </c>
      <c r="H9" s="10" t="s">
        <v>88</v>
      </c>
      <c r="I9" s="12"/>
      <c r="J9" s="17"/>
      <c r="K9" s="10"/>
      <c r="L9" s="10">
        <v>20</v>
      </c>
      <c r="M9">
        <v>39.200000000000003</v>
      </c>
      <c r="N9" t="s">
        <v>119</v>
      </c>
      <c r="O9" t="s">
        <v>91</v>
      </c>
      <c r="P9" t="s">
        <v>20</v>
      </c>
      <c r="Q9" t="s">
        <v>21</v>
      </c>
      <c r="R9" s="1">
        <v>44501</v>
      </c>
      <c r="S9">
        <v>2.5</v>
      </c>
    </row>
    <row r="10" spans="1:19">
      <c r="A10" s="12" t="s">
        <v>70</v>
      </c>
      <c r="B10" s="12">
        <v>48</v>
      </c>
      <c r="C10" s="8">
        <v>16.989999999999998</v>
      </c>
      <c r="D10" s="8" t="s">
        <v>110</v>
      </c>
      <c r="E10" s="7">
        <v>675</v>
      </c>
      <c r="F10" s="10" t="s">
        <v>120</v>
      </c>
      <c r="G10" s="7">
        <v>26.54</v>
      </c>
      <c r="H10" s="10" t="s">
        <v>121</v>
      </c>
      <c r="I10" s="12"/>
      <c r="J10" s="17"/>
      <c r="K10" s="10"/>
      <c r="L10" s="10">
        <v>11</v>
      </c>
      <c r="M10">
        <v>52.1</v>
      </c>
      <c r="N10" t="s">
        <v>122</v>
      </c>
      <c r="O10" t="s">
        <v>91</v>
      </c>
      <c r="P10" t="s">
        <v>22</v>
      </c>
      <c r="Q10" t="s">
        <v>23</v>
      </c>
      <c r="R10" s="1">
        <v>44256</v>
      </c>
      <c r="S10" t="s">
        <v>24</v>
      </c>
    </row>
    <row r="11" spans="1:19">
      <c r="A11" s="12" t="s">
        <v>70</v>
      </c>
      <c r="B11" s="12">
        <v>48</v>
      </c>
      <c r="C11" s="8">
        <v>17.18</v>
      </c>
      <c r="D11" s="8" t="s">
        <v>123</v>
      </c>
      <c r="E11" s="7">
        <v>691</v>
      </c>
      <c r="F11" s="10" t="s">
        <v>124</v>
      </c>
      <c r="G11" s="7">
        <v>26.79</v>
      </c>
      <c r="H11" s="10" t="s">
        <v>125</v>
      </c>
      <c r="I11" s="12"/>
      <c r="J11" s="17"/>
      <c r="K11" s="10"/>
      <c r="L11" s="10">
        <v>11</v>
      </c>
      <c r="M11">
        <v>42.3</v>
      </c>
      <c r="N11" t="s">
        <v>126</v>
      </c>
      <c r="O11" t="s">
        <v>91</v>
      </c>
      <c r="P11" t="s">
        <v>25</v>
      </c>
      <c r="Q11" t="s">
        <v>26</v>
      </c>
      <c r="R11" s="1">
        <v>44256</v>
      </c>
      <c r="S11" t="s">
        <v>24</v>
      </c>
    </row>
    <row r="12" spans="1:19">
      <c r="A12" s="12" t="s">
        <v>70</v>
      </c>
      <c r="B12" s="12">
        <v>64</v>
      </c>
      <c r="C12" s="8">
        <v>16.16</v>
      </c>
      <c r="D12" s="8" t="s">
        <v>98</v>
      </c>
      <c r="E12" s="7">
        <v>850</v>
      </c>
      <c r="F12" s="10" t="s">
        <v>127</v>
      </c>
      <c r="G12" s="7">
        <v>33.090000000000003</v>
      </c>
      <c r="H12" s="10" t="s">
        <v>128</v>
      </c>
      <c r="I12" s="12" t="s">
        <v>129</v>
      </c>
      <c r="J12" s="17">
        <v>313.64999999999998</v>
      </c>
      <c r="K12" s="10"/>
      <c r="L12" s="10">
        <v>20</v>
      </c>
      <c r="M12">
        <v>42.8</v>
      </c>
      <c r="N12" t="s">
        <v>130</v>
      </c>
      <c r="O12" t="s">
        <v>91</v>
      </c>
      <c r="P12" t="s">
        <v>27</v>
      </c>
      <c r="Q12" t="s">
        <v>28</v>
      </c>
      <c r="R12" s="1">
        <v>44256</v>
      </c>
      <c r="S12" t="s">
        <v>24</v>
      </c>
    </row>
    <row r="13" spans="1:19">
      <c r="A13" s="12" t="s">
        <v>131</v>
      </c>
      <c r="B13" s="12">
        <v>128</v>
      </c>
      <c r="C13" s="8">
        <v>20.46</v>
      </c>
      <c r="D13" s="8" t="s">
        <v>132</v>
      </c>
      <c r="E13" s="7">
        <v>1895</v>
      </c>
      <c r="F13" s="10" t="s">
        <v>133</v>
      </c>
      <c r="G13" s="7">
        <v>50.28</v>
      </c>
      <c r="H13" s="10" t="s">
        <v>134</v>
      </c>
      <c r="I13" s="12"/>
      <c r="J13" s="17"/>
      <c r="K13" s="10"/>
      <c r="L13" s="10">
        <v>20</v>
      </c>
      <c r="M13">
        <v>23.9</v>
      </c>
      <c r="N13" t="s">
        <v>135</v>
      </c>
      <c r="O13" t="s">
        <v>91</v>
      </c>
      <c r="P13" t="s">
        <v>29</v>
      </c>
      <c r="Q13" t="s">
        <v>30</v>
      </c>
      <c r="R13" t="s">
        <v>31</v>
      </c>
      <c r="S13">
        <v>2.25</v>
      </c>
    </row>
    <row r="14" spans="1:19">
      <c r="A14" s="12" t="s">
        <v>75</v>
      </c>
      <c r="B14" s="12">
        <v>128</v>
      </c>
      <c r="C14" s="8">
        <v>25.02</v>
      </c>
      <c r="D14" s="8" t="s">
        <v>136</v>
      </c>
      <c r="E14" s="7">
        <v>1721</v>
      </c>
      <c r="F14" s="10" t="s">
        <v>137</v>
      </c>
      <c r="G14" s="7">
        <v>71.75</v>
      </c>
      <c r="H14" s="10" t="s">
        <v>138</v>
      </c>
      <c r="I14" s="12"/>
      <c r="J14" s="17"/>
      <c r="K14" s="10"/>
      <c r="L14" s="10">
        <v>20</v>
      </c>
      <c r="M14">
        <v>49</v>
      </c>
      <c r="N14" t="s">
        <v>111</v>
      </c>
      <c r="O14" t="s">
        <v>91</v>
      </c>
      <c r="P14" t="s">
        <v>32</v>
      </c>
      <c r="Q14" t="s">
        <v>33</v>
      </c>
      <c r="R14" t="s">
        <v>31</v>
      </c>
      <c r="S14">
        <v>2.25</v>
      </c>
    </row>
    <row r="15" spans="1:19">
      <c r="A15" s="12" t="s">
        <v>76</v>
      </c>
      <c r="B15" s="12">
        <v>128</v>
      </c>
      <c r="C15" s="8">
        <v>23.8</v>
      </c>
      <c r="D15" s="8" t="s">
        <v>139</v>
      </c>
      <c r="E15" s="7">
        <v>2176</v>
      </c>
      <c r="F15" s="10" t="s">
        <v>140</v>
      </c>
      <c r="G15" s="7">
        <v>54.65</v>
      </c>
      <c r="H15" s="10" t="s">
        <v>141</v>
      </c>
      <c r="I15" s="12"/>
      <c r="J15" s="17"/>
      <c r="K15" s="10"/>
      <c r="L15" s="10">
        <v>20</v>
      </c>
      <c r="M15">
        <v>36.9</v>
      </c>
      <c r="N15" t="s">
        <v>119</v>
      </c>
      <c r="O15" t="s">
        <v>91</v>
      </c>
      <c r="P15" t="s">
        <v>34</v>
      </c>
      <c r="Q15" t="s">
        <v>35</v>
      </c>
      <c r="R15" s="1">
        <v>44256</v>
      </c>
      <c r="S15">
        <v>2.4500000000000002</v>
      </c>
    </row>
    <row r="16" spans="1:19">
      <c r="A16" s="12" t="s">
        <v>142</v>
      </c>
      <c r="B16" s="12">
        <v>68</v>
      </c>
      <c r="C16" s="8">
        <v>5.04</v>
      </c>
      <c r="D16" s="8" t="s">
        <v>143</v>
      </c>
      <c r="E16" s="7">
        <v>986</v>
      </c>
      <c r="F16" s="10" t="s">
        <v>144</v>
      </c>
      <c r="G16" s="7">
        <v>46.46</v>
      </c>
      <c r="H16" s="10" t="s">
        <v>145</v>
      </c>
      <c r="I16" s="12"/>
      <c r="J16" s="17"/>
      <c r="K16" s="10"/>
      <c r="L16" s="10">
        <v>20</v>
      </c>
      <c r="M16">
        <v>174.3</v>
      </c>
      <c r="N16" t="s">
        <v>146</v>
      </c>
      <c r="O16" t="s">
        <v>91</v>
      </c>
      <c r="P16" t="s">
        <v>147</v>
      </c>
      <c r="Q16" t="s">
        <v>148</v>
      </c>
      <c r="R16" t="s">
        <v>149</v>
      </c>
      <c r="S16">
        <v>1.4</v>
      </c>
    </row>
    <row r="17" spans="1:19">
      <c r="A17" s="12" t="s">
        <v>81</v>
      </c>
      <c r="B17" s="12">
        <v>48</v>
      </c>
      <c r="C17" s="8">
        <v>44.21</v>
      </c>
      <c r="D17" s="8" t="s">
        <v>150</v>
      </c>
      <c r="E17" s="7">
        <v>1158</v>
      </c>
      <c r="F17" s="10" t="s">
        <v>151</v>
      </c>
      <c r="G17" s="7">
        <v>35.82</v>
      </c>
      <c r="H17" s="10" t="s">
        <v>152</v>
      </c>
      <c r="I17" s="12"/>
      <c r="J17" s="17"/>
      <c r="K17" s="10"/>
      <c r="L17" s="10">
        <v>20</v>
      </c>
      <c r="M17">
        <v>78.400000000000006</v>
      </c>
      <c r="N17" t="s">
        <v>153</v>
      </c>
      <c r="O17" t="s">
        <v>91</v>
      </c>
      <c r="P17" t="s">
        <v>36</v>
      </c>
      <c r="Q17" t="s">
        <v>38</v>
      </c>
      <c r="R17" t="s">
        <v>39</v>
      </c>
      <c r="S17">
        <v>2.1</v>
      </c>
    </row>
    <row r="18" spans="1:19">
      <c r="A18" s="12" t="s">
        <v>82</v>
      </c>
      <c r="B18" s="12">
        <v>80</v>
      </c>
      <c r="C18" s="8">
        <v>47.82</v>
      </c>
      <c r="D18" s="8" t="s">
        <v>112</v>
      </c>
      <c r="E18" s="7">
        <v>1713</v>
      </c>
      <c r="F18" s="10" t="s">
        <v>154</v>
      </c>
      <c r="G18" s="7">
        <v>76.44</v>
      </c>
      <c r="H18" s="10" t="s">
        <v>152</v>
      </c>
      <c r="I18" s="12"/>
      <c r="J18" s="17"/>
      <c r="K18" s="10"/>
      <c r="L18" s="10">
        <v>12</v>
      </c>
      <c r="M18">
        <v>86.2</v>
      </c>
      <c r="N18" t="s">
        <v>119</v>
      </c>
      <c r="O18" t="s">
        <v>91</v>
      </c>
      <c r="P18" t="s">
        <v>40</v>
      </c>
      <c r="Q18" t="s">
        <v>41</v>
      </c>
      <c r="R18" t="s">
        <v>42</v>
      </c>
      <c r="S18">
        <v>2.2999999999999998</v>
      </c>
    </row>
    <row r="19" spans="1:19">
      <c r="A19" s="12" t="s">
        <v>155</v>
      </c>
      <c r="B19" s="12">
        <v>32</v>
      </c>
      <c r="C19" s="8">
        <v>48.02</v>
      </c>
      <c r="D19" s="8" t="s">
        <v>156</v>
      </c>
      <c r="E19" s="7">
        <v>997</v>
      </c>
      <c r="F19" s="10" t="s">
        <v>157</v>
      </c>
      <c r="G19" s="7">
        <v>50.95</v>
      </c>
      <c r="H19" s="10" t="s">
        <v>158</v>
      </c>
      <c r="I19" s="12" t="s">
        <v>159</v>
      </c>
      <c r="J19" s="17">
        <v>73.91</v>
      </c>
      <c r="K19" s="10" t="s">
        <v>178</v>
      </c>
      <c r="L19" s="10">
        <v>53</v>
      </c>
      <c r="M19">
        <v>142.1</v>
      </c>
      <c r="N19" t="s">
        <v>113</v>
      </c>
      <c r="O19" t="s">
        <v>160</v>
      </c>
      <c r="P19" t="s">
        <v>43</v>
      </c>
      <c r="Q19" t="s">
        <v>44</v>
      </c>
      <c r="R19" t="s">
        <v>39</v>
      </c>
      <c r="S19" t="s">
        <v>45</v>
      </c>
    </row>
    <row r="20" spans="1:19">
      <c r="A20" s="12" t="s">
        <v>161</v>
      </c>
      <c r="B20" s="12">
        <v>56</v>
      </c>
      <c r="C20" s="8">
        <v>49.35</v>
      </c>
      <c r="D20" s="8" t="s">
        <v>162</v>
      </c>
      <c r="E20" s="7">
        <v>1396</v>
      </c>
      <c r="F20" s="10" t="s">
        <v>163</v>
      </c>
      <c r="G20" s="7">
        <v>47.88</v>
      </c>
      <c r="H20" s="10" t="s">
        <v>125</v>
      </c>
      <c r="I20" s="12" t="s">
        <v>164</v>
      </c>
      <c r="J20" s="17">
        <v>108.52</v>
      </c>
      <c r="K20" s="10" t="s">
        <v>179</v>
      </c>
      <c r="L20" s="10">
        <v>12</v>
      </c>
      <c r="M20">
        <v>57.2</v>
      </c>
      <c r="N20" t="s">
        <v>165</v>
      </c>
      <c r="O20" t="s">
        <v>91</v>
      </c>
      <c r="P20" t="s">
        <v>48</v>
      </c>
      <c r="Q20" t="s">
        <v>48</v>
      </c>
      <c r="R20" t="s">
        <v>42</v>
      </c>
      <c r="S20">
        <v>2</v>
      </c>
    </row>
    <row r="21" spans="1:19">
      <c r="A21" s="12" t="s">
        <v>181</v>
      </c>
      <c r="B21" s="12">
        <v>56</v>
      </c>
      <c r="C21" s="8">
        <v>50.8</v>
      </c>
      <c r="D21" s="8" t="s">
        <v>166</v>
      </c>
      <c r="E21" s="7">
        <v>1399</v>
      </c>
      <c r="F21" s="10" t="s">
        <v>167</v>
      </c>
      <c r="G21" s="7">
        <v>28.18</v>
      </c>
      <c r="H21" s="10" t="s">
        <v>168</v>
      </c>
      <c r="I21" s="12" t="s">
        <v>169</v>
      </c>
      <c r="J21" s="17">
        <v>299.08</v>
      </c>
      <c r="K21" s="10" t="s">
        <v>180</v>
      </c>
      <c r="L21" s="10">
        <v>12</v>
      </c>
      <c r="M21">
        <v>25.2</v>
      </c>
      <c r="N21" t="s">
        <v>170</v>
      </c>
      <c r="O21" t="s">
        <v>91</v>
      </c>
      <c r="P21" t="s">
        <v>49</v>
      </c>
      <c r="Q21" t="s">
        <v>49</v>
      </c>
      <c r="R21" t="s">
        <v>42</v>
      </c>
      <c r="S21">
        <v>2</v>
      </c>
    </row>
    <row r="23" spans="1:19">
      <c r="A23" t="s">
        <v>176</v>
      </c>
    </row>
    <row r="24" spans="1:19">
      <c r="A24" t="s">
        <v>177</v>
      </c>
    </row>
    <row r="25" spans="1:19">
      <c r="A25" t="s">
        <v>279</v>
      </c>
    </row>
  </sheetData>
  <mergeCells count="4">
    <mergeCell ref="C1:D1"/>
    <mergeCell ref="J1:K1"/>
    <mergeCell ref="E1:F1"/>
    <mergeCell ref="G1:H1"/>
  </mergeCells>
  <conditionalFormatting sqref="C2:C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{B2F5EDDA-42B5-4C39-9733-87104031175B}</x14:id>
        </ext>
      </extLst>
    </cfRule>
  </conditionalFormatting>
  <conditionalFormatting sqref="E2:E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{B796C2B7-5E13-4808-9F81-058A74C4B002}</x14:id>
        </ext>
      </extLst>
    </cfRule>
  </conditionalFormatting>
  <conditionalFormatting sqref="J2:J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{89E9EB98-1289-4A2A-8C06-AAB89D60103F}</x14:id>
        </ext>
      </extLst>
    </cfRule>
  </conditionalFormatting>
  <conditionalFormatting sqref="G2:G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{57271508-24FE-4726-AA70-06359EDF6178}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F5EDDA-42B5-4C39-9733-871040311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C2:C21</xm:sqref>
        </x14:conditionalFormatting>
        <x14:conditionalFormatting xmlns:xm="http://schemas.microsoft.com/office/excel/2006/main">
          <x14:cfRule type="dataBar" id="{B796C2B7-5E13-4808-9F81-058A74C4B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89E9EB98-1289-4A2A-8C06-AAB89D601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J2:J21</xm:sqref>
        </x14:conditionalFormatting>
        <x14:conditionalFormatting xmlns:xm="http://schemas.microsoft.com/office/excel/2006/main">
          <x14:cfRule type="dataBar" id="{57271508-24FE-4726-AA70-06359EDF6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"/>
  <sheetViews>
    <sheetView tabSelected="1" workbookViewId="0">
      <selection activeCell="F25" sqref="F25"/>
    </sheetView>
  </sheetViews>
  <sheetFormatPr defaultRowHeight="14.4"/>
  <cols>
    <col min="1" max="1" width="52.33203125" customWidth="1"/>
    <col min="2" max="2" width="4.109375" customWidth="1"/>
    <col min="3" max="3" width="7.33203125" style="16" customWidth="1"/>
    <col min="4" max="4" width="7.109375" customWidth="1"/>
    <col min="5" max="5" width="4.77734375" customWidth="1"/>
    <col min="6" max="6" width="7.44140625" customWidth="1"/>
    <col min="7" max="7" width="5.33203125" customWidth="1"/>
    <col min="8" max="8" width="8.77734375" customWidth="1"/>
    <col min="9" max="9" width="7.21875" customWidth="1"/>
    <col min="10" max="10" width="5.109375" customWidth="1"/>
    <col min="11" max="11" width="7.77734375" customWidth="1"/>
    <col min="12" max="12" width="7.88671875" customWidth="1"/>
    <col min="13" max="13" width="7.6640625" customWidth="1"/>
    <col min="14" max="15" width="4.109375" customWidth="1"/>
    <col min="18" max="18" width="5.109375" customWidth="1"/>
    <col min="20" max="20" width="18.77734375" customWidth="1"/>
    <col min="24" max="24" width="8.33203125" customWidth="1"/>
  </cols>
  <sheetData>
    <row r="1" spans="1:24" ht="26.4" customHeight="1">
      <c r="A1" s="69" t="s">
        <v>172</v>
      </c>
      <c r="B1" s="73" t="s">
        <v>66</v>
      </c>
      <c r="C1" s="75" t="s">
        <v>268</v>
      </c>
      <c r="D1" s="76"/>
      <c r="E1" s="77"/>
      <c r="F1" s="78" t="s">
        <v>270</v>
      </c>
      <c r="G1" s="79"/>
      <c r="H1" s="80"/>
      <c r="I1" s="78" t="s">
        <v>272</v>
      </c>
      <c r="J1" s="79"/>
      <c r="K1" s="80"/>
      <c r="L1" s="70" t="s">
        <v>175</v>
      </c>
      <c r="M1" s="69" t="s">
        <v>278</v>
      </c>
      <c r="N1" s="69" t="s">
        <v>68</v>
      </c>
      <c r="O1" s="25"/>
      <c r="X1" s="70" t="s">
        <v>175</v>
      </c>
    </row>
    <row r="2" spans="1:24" s="3" customFormat="1" ht="27" customHeight="1">
      <c r="A2" s="69"/>
      <c r="B2" s="74"/>
      <c r="C2" s="22" t="s">
        <v>271</v>
      </c>
      <c r="D2" s="72" t="s">
        <v>269</v>
      </c>
      <c r="E2" s="69"/>
      <c r="F2" s="69" t="s">
        <v>271</v>
      </c>
      <c r="G2" s="69"/>
      <c r="H2" s="21" t="s">
        <v>273</v>
      </c>
      <c r="I2" s="69" t="s">
        <v>271</v>
      </c>
      <c r="J2" s="69"/>
      <c r="K2" s="21" t="s">
        <v>273</v>
      </c>
      <c r="L2" s="71"/>
      <c r="M2" s="69"/>
      <c r="N2" s="69"/>
      <c r="O2" s="25"/>
      <c r="P2" s="3" t="s">
        <v>84</v>
      </c>
      <c r="Q2" s="3" t="s">
        <v>85</v>
      </c>
      <c r="R2" t="s">
        <v>83</v>
      </c>
      <c r="S2" s="3" t="s">
        <v>4</v>
      </c>
      <c r="T2" s="3" t="s">
        <v>0</v>
      </c>
      <c r="U2" s="3" t="s">
        <v>5</v>
      </c>
      <c r="V2" s="3" t="s">
        <v>6</v>
      </c>
      <c r="W2" s="3" t="s">
        <v>7</v>
      </c>
      <c r="X2" s="71"/>
    </row>
    <row r="3" spans="1:24">
      <c r="A3" s="12" t="s">
        <v>391</v>
      </c>
      <c r="B3" s="12">
        <v>48</v>
      </c>
      <c r="C3" s="20">
        <f>D3*B3</f>
        <v>1363.1999999999998</v>
      </c>
      <c r="D3" s="8">
        <v>28.4</v>
      </c>
      <c r="E3" s="8" t="s">
        <v>193</v>
      </c>
      <c r="F3" s="7">
        <v>828</v>
      </c>
      <c r="G3" s="10" t="s">
        <v>87</v>
      </c>
      <c r="H3" s="9">
        <f>F3/B3</f>
        <v>17.25</v>
      </c>
      <c r="I3" s="7">
        <v>6.2</v>
      </c>
      <c r="J3" s="10" t="s">
        <v>146</v>
      </c>
      <c r="K3" s="23">
        <f>I3/B3</f>
        <v>0.12916666666666668</v>
      </c>
      <c r="L3" s="12" t="s">
        <v>89</v>
      </c>
      <c r="M3" s="20">
        <v>560</v>
      </c>
      <c r="N3" s="12">
        <v>60</v>
      </c>
      <c r="P3">
        <v>58.6</v>
      </c>
      <c r="Q3" t="s">
        <v>90</v>
      </c>
      <c r="R3" s="10" t="s">
        <v>266</v>
      </c>
      <c r="S3" t="s">
        <v>91</v>
      </c>
      <c r="T3" t="s">
        <v>8</v>
      </c>
      <c r="U3" t="s">
        <v>8</v>
      </c>
      <c r="V3" t="s">
        <v>9</v>
      </c>
      <c r="W3">
        <v>1.8</v>
      </c>
      <c r="X3" s="12" t="s">
        <v>89</v>
      </c>
    </row>
    <row r="4" spans="1:24">
      <c r="A4" s="12" t="s">
        <v>393</v>
      </c>
      <c r="B4" s="12">
        <v>48</v>
      </c>
      <c r="C4" s="20">
        <f t="shared" ref="C4:C22" si="0">D4*B4</f>
        <v>1977.6000000000001</v>
      </c>
      <c r="D4" s="8">
        <v>41.2</v>
      </c>
      <c r="E4" s="8" t="s">
        <v>205</v>
      </c>
      <c r="F4" s="7">
        <v>1177</v>
      </c>
      <c r="G4" s="10" t="s">
        <v>93</v>
      </c>
      <c r="H4" s="9">
        <f t="shared" ref="H4:H22" si="1">F4/B4</f>
        <v>24.520833333333332</v>
      </c>
      <c r="I4" s="7">
        <v>24.4</v>
      </c>
      <c r="J4" s="10" t="s">
        <v>119</v>
      </c>
      <c r="K4" s="23">
        <f t="shared" ref="K4:K22" si="2">I4/B4</f>
        <v>0.5083333333333333</v>
      </c>
      <c r="L4" s="12" t="s">
        <v>89</v>
      </c>
      <c r="M4" s="20">
        <v>185</v>
      </c>
      <c r="N4" s="12">
        <v>60</v>
      </c>
      <c r="P4">
        <v>177.2</v>
      </c>
      <c r="Q4" t="s">
        <v>95</v>
      </c>
      <c r="R4" s="10" t="s">
        <v>178</v>
      </c>
      <c r="S4" t="s">
        <v>91</v>
      </c>
      <c r="T4" t="s">
        <v>10</v>
      </c>
      <c r="U4" t="s">
        <v>10</v>
      </c>
      <c r="V4" t="s">
        <v>9</v>
      </c>
      <c r="W4">
        <v>1.8</v>
      </c>
      <c r="X4" s="12" t="s">
        <v>89</v>
      </c>
    </row>
    <row r="5" spans="1:24">
      <c r="A5" s="12" t="s">
        <v>394</v>
      </c>
      <c r="B5" s="12">
        <v>48</v>
      </c>
      <c r="C5" s="20">
        <f t="shared" si="0"/>
        <v>1651.1999999999998</v>
      </c>
      <c r="D5" s="8">
        <v>34.4</v>
      </c>
      <c r="E5" s="8" t="s">
        <v>261</v>
      </c>
      <c r="F5" s="7">
        <v>884</v>
      </c>
      <c r="G5" s="10" t="s">
        <v>97</v>
      </c>
      <c r="H5" s="9">
        <f t="shared" si="1"/>
        <v>18.416666666666668</v>
      </c>
      <c r="I5" s="7">
        <v>0.3</v>
      </c>
      <c r="J5" s="10" t="s">
        <v>213</v>
      </c>
      <c r="K5" s="23">
        <f t="shared" si="2"/>
        <v>6.2499999999999995E-3</v>
      </c>
      <c r="L5" s="12" t="s">
        <v>89</v>
      </c>
      <c r="M5" s="20">
        <v>335</v>
      </c>
      <c r="N5" s="12">
        <v>60</v>
      </c>
      <c r="P5">
        <v>98.2</v>
      </c>
      <c r="Q5" t="s">
        <v>99</v>
      </c>
      <c r="R5" s="10" t="s">
        <v>93</v>
      </c>
      <c r="S5" t="s">
        <v>91</v>
      </c>
      <c r="T5" t="s">
        <v>100</v>
      </c>
      <c r="U5" t="s">
        <v>100</v>
      </c>
      <c r="V5" t="s">
        <v>9</v>
      </c>
      <c r="W5">
        <v>1.8</v>
      </c>
      <c r="X5" s="12" t="s">
        <v>89</v>
      </c>
    </row>
    <row r="6" spans="1:24">
      <c r="A6" s="12" t="s">
        <v>395</v>
      </c>
      <c r="B6" s="12">
        <v>48</v>
      </c>
      <c r="C6" s="20">
        <f t="shared" si="0"/>
        <v>916.80000000000007</v>
      </c>
      <c r="D6" s="8">
        <v>19.100000000000001</v>
      </c>
      <c r="E6" s="8" t="s">
        <v>208</v>
      </c>
      <c r="F6" s="7">
        <v>758</v>
      </c>
      <c r="G6" s="10" t="s">
        <v>102</v>
      </c>
      <c r="H6" s="9">
        <f t="shared" si="1"/>
        <v>15.791666666666666</v>
      </c>
      <c r="I6" s="7">
        <v>6.8</v>
      </c>
      <c r="J6" s="10" t="s">
        <v>170</v>
      </c>
      <c r="K6" s="23">
        <f t="shared" si="2"/>
        <v>0.14166666666666666</v>
      </c>
      <c r="L6" s="12" t="s">
        <v>89</v>
      </c>
      <c r="M6" s="20">
        <v>204</v>
      </c>
      <c r="N6" s="12">
        <v>60</v>
      </c>
      <c r="P6">
        <v>160.9</v>
      </c>
      <c r="Q6" t="s">
        <v>104</v>
      </c>
      <c r="R6" s="10" t="s">
        <v>267</v>
      </c>
      <c r="S6" t="s">
        <v>91</v>
      </c>
      <c r="T6" t="s">
        <v>105</v>
      </c>
      <c r="U6" t="s">
        <v>105</v>
      </c>
      <c r="V6" t="s">
        <v>9</v>
      </c>
      <c r="W6">
        <v>1.8</v>
      </c>
      <c r="X6" s="12" t="s">
        <v>89</v>
      </c>
    </row>
    <row r="7" spans="1:24">
      <c r="A7" s="12" t="s">
        <v>71</v>
      </c>
      <c r="B7" s="12">
        <v>64</v>
      </c>
      <c r="C7" s="20">
        <f t="shared" si="0"/>
        <v>742.4</v>
      </c>
      <c r="D7" s="8">
        <v>11.6</v>
      </c>
      <c r="E7" s="8" t="s">
        <v>262</v>
      </c>
      <c r="F7" s="7">
        <v>522</v>
      </c>
      <c r="G7" s="10" t="s">
        <v>107</v>
      </c>
      <c r="H7" s="9">
        <f t="shared" si="1"/>
        <v>8.15625</v>
      </c>
      <c r="I7" s="7">
        <v>33.5</v>
      </c>
      <c r="J7" s="10" t="s">
        <v>208</v>
      </c>
      <c r="K7" s="23">
        <f t="shared" si="2"/>
        <v>0.5234375</v>
      </c>
      <c r="L7" s="12"/>
      <c r="M7" s="20"/>
      <c r="N7" s="12">
        <v>14</v>
      </c>
      <c r="P7">
        <v>78.2</v>
      </c>
      <c r="Q7" t="s">
        <v>109</v>
      </c>
      <c r="R7" s="10"/>
      <c r="S7" t="s">
        <v>91</v>
      </c>
      <c r="T7" t="s">
        <v>12</v>
      </c>
      <c r="U7" t="s">
        <v>12</v>
      </c>
      <c r="V7">
        <v>2018</v>
      </c>
      <c r="W7" t="s">
        <v>15</v>
      </c>
      <c r="X7" s="12"/>
    </row>
    <row r="8" spans="1:24">
      <c r="A8" s="12" t="s">
        <v>72</v>
      </c>
      <c r="B8" s="12">
        <v>48</v>
      </c>
      <c r="C8" s="20">
        <f t="shared" si="0"/>
        <v>816</v>
      </c>
      <c r="D8" s="8">
        <v>17</v>
      </c>
      <c r="E8" s="8" t="s">
        <v>213</v>
      </c>
      <c r="F8" s="7">
        <v>682</v>
      </c>
      <c r="G8" s="10" t="s">
        <v>111</v>
      </c>
      <c r="H8" s="9">
        <f t="shared" si="1"/>
        <v>14.208333333333334</v>
      </c>
      <c r="I8" s="7">
        <v>27.1</v>
      </c>
      <c r="J8" s="10" t="s">
        <v>170</v>
      </c>
      <c r="K8" s="23">
        <f t="shared" si="2"/>
        <v>0.56458333333333333</v>
      </c>
      <c r="L8" s="12"/>
      <c r="M8" s="20"/>
      <c r="N8" s="12">
        <v>20</v>
      </c>
      <c r="P8">
        <v>55.1</v>
      </c>
      <c r="Q8" t="s">
        <v>113</v>
      </c>
      <c r="R8" s="10"/>
      <c r="S8" t="s">
        <v>91</v>
      </c>
      <c r="T8" t="s">
        <v>16</v>
      </c>
      <c r="U8" t="s">
        <v>17</v>
      </c>
      <c r="V8" s="1">
        <v>43770</v>
      </c>
      <c r="W8">
        <v>2.6</v>
      </c>
      <c r="X8" s="12"/>
    </row>
    <row r="9" spans="1:24">
      <c r="A9" s="12" t="s">
        <v>114</v>
      </c>
      <c r="B9" s="12">
        <v>48</v>
      </c>
      <c r="C9" s="20">
        <f t="shared" si="0"/>
        <v>907.19999999999993</v>
      </c>
      <c r="D9" s="8">
        <v>18.899999999999999</v>
      </c>
      <c r="E9" s="8" t="s">
        <v>192</v>
      </c>
      <c r="F9" s="7">
        <v>776</v>
      </c>
      <c r="G9" s="10" t="s">
        <v>104</v>
      </c>
      <c r="H9" s="9">
        <f t="shared" si="1"/>
        <v>16.166666666666668</v>
      </c>
      <c r="I9" s="7">
        <v>55.4</v>
      </c>
      <c r="J9" s="10" t="s">
        <v>187</v>
      </c>
      <c r="K9" s="23">
        <f t="shared" si="2"/>
        <v>1.1541666666666666</v>
      </c>
      <c r="L9" s="12"/>
      <c r="M9" s="20"/>
      <c r="N9" s="12">
        <v>20</v>
      </c>
      <c r="P9">
        <v>42.5</v>
      </c>
      <c r="Q9" t="s">
        <v>117</v>
      </c>
      <c r="R9" s="10"/>
      <c r="S9" t="s">
        <v>91</v>
      </c>
      <c r="T9" t="s">
        <v>18</v>
      </c>
      <c r="U9" t="s">
        <v>19</v>
      </c>
      <c r="V9" s="1">
        <v>44501</v>
      </c>
      <c r="W9">
        <v>2.5</v>
      </c>
      <c r="X9" s="12"/>
    </row>
    <row r="10" spans="1:24">
      <c r="A10" s="12" t="s">
        <v>114</v>
      </c>
      <c r="B10" s="12">
        <v>64</v>
      </c>
      <c r="C10" s="20">
        <f t="shared" si="0"/>
        <v>1158.4000000000001</v>
      </c>
      <c r="D10" s="8">
        <v>18.100000000000001</v>
      </c>
      <c r="E10" s="8" t="s">
        <v>213</v>
      </c>
      <c r="F10" s="7">
        <v>965</v>
      </c>
      <c r="G10" s="10" t="s">
        <v>111</v>
      </c>
      <c r="H10" s="9">
        <f t="shared" si="1"/>
        <v>15.078125</v>
      </c>
      <c r="I10" s="7">
        <v>71</v>
      </c>
      <c r="J10" s="10" t="s">
        <v>146</v>
      </c>
      <c r="K10" s="23">
        <f t="shared" si="2"/>
        <v>1.109375</v>
      </c>
      <c r="L10" s="12"/>
      <c r="M10" s="20"/>
      <c r="N10" s="12">
        <v>20</v>
      </c>
      <c r="P10">
        <v>39.200000000000003</v>
      </c>
      <c r="Q10" t="s">
        <v>119</v>
      </c>
      <c r="R10" s="10"/>
      <c r="S10" t="s">
        <v>91</v>
      </c>
      <c r="T10" t="s">
        <v>20</v>
      </c>
      <c r="U10" t="s">
        <v>21</v>
      </c>
      <c r="V10" s="1">
        <v>44501</v>
      </c>
      <c r="W10">
        <v>2.5</v>
      </c>
      <c r="X10" s="12"/>
    </row>
    <row r="11" spans="1:24">
      <c r="A11" s="12" t="s">
        <v>70</v>
      </c>
      <c r="B11" s="12">
        <v>48</v>
      </c>
      <c r="C11" s="20">
        <f t="shared" si="0"/>
        <v>816</v>
      </c>
      <c r="D11" s="8">
        <v>17</v>
      </c>
      <c r="E11" s="8" t="s">
        <v>213</v>
      </c>
      <c r="F11" s="7">
        <v>675</v>
      </c>
      <c r="G11" s="10" t="s">
        <v>120</v>
      </c>
      <c r="H11" s="9">
        <f t="shared" si="1"/>
        <v>14.0625</v>
      </c>
      <c r="I11" s="7">
        <v>26.5</v>
      </c>
      <c r="J11" s="10" t="s">
        <v>191</v>
      </c>
      <c r="K11" s="23">
        <f t="shared" si="2"/>
        <v>0.55208333333333337</v>
      </c>
      <c r="L11" s="12"/>
      <c r="M11" s="20"/>
      <c r="N11" s="12">
        <v>11</v>
      </c>
      <c r="P11">
        <v>52.1</v>
      </c>
      <c r="Q11" t="s">
        <v>122</v>
      </c>
      <c r="R11" s="10"/>
      <c r="S11" t="s">
        <v>91</v>
      </c>
      <c r="T11" t="s">
        <v>22</v>
      </c>
      <c r="U11" t="s">
        <v>23</v>
      </c>
      <c r="V11" s="1">
        <v>44256</v>
      </c>
      <c r="W11" t="s">
        <v>24</v>
      </c>
      <c r="X11" s="12"/>
    </row>
    <row r="12" spans="1:24">
      <c r="A12" s="12" t="s">
        <v>70</v>
      </c>
      <c r="B12" s="12">
        <v>48</v>
      </c>
      <c r="C12" s="20">
        <f t="shared" si="0"/>
        <v>825.59999999999991</v>
      </c>
      <c r="D12" s="8">
        <v>17.2</v>
      </c>
      <c r="E12" s="8" t="s">
        <v>213</v>
      </c>
      <c r="F12" s="7">
        <v>691</v>
      </c>
      <c r="G12" s="10" t="s">
        <v>124</v>
      </c>
      <c r="H12" s="9">
        <f t="shared" si="1"/>
        <v>14.395833333333334</v>
      </c>
      <c r="I12" s="7">
        <v>26.8</v>
      </c>
      <c r="J12" s="10" t="s">
        <v>146</v>
      </c>
      <c r="K12" s="23">
        <f t="shared" si="2"/>
        <v>0.55833333333333335</v>
      </c>
      <c r="L12" s="12"/>
      <c r="M12" s="20"/>
      <c r="N12" s="12">
        <v>11</v>
      </c>
      <c r="P12">
        <v>42.3</v>
      </c>
      <c r="Q12" t="s">
        <v>126</v>
      </c>
      <c r="R12" s="10"/>
      <c r="S12" t="s">
        <v>91</v>
      </c>
      <c r="T12" t="s">
        <v>25</v>
      </c>
      <c r="U12" t="s">
        <v>26</v>
      </c>
      <c r="V12" s="1">
        <v>44256</v>
      </c>
      <c r="W12" t="s">
        <v>24</v>
      </c>
      <c r="X12" s="12"/>
    </row>
    <row r="13" spans="1:24">
      <c r="A13" s="12" t="s">
        <v>70</v>
      </c>
      <c r="B13" s="12">
        <v>64</v>
      </c>
      <c r="C13" s="20">
        <f t="shared" si="0"/>
        <v>1036.8</v>
      </c>
      <c r="D13" s="8">
        <v>16.2</v>
      </c>
      <c r="E13" s="8" t="s">
        <v>213</v>
      </c>
      <c r="F13" s="7">
        <v>850</v>
      </c>
      <c r="G13" s="10" t="s">
        <v>127</v>
      </c>
      <c r="H13" s="9">
        <f t="shared" si="1"/>
        <v>13.28125</v>
      </c>
      <c r="I13" s="7">
        <v>33.1</v>
      </c>
      <c r="J13" s="10" t="s">
        <v>113</v>
      </c>
      <c r="K13" s="23">
        <f t="shared" si="2"/>
        <v>0.51718750000000002</v>
      </c>
      <c r="L13" s="12" t="s">
        <v>129</v>
      </c>
      <c r="M13" s="20">
        <v>314</v>
      </c>
      <c r="N13" s="12">
        <v>20</v>
      </c>
      <c r="P13">
        <v>42.8</v>
      </c>
      <c r="Q13" t="s">
        <v>130</v>
      </c>
      <c r="R13" s="10"/>
      <c r="S13" t="s">
        <v>91</v>
      </c>
      <c r="T13" t="s">
        <v>27</v>
      </c>
      <c r="U13" t="s">
        <v>28</v>
      </c>
      <c r="V13" s="1">
        <v>44256</v>
      </c>
      <c r="W13" t="s">
        <v>24</v>
      </c>
      <c r="X13" s="12" t="s">
        <v>129</v>
      </c>
    </row>
    <row r="14" spans="1:24">
      <c r="A14" s="12" t="s">
        <v>131</v>
      </c>
      <c r="B14" s="12">
        <v>128</v>
      </c>
      <c r="C14" s="20">
        <f t="shared" si="0"/>
        <v>2624</v>
      </c>
      <c r="D14" s="8">
        <v>20.5</v>
      </c>
      <c r="E14" s="8" t="s">
        <v>146</v>
      </c>
      <c r="F14" s="7">
        <v>1895</v>
      </c>
      <c r="G14" s="10" t="s">
        <v>133</v>
      </c>
      <c r="H14" s="9">
        <f t="shared" si="1"/>
        <v>14.8046875</v>
      </c>
      <c r="I14" s="7">
        <v>50.3</v>
      </c>
      <c r="J14" s="10" t="s">
        <v>192</v>
      </c>
      <c r="K14" s="23">
        <f t="shared" si="2"/>
        <v>0.39296874999999998</v>
      </c>
      <c r="L14" s="12"/>
      <c r="M14" s="20"/>
      <c r="N14" s="12">
        <v>20</v>
      </c>
      <c r="P14">
        <v>23.9</v>
      </c>
      <c r="Q14" t="s">
        <v>135</v>
      </c>
      <c r="R14" s="10"/>
      <c r="S14" t="s">
        <v>91</v>
      </c>
      <c r="T14" t="s">
        <v>29</v>
      </c>
      <c r="U14" t="s">
        <v>30</v>
      </c>
      <c r="V14" t="s">
        <v>31</v>
      </c>
      <c r="W14">
        <v>2.25</v>
      </c>
      <c r="X14" s="12"/>
    </row>
    <row r="15" spans="1:24">
      <c r="A15" s="12" t="s">
        <v>75</v>
      </c>
      <c r="B15" s="12">
        <v>128</v>
      </c>
      <c r="C15" s="20">
        <f t="shared" si="0"/>
        <v>3200</v>
      </c>
      <c r="D15" s="8">
        <v>25</v>
      </c>
      <c r="E15" s="8" t="s">
        <v>207</v>
      </c>
      <c r="F15" s="7">
        <v>1721</v>
      </c>
      <c r="G15" s="10" t="s">
        <v>137</v>
      </c>
      <c r="H15" s="9">
        <f t="shared" si="1"/>
        <v>13.4453125</v>
      </c>
      <c r="I15" s="7">
        <v>71.8</v>
      </c>
      <c r="J15" s="10" t="s">
        <v>264</v>
      </c>
      <c r="K15" s="23">
        <f t="shared" si="2"/>
        <v>0.56093749999999998</v>
      </c>
      <c r="L15" s="12"/>
      <c r="M15" s="20"/>
      <c r="N15" s="12">
        <v>20</v>
      </c>
      <c r="P15">
        <v>49</v>
      </c>
      <c r="Q15" t="s">
        <v>111</v>
      </c>
      <c r="R15" s="10"/>
      <c r="S15" t="s">
        <v>91</v>
      </c>
      <c r="T15" t="s">
        <v>32</v>
      </c>
      <c r="U15" t="s">
        <v>33</v>
      </c>
      <c r="V15" t="s">
        <v>31</v>
      </c>
      <c r="W15">
        <v>2.25</v>
      </c>
      <c r="X15" s="12"/>
    </row>
    <row r="16" spans="1:24">
      <c r="A16" s="12" t="s">
        <v>76</v>
      </c>
      <c r="B16" s="12">
        <v>128</v>
      </c>
      <c r="C16" s="20">
        <f t="shared" si="0"/>
        <v>3046.4</v>
      </c>
      <c r="D16" s="8">
        <v>23.8</v>
      </c>
      <c r="E16" s="8" t="s">
        <v>117</v>
      </c>
      <c r="F16" s="7">
        <v>2176</v>
      </c>
      <c r="G16" s="10" t="s">
        <v>140</v>
      </c>
      <c r="H16" s="9">
        <f t="shared" si="1"/>
        <v>17</v>
      </c>
      <c r="I16" s="7">
        <v>54.7</v>
      </c>
      <c r="J16" s="10" t="s">
        <v>265</v>
      </c>
      <c r="K16" s="23">
        <f t="shared" si="2"/>
        <v>0.42734375000000002</v>
      </c>
      <c r="L16" s="12"/>
      <c r="M16" s="20"/>
      <c r="N16" s="12">
        <v>20</v>
      </c>
      <c r="P16">
        <v>36.9</v>
      </c>
      <c r="Q16" t="s">
        <v>119</v>
      </c>
      <c r="R16" s="10"/>
      <c r="S16" t="s">
        <v>91</v>
      </c>
      <c r="T16" t="s">
        <v>34</v>
      </c>
      <c r="U16" t="s">
        <v>35</v>
      </c>
      <c r="V16" s="1">
        <v>44256</v>
      </c>
      <c r="W16">
        <v>2.4500000000000002</v>
      </c>
      <c r="X16" s="12"/>
    </row>
    <row r="17" spans="1:24">
      <c r="A17" s="12" t="s">
        <v>142</v>
      </c>
      <c r="B17" s="12">
        <v>68</v>
      </c>
      <c r="C17" s="20">
        <f t="shared" si="0"/>
        <v>340</v>
      </c>
      <c r="D17" s="8">
        <v>5</v>
      </c>
      <c r="E17" s="8" t="s">
        <v>192</v>
      </c>
      <c r="F17" s="7">
        <v>986</v>
      </c>
      <c r="G17" s="10" t="s">
        <v>144</v>
      </c>
      <c r="H17" s="9">
        <f t="shared" si="1"/>
        <v>14.5</v>
      </c>
      <c r="I17" s="7">
        <v>46.5</v>
      </c>
      <c r="J17" s="10" t="s">
        <v>146</v>
      </c>
      <c r="K17" s="23">
        <f t="shared" si="2"/>
        <v>0.68382352941176472</v>
      </c>
      <c r="L17" s="12"/>
      <c r="M17" s="20"/>
      <c r="N17" s="12">
        <v>20</v>
      </c>
      <c r="P17">
        <v>174.3</v>
      </c>
      <c r="Q17" t="s">
        <v>146</v>
      </c>
      <c r="R17" s="10"/>
      <c r="S17" t="s">
        <v>91</v>
      </c>
      <c r="T17" t="s">
        <v>147</v>
      </c>
      <c r="U17" t="s">
        <v>148</v>
      </c>
      <c r="V17" t="s">
        <v>149</v>
      </c>
      <c r="W17">
        <v>1.4</v>
      </c>
      <c r="X17" s="12"/>
    </row>
    <row r="18" spans="1:24">
      <c r="A18" s="12" t="s">
        <v>81</v>
      </c>
      <c r="B18" s="12">
        <v>48</v>
      </c>
      <c r="C18" s="20">
        <f t="shared" si="0"/>
        <v>2121.6000000000004</v>
      </c>
      <c r="D18" s="8">
        <v>44.2</v>
      </c>
      <c r="E18" s="8" t="s">
        <v>263</v>
      </c>
      <c r="F18" s="7">
        <v>1158</v>
      </c>
      <c r="G18" s="10" t="s">
        <v>151</v>
      </c>
      <c r="H18" s="9">
        <f t="shared" si="1"/>
        <v>24.125</v>
      </c>
      <c r="I18" s="7">
        <v>35.799999999999997</v>
      </c>
      <c r="J18" s="10" t="s">
        <v>122</v>
      </c>
      <c r="K18" s="23">
        <f t="shared" si="2"/>
        <v>0.74583333333333324</v>
      </c>
      <c r="L18" s="12"/>
      <c r="M18" s="20"/>
      <c r="N18" s="12">
        <v>20</v>
      </c>
      <c r="P18">
        <v>78.400000000000006</v>
      </c>
      <c r="Q18" t="s">
        <v>153</v>
      </c>
      <c r="R18" s="10"/>
      <c r="S18" t="s">
        <v>91</v>
      </c>
      <c r="T18" t="s">
        <v>36</v>
      </c>
      <c r="U18" t="s">
        <v>38</v>
      </c>
      <c r="V18" t="s">
        <v>39</v>
      </c>
      <c r="W18">
        <v>2.1</v>
      </c>
      <c r="X18" s="12"/>
    </row>
    <row r="19" spans="1:24">
      <c r="A19" s="12" t="s">
        <v>82</v>
      </c>
      <c r="B19" s="12">
        <v>80</v>
      </c>
      <c r="C19" s="20">
        <f t="shared" si="0"/>
        <v>3824</v>
      </c>
      <c r="D19" s="8">
        <v>47.8</v>
      </c>
      <c r="E19" s="8" t="s">
        <v>170</v>
      </c>
      <c r="F19" s="7">
        <v>1713</v>
      </c>
      <c r="G19" s="10" t="s">
        <v>154</v>
      </c>
      <c r="H19" s="9">
        <f t="shared" si="1"/>
        <v>21.412500000000001</v>
      </c>
      <c r="I19" s="7">
        <v>76.400000000000006</v>
      </c>
      <c r="J19" s="10" t="s">
        <v>264</v>
      </c>
      <c r="K19" s="23">
        <f t="shared" si="2"/>
        <v>0.95500000000000007</v>
      </c>
      <c r="L19" s="12"/>
      <c r="M19" s="20"/>
      <c r="N19" s="12">
        <v>12</v>
      </c>
      <c r="P19">
        <v>86.2</v>
      </c>
      <c r="Q19" t="s">
        <v>119</v>
      </c>
      <c r="R19" s="10"/>
      <c r="S19" t="s">
        <v>91</v>
      </c>
      <c r="T19" t="s">
        <v>40</v>
      </c>
      <c r="U19" t="s">
        <v>41</v>
      </c>
      <c r="V19" t="s">
        <v>42</v>
      </c>
      <c r="W19">
        <v>2.2999999999999998</v>
      </c>
      <c r="X19" s="12"/>
    </row>
    <row r="20" spans="1:24">
      <c r="A20" s="12" t="s">
        <v>155</v>
      </c>
      <c r="B20" s="12">
        <v>32</v>
      </c>
      <c r="C20" s="20">
        <f t="shared" si="0"/>
        <v>1536</v>
      </c>
      <c r="D20" s="8">
        <v>48</v>
      </c>
      <c r="E20" s="8" t="s">
        <v>264</v>
      </c>
      <c r="F20" s="7">
        <v>997</v>
      </c>
      <c r="G20" s="10" t="s">
        <v>157</v>
      </c>
      <c r="H20" s="9">
        <f t="shared" si="1"/>
        <v>31.15625</v>
      </c>
      <c r="I20" s="7">
        <v>50.9</v>
      </c>
      <c r="J20" s="10" t="s">
        <v>122</v>
      </c>
      <c r="K20" s="23">
        <f t="shared" si="2"/>
        <v>1.590625</v>
      </c>
      <c r="L20" s="12" t="s">
        <v>275</v>
      </c>
      <c r="M20" s="20">
        <v>74</v>
      </c>
      <c r="N20" s="12">
        <v>53</v>
      </c>
      <c r="P20">
        <v>142.1</v>
      </c>
      <c r="Q20" t="s">
        <v>113</v>
      </c>
      <c r="R20" s="10" t="s">
        <v>178</v>
      </c>
      <c r="S20" t="s">
        <v>160</v>
      </c>
      <c r="T20" t="s">
        <v>43</v>
      </c>
      <c r="U20" t="s">
        <v>44</v>
      </c>
      <c r="V20" t="s">
        <v>39</v>
      </c>
      <c r="W20" t="s">
        <v>45</v>
      </c>
      <c r="X20" s="12" t="s">
        <v>159</v>
      </c>
    </row>
    <row r="21" spans="1:24">
      <c r="A21" s="12" t="s">
        <v>161</v>
      </c>
      <c r="B21" s="12">
        <v>56</v>
      </c>
      <c r="C21" s="20">
        <f t="shared" si="0"/>
        <v>2760.7999999999997</v>
      </c>
      <c r="D21" s="8">
        <v>49.3</v>
      </c>
      <c r="E21" s="8" t="s">
        <v>113</v>
      </c>
      <c r="F21" s="7">
        <v>1396</v>
      </c>
      <c r="G21" s="10" t="s">
        <v>163</v>
      </c>
      <c r="H21" s="9">
        <f t="shared" si="1"/>
        <v>24.928571428571427</v>
      </c>
      <c r="I21" s="7">
        <v>47.9</v>
      </c>
      <c r="J21" s="10" t="s">
        <v>146</v>
      </c>
      <c r="K21" s="23">
        <f t="shared" si="2"/>
        <v>0.85535714285714282</v>
      </c>
      <c r="L21" s="12" t="s">
        <v>276</v>
      </c>
      <c r="M21" s="20">
        <v>109</v>
      </c>
      <c r="N21" s="12">
        <v>12</v>
      </c>
      <c r="P21">
        <v>57.2</v>
      </c>
      <c r="Q21" t="s">
        <v>165</v>
      </c>
      <c r="R21" s="10" t="s">
        <v>179</v>
      </c>
      <c r="S21" t="s">
        <v>91</v>
      </c>
      <c r="T21" t="s">
        <v>48</v>
      </c>
      <c r="U21" t="s">
        <v>48</v>
      </c>
      <c r="V21" t="s">
        <v>42</v>
      </c>
      <c r="W21">
        <v>2</v>
      </c>
      <c r="X21" s="12" t="s">
        <v>164</v>
      </c>
    </row>
    <row r="22" spans="1:24">
      <c r="A22" s="12" t="s">
        <v>181</v>
      </c>
      <c r="B22" s="12">
        <v>56</v>
      </c>
      <c r="C22" s="20">
        <f t="shared" si="0"/>
        <v>2844.7999999999997</v>
      </c>
      <c r="D22" s="8">
        <v>50.8</v>
      </c>
      <c r="E22" s="8" t="s">
        <v>189</v>
      </c>
      <c r="F22" s="7">
        <v>1399</v>
      </c>
      <c r="G22" s="10" t="s">
        <v>167</v>
      </c>
      <c r="H22" s="9">
        <f t="shared" si="1"/>
        <v>24.982142857142858</v>
      </c>
      <c r="I22" s="7">
        <v>28.2</v>
      </c>
      <c r="J22" s="10" t="s">
        <v>192</v>
      </c>
      <c r="K22" s="23">
        <f t="shared" si="2"/>
        <v>0.50357142857142856</v>
      </c>
      <c r="L22" s="12" t="s">
        <v>277</v>
      </c>
      <c r="M22" s="20">
        <v>299</v>
      </c>
      <c r="N22" s="12">
        <v>12</v>
      </c>
      <c r="P22">
        <v>25.2</v>
      </c>
      <c r="Q22" t="s">
        <v>170</v>
      </c>
      <c r="R22" s="10" t="s">
        <v>180</v>
      </c>
      <c r="S22" t="s">
        <v>91</v>
      </c>
      <c r="T22" t="s">
        <v>49</v>
      </c>
      <c r="U22" t="s">
        <v>49</v>
      </c>
      <c r="V22" t="s">
        <v>42</v>
      </c>
      <c r="W22">
        <v>2</v>
      </c>
      <c r="X22" s="12" t="s">
        <v>169</v>
      </c>
    </row>
    <row r="41" spans="1:1">
      <c r="A41" t="s">
        <v>176</v>
      </c>
    </row>
    <row r="42" spans="1:1">
      <c r="A42" t="s">
        <v>177</v>
      </c>
    </row>
    <row r="43" spans="1:1">
      <c r="A43" t="s">
        <v>274</v>
      </c>
    </row>
  </sheetData>
  <mergeCells count="12">
    <mergeCell ref="A1:A2"/>
    <mergeCell ref="B1:B2"/>
    <mergeCell ref="C1:E1"/>
    <mergeCell ref="F1:H1"/>
    <mergeCell ref="I1:K1"/>
    <mergeCell ref="M1:M2"/>
    <mergeCell ref="L1:L2"/>
    <mergeCell ref="N1:N2"/>
    <mergeCell ref="X1:X2"/>
    <mergeCell ref="D2:E2"/>
    <mergeCell ref="F2:G2"/>
    <mergeCell ref="I2:J2"/>
  </mergeCells>
  <conditionalFormatting sqref="D3:D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{B02EF08A-6B6E-4B46-95DB-91DA8DA31ED3}</x14:id>
        </ext>
      </extLst>
    </cfRule>
  </conditionalFormatting>
  <conditionalFormatting sqref="F3:F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{6853E0D0-B36B-48F2-8986-455437183799}</x14:id>
        </ext>
      </extLst>
    </cfRule>
  </conditionalFormatting>
  <conditionalFormatting sqref="M3:M2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{1B008AAF-FC78-45BF-9FD1-DE429F6A2B79}</x14:id>
        </ext>
      </extLst>
    </cfRule>
  </conditionalFormatting>
  <conditionalFormatting sqref="I3:I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{418AFD7C-FD21-423D-AFA7-48B7F6A4994E}</x14:id>
        </ext>
      </extLst>
    </cfRule>
  </conditionalFormatting>
  <conditionalFormatting sqref="H3:H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{386F9334-856A-4865-9510-CF2E6D1E3B63}</x14:id>
        </ext>
      </extLst>
    </cfRule>
  </conditionalFormatting>
  <conditionalFormatting sqref="C3:C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{83517ADE-3272-4BA5-A0E5-53FF0E9226C2}</x14:id>
        </ext>
      </extLst>
    </cfRule>
  </conditionalFormatting>
  <conditionalFormatting sqref="K3:K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{82C8CE75-D3DF-4816-BFE3-F3A3DEB440C0}</x14:id>
        </ext>
      </extLst>
    </cfRule>
  </conditionalFormatting>
  <pageMargins left="0" right="0" top="0" bottom="0" header="0" footer="0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2EF08A-6B6E-4B46-95DB-91DA8DA31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6853E0D0-B36B-48F2-8986-455437183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1B008AAF-FC78-45BF-9FD1-DE429F6A2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M3:M22</xm:sqref>
        </x14:conditionalFormatting>
        <x14:conditionalFormatting xmlns:xm="http://schemas.microsoft.com/office/excel/2006/main">
          <x14:cfRule type="dataBar" id="{418AFD7C-FD21-423D-AFA7-48B7F6A49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I3:I22</xm:sqref>
        </x14:conditionalFormatting>
        <x14:conditionalFormatting xmlns:xm="http://schemas.microsoft.com/office/excel/2006/main">
          <x14:cfRule type="dataBar" id="{386F9334-856A-4865-9510-CF2E6D1E3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H3:H22</xm:sqref>
        </x14:conditionalFormatting>
        <x14:conditionalFormatting xmlns:xm="http://schemas.microsoft.com/office/excel/2006/main">
          <x14:cfRule type="dataBar" id="{83517ADE-3272-4BA5-A0E5-53FF0E9226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C3:C22</xm:sqref>
        </x14:conditionalFormatting>
        <x14:conditionalFormatting xmlns:xm="http://schemas.microsoft.com/office/excel/2006/main">
          <x14:cfRule type="dataBar" id="{82C8CE75-D3DF-4816-BFE3-F3A3DEB440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workbookViewId="0">
      <selection activeCell="A21" sqref="A21"/>
    </sheetView>
  </sheetViews>
  <sheetFormatPr defaultRowHeight="14.4"/>
  <cols>
    <col min="1" max="1" width="53" customWidth="1"/>
    <col min="2" max="2" width="5.44140625" customWidth="1"/>
    <col min="3" max="3" width="13.44140625" customWidth="1"/>
    <col min="4" max="4" width="5.5546875" customWidth="1"/>
    <col min="5" max="5" width="14.77734375" customWidth="1"/>
    <col min="6" max="6" width="8.88671875" style="2"/>
    <col min="7" max="7" width="11.6640625" customWidth="1"/>
    <col min="8" max="8" width="5.44140625" customWidth="1"/>
    <col min="9" max="10" width="3.33203125" customWidth="1"/>
    <col min="11" max="12" width="19.77734375" customWidth="1"/>
    <col min="13" max="13" width="16" customWidth="1"/>
    <col min="18" max="18" width="21" customWidth="1"/>
  </cols>
  <sheetData>
    <row r="1" spans="1:18" s="3" customFormat="1" ht="42" customHeight="1">
      <c r="A1" s="21" t="s">
        <v>172</v>
      </c>
      <c r="B1" s="21" t="s">
        <v>66</v>
      </c>
      <c r="C1" s="81" t="s">
        <v>63</v>
      </c>
      <c r="D1" s="81"/>
      <c r="E1" s="21" t="s">
        <v>67</v>
      </c>
      <c r="F1" s="21" t="s">
        <v>175</v>
      </c>
      <c r="G1" s="81" t="s">
        <v>199</v>
      </c>
      <c r="H1" s="81"/>
      <c r="I1" s="21" t="s">
        <v>68</v>
      </c>
      <c r="K1" s="3" t="s">
        <v>4</v>
      </c>
      <c r="L1" s="3" t="s">
        <v>5</v>
      </c>
      <c r="M1" s="3" t="s">
        <v>6</v>
      </c>
      <c r="N1" s="3" t="s">
        <v>7</v>
      </c>
      <c r="P1" s="3" t="s">
        <v>2</v>
      </c>
      <c r="Q1" s="3" t="s">
        <v>3</v>
      </c>
      <c r="R1" s="5" t="s">
        <v>64</v>
      </c>
    </row>
    <row r="2" spans="1:18">
      <c r="A2" s="12" t="s">
        <v>396</v>
      </c>
      <c r="B2" s="12">
        <v>48</v>
      </c>
      <c r="C2" s="9">
        <v>22.3</v>
      </c>
      <c r="D2" s="8" t="str">
        <f>_xlfn.CONCAT("± ",TEXT(P2,"0.0"))</f>
        <v>± 0.2</v>
      </c>
      <c r="E2" s="12">
        <v>0.46</v>
      </c>
      <c r="F2" s="14" t="s">
        <v>52</v>
      </c>
      <c r="G2" s="8">
        <v>8.43</v>
      </c>
      <c r="H2" s="8" t="str">
        <f>_xlfn.CONCAT("± ",TEXT(Q2,"0.0"))</f>
        <v>± 0.6</v>
      </c>
      <c r="I2" s="12">
        <v>32</v>
      </c>
      <c r="K2">
        <v>2022</v>
      </c>
      <c r="L2" t="s">
        <v>8</v>
      </c>
      <c r="M2" t="s">
        <v>9</v>
      </c>
      <c r="N2">
        <v>1.8</v>
      </c>
      <c r="P2" s="4">
        <v>0.2</v>
      </c>
      <c r="Q2">
        <v>0.56000000000000005</v>
      </c>
      <c r="R2" s="7" t="s">
        <v>8</v>
      </c>
    </row>
    <row r="3" spans="1:18">
      <c r="A3" s="12" t="s">
        <v>397</v>
      </c>
      <c r="B3" s="12">
        <v>48</v>
      </c>
      <c r="C3" s="9">
        <v>22.8</v>
      </c>
      <c r="D3" s="8" t="str">
        <f t="shared" ref="D3:D21" si="0">_xlfn.CONCAT("± ",TEXT(P3,"0.0"))</f>
        <v>± 0.3</v>
      </c>
      <c r="E3" s="12">
        <v>0.48</v>
      </c>
      <c r="F3" s="14" t="s">
        <v>53</v>
      </c>
      <c r="G3" s="8">
        <v>9.06</v>
      </c>
      <c r="H3" s="8" t="str">
        <f>_xlfn.CONCAT("± ",TEXT(Q3,"0.0"))</f>
        <v>± 0.4</v>
      </c>
      <c r="I3" s="12">
        <v>12</v>
      </c>
      <c r="K3" t="s">
        <v>11</v>
      </c>
      <c r="L3" t="s">
        <v>10</v>
      </c>
      <c r="M3" t="s">
        <v>9</v>
      </c>
      <c r="N3">
        <v>1.8</v>
      </c>
      <c r="P3" s="4">
        <v>0.3</v>
      </c>
      <c r="Q3">
        <v>0.4</v>
      </c>
      <c r="R3" s="7" t="s">
        <v>10</v>
      </c>
    </row>
    <row r="4" spans="1:18">
      <c r="A4" s="12" t="s">
        <v>71</v>
      </c>
      <c r="B4" s="12">
        <v>64</v>
      </c>
      <c r="C4" s="9">
        <v>28.8</v>
      </c>
      <c r="D4" s="8" t="str">
        <f t="shared" si="0"/>
        <v>± 4.2</v>
      </c>
      <c r="E4" s="12">
        <v>0.45</v>
      </c>
      <c r="F4" s="14"/>
      <c r="G4" s="8"/>
      <c r="H4" s="8"/>
      <c r="I4" s="12">
        <v>14</v>
      </c>
      <c r="K4" t="s">
        <v>14</v>
      </c>
      <c r="L4" t="s">
        <v>12</v>
      </c>
      <c r="M4">
        <v>2018</v>
      </c>
      <c r="N4" t="s">
        <v>15</v>
      </c>
      <c r="P4" s="4">
        <v>4.2</v>
      </c>
      <c r="R4" s="7" t="s">
        <v>12</v>
      </c>
    </row>
    <row r="5" spans="1:18">
      <c r="A5" s="12" t="s">
        <v>72</v>
      </c>
      <c r="B5" s="12">
        <v>48</v>
      </c>
      <c r="C5" s="9">
        <v>37.799999999999997</v>
      </c>
      <c r="D5" s="8" t="str">
        <f t="shared" si="0"/>
        <v>± 0.1</v>
      </c>
      <c r="E5" s="12">
        <v>0.79</v>
      </c>
      <c r="F5" s="14"/>
      <c r="G5" s="8"/>
      <c r="H5" s="8"/>
      <c r="I5" s="12">
        <v>20</v>
      </c>
      <c r="K5" t="s">
        <v>14</v>
      </c>
      <c r="L5" t="s">
        <v>17</v>
      </c>
      <c r="M5" s="1">
        <v>43770</v>
      </c>
      <c r="N5">
        <v>2.6</v>
      </c>
      <c r="P5" s="4">
        <v>0.1</v>
      </c>
      <c r="R5" s="7" t="s">
        <v>16</v>
      </c>
    </row>
    <row r="6" spans="1:18">
      <c r="A6" s="12" t="s">
        <v>73</v>
      </c>
      <c r="B6" s="12">
        <v>48</v>
      </c>
      <c r="C6" s="9">
        <v>57</v>
      </c>
      <c r="D6" s="8" t="str">
        <f t="shared" si="0"/>
        <v>± 0.4</v>
      </c>
      <c r="E6" s="12">
        <v>1.19</v>
      </c>
      <c r="F6" s="14"/>
      <c r="G6" s="8"/>
      <c r="H6" s="8"/>
      <c r="I6" s="12">
        <v>20</v>
      </c>
      <c r="K6" t="s">
        <v>14</v>
      </c>
      <c r="L6" t="s">
        <v>19</v>
      </c>
      <c r="M6" s="1">
        <v>44501</v>
      </c>
      <c r="N6">
        <v>2.5</v>
      </c>
      <c r="P6" s="4">
        <v>0.4</v>
      </c>
      <c r="R6" s="7" t="s">
        <v>18</v>
      </c>
    </row>
    <row r="7" spans="1:18">
      <c r="A7" s="12" t="s">
        <v>73</v>
      </c>
      <c r="B7" s="12">
        <v>64</v>
      </c>
      <c r="C7" s="9">
        <v>71.400000000000006</v>
      </c>
      <c r="D7" s="8" t="str">
        <f t="shared" si="0"/>
        <v>± 1.0</v>
      </c>
      <c r="E7" s="12">
        <v>1.1200000000000001</v>
      </c>
      <c r="F7" s="14"/>
      <c r="G7" s="8"/>
      <c r="H7" s="8"/>
      <c r="I7" s="12">
        <v>20</v>
      </c>
      <c r="K7" t="s">
        <v>14</v>
      </c>
      <c r="L7" t="s">
        <v>21</v>
      </c>
      <c r="M7" s="1">
        <v>44501</v>
      </c>
      <c r="N7">
        <v>2.5</v>
      </c>
      <c r="P7" s="4">
        <v>1</v>
      </c>
      <c r="R7" s="7" t="s">
        <v>20</v>
      </c>
    </row>
    <row r="8" spans="1:18">
      <c r="A8" s="12" t="s">
        <v>69</v>
      </c>
      <c r="B8" s="12">
        <v>48</v>
      </c>
      <c r="C8" s="9">
        <v>39</v>
      </c>
      <c r="D8" s="8" t="str">
        <f t="shared" si="0"/>
        <v>± 1.8</v>
      </c>
      <c r="E8" s="12">
        <v>0.81</v>
      </c>
      <c r="F8" s="14"/>
      <c r="G8" s="8"/>
      <c r="H8" s="8"/>
      <c r="I8" s="12">
        <v>11</v>
      </c>
      <c r="K8" t="s">
        <v>14</v>
      </c>
      <c r="L8" t="s">
        <v>23</v>
      </c>
      <c r="M8" s="1">
        <v>44256</v>
      </c>
      <c r="N8" t="s">
        <v>24</v>
      </c>
      <c r="P8" s="4">
        <v>1.8</v>
      </c>
      <c r="R8" s="7" t="s">
        <v>22</v>
      </c>
    </row>
    <row r="9" spans="1:18">
      <c r="A9" s="12" t="s">
        <v>70</v>
      </c>
      <c r="B9" s="12">
        <v>48</v>
      </c>
      <c r="C9" s="9">
        <v>41</v>
      </c>
      <c r="D9" s="8" t="str">
        <f t="shared" si="0"/>
        <v>± 2.2</v>
      </c>
      <c r="E9" s="12">
        <v>0.85</v>
      </c>
      <c r="F9" s="14"/>
      <c r="G9" s="8"/>
      <c r="H9" s="8"/>
      <c r="I9" s="12">
        <v>11</v>
      </c>
      <c r="K9" t="s">
        <v>14</v>
      </c>
      <c r="L9" t="s">
        <v>26</v>
      </c>
      <c r="M9" s="1">
        <v>44256</v>
      </c>
      <c r="N9" t="s">
        <v>24</v>
      </c>
      <c r="P9" s="4">
        <v>2.2000000000000002</v>
      </c>
      <c r="R9" s="7" t="s">
        <v>25</v>
      </c>
    </row>
    <row r="10" spans="1:18">
      <c r="A10" s="12" t="s">
        <v>70</v>
      </c>
      <c r="B10" s="12">
        <v>64</v>
      </c>
      <c r="C10" s="9">
        <v>56.5</v>
      </c>
      <c r="D10" s="8" t="str">
        <f t="shared" si="0"/>
        <v>± 0.6</v>
      </c>
      <c r="E10" s="12">
        <v>0.88</v>
      </c>
      <c r="F10" s="14" t="s">
        <v>54</v>
      </c>
      <c r="G10" s="8">
        <v>8.7100000000000009</v>
      </c>
      <c r="H10" s="8"/>
      <c r="I10" s="12">
        <v>20</v>
      </c>
      <c r="K10" t="s">
        <v>14</v>
      </c>
      <c r="L10" t="s">
        <v>28</v>
      </c>
      <c r="M10" s="1">
        <v>44256</v>
      </c>
      <c r="N10" t="s">
        <v>24</v>
      </c>
      <c r="P10" s="4">
        <v>0.6</v>
      </c>
      <c r="Q10">
        <v>0.09</v>
      </c>
      <c r="R10" s="7" t="s">
        <v>27</v>
      </c>
    </row>
    <row r="11" spans="1:18">
      <c r="A11" s="12" t="s">
        <v>74</v>
      </c>
      <c r="B11" s="12">
        <v>128</v>
      </c>
      <c r="C11" s="9">
        <v>109.6</v>
      </c>
      <c r="D11" s="8" t="str">
        <f t="shared" si="0"/>
        <v>± 4.8</v>
      </c>
      <c r="E11" s="12">
        <v>0.86</v>
      </c>
      <c r="F11" s="14"/>
      <c r="G11" s="8"/>
      <c r="H11" s="8"/>
      <c r="I11" s="12">
        <v>20</v>
      </c>
      <c r="K11" t="s">
        <v>14</v>
      </c>
      <c r="L11" t="s">
        <v>30</v>
      </c>
      <c r="M11" t="s">
        <v>31</v>
      </c>
      <c r="N11">
        <v>2.25</v>
      </c>
      <c r="P11" s="4">
        <v>4.8</v>
      </c>
      <c r="R11" s="7" t="s">
        <v>29</v>
      </c>
    </row>
    <row r="12" spans="1:18">
      <c r="A12" s="12" t="s">
        <v>75</v>
      </c>
      <c r="B12" s="12">
        <v>128</v>
      </c>
      <c r="C12" s="9">
        <v>99.8</v>
      </c>
      <c r="D12" s="8" t="str">
        <f t="shared" si="0"/>
        <v>± 8.6</v>
      </c>
      <c r="E12" s="12">
        <v>0.78</v>
      </c>
      <c r="F12" s="14"/>
      <c r="G12" s="8"/>
      <c r="H12" s="8"/>
      <c r="I12" s="12">
        <v>20</v>
      </c>
      <c r="K12">
        <v>2020.4</v>
      </c>
      <c r="L12" t="s">
        <v>33</v>
      </c>
      <c r="M12" t="s">
        <v>31</v>
      </c>
      <c r="N12">
        <v>2.25</v>
      </c>
      <c r="P12" s="4">
        <v>8.6</v>
      </c>
      <c r="R12" s="7" t="s">
        <v>32</v>
      </c>
    </row>
    <row r="13" spans="1:18">
      <c r="A13" s="12" t="s">
        <v>76</v>
      </c>
      <c r="B13" s="12">
        <v>128</v>
      </c>
      <c r="C13" s="9">
        <v>169.9</v>
      </c>
      <c r="D13" s="8" t="str">
        <f t="shared" si="0"/>
        <v>± 4.4</v>
      </c>
      <c r="E13" s="12">
        <v>1.33</v>
      </c>
      <c r="F13" s="14"/>
      <c r="G13" s="8"/>
      <c r="H13" s="8"/>
      <c r="I13" s="12">
        <v>20</v>
      </c>
      <c r="K13">
        <v>2021.2</v>
      </c>
      <c r="L13" t="s">
        <v>35</v>
      </c>
      <c r="M13" s="1">
        <v>44256</v>
      </c>
      <c r="N13">
        <v>2.4500000000000002</v>
      </c>
      <c r="P13" s="4">
        <v>4.4000000000000004</v>
      </c>
      <c r="R13" s="7" t="s">
        <v>34</v>
      </c>
    </row>
    <row r="14" spans="1:18">
      <c r="A14" s="12" t="s">
        <v>81</v>
      </c>
      <c r="B14" s="12">
        <v>48</v>
      </c>
      <c r="C14" s="9">
        <v>70.400000000000006</v>
      </c>
      <c r="D14" s="8" t="str">
        <f t="shared" si="0"/>
        <v>± 0.8</v>
      </c>
      <c r="E14" s="12">
        <v>1.47</v>
      </c>
      <c r="F14" s="14"/>
      <c r="G14" s="8"/>
      <c r="H14" s="8"/>
      <c r="I14" s="12">
        <v>11</v>
      </c>
      <c r="K14" t="s">
        <v>37</v>
      </c>
      <c r="L14" t="s">
        <v>38</v>
      </c>
      <c r="M14" t="s">
        <v>39</v>
      </c>
      <c r="N14">
        <v>2.1</v>
      </c>
      <c r="P14" s="4">
        <v>0.8</v>
      </c>
      <c r="R14" s="7" t="s">
        <v>36</v>
      </c>
    </row>
    <row r="15" spans="1:18">
      <c r="A15" s="12" t="s">
        <v>82</v>
      </c>
      <c r="B15" s="12">
        <v>80</v>
      </c>
      <c r="C15" s="9">
        <v>133.30000000000001</v>
      </c>
      <c r="D15" s="8" t="str">
        <f t="shared" si="0"/>
        <v>± 6.0</v>
      </c>
      <c r="E15" s="12">
        <v>1.67</v>
      </c>
      <c r="F15" s="14"/>
      <c r="G15" s="8"/>
      <c r="H15" s="8"/>
      <c r="I15" s="12">
        <v>20</v>
      </c>
      <c r="K15">
        <v>2022.3</v>
      </c>
      <c r="L15" t="s">
        <v>41</v>
      </c>
      <c r="M15" t="s">
        <v>42</v>
      </c>
      <c r="N15">
        <v>2.2999999999999998</v>
      </c>
      <c r="P15" s="4">
        <v>6</v>
      </c>
      <c r="R15" s="7" t="s">
        <v>40</v>
      </c>
    </row>
    <row r="16" spans="1:18">
      <c r="A16" s="12" t="s">
        <v>77</v>
      </c>
      <c r="B16" s="12">
        <v>32</v>
      </c>
      <c r="C16" s="9">
        <v>37.6</v>
      </c>
      <c r="D16" s="8" t="str">
        <f t="shared" si="0"/>
        <v>± 0.9</v>
      </c>
      <c r="E16" s="12">
        <v>1.18</v>
      </c>
      <c r="F16" s="14" t="s">
        <v>57</v>
      </c>
      <c r="G16" s="8">
        <v>4.17</v>
      </c>
      <c r="H16" s="8" t="str">
        <f t="shared" ref="H16:H21" si="1">_xlfn.CONCAT("± ",TEXT(Q16,"0.0"))</f>
        <v>± 0.4</v>
      </c>
      <c r="I16" s="12">
        <v>21</v>
      </c>
      <c r="K16" t="s">
        <v>14</v>
      </c>
      <c r="L16" t="s">
        <v>44</v>
      </c>
      <c r="M16" t="s">
        <v>39</v>
      </c>
      <c r="N16" t="s">
        <v>45</v>
      </c>
      <c r="P16" s="4">
        <v>0.9</v>
      </c>
      <c r="Q16">
        <v>0.36</v>
      </c>
      <c r="R16" s="7" t="s">
        <v>43</v>
      </c>
    </row>
    <row r="17" spans="1:18">
      <c r="A17" s="12" t="s">
        <v>389</v>
      </c>
      <c r="B17" s="12">
        <v>32</v>
      </c>
      <c r="C17" s="9">
        <v>39.299999999999997</v>
      </c>
      <c r="D17" s="8" t="str">
        <f t="shared" si="0"/>
        <v>± 0.9</v>
      </c>
      <c r="E17" s="12">
        <v>1.23</v>
      </c>
      <c r="F17" s="14" t="s">
        <v>58</v>
      </c>
      <c r="G17" s="8">
        <v>4.5</v>
      </c>
      <c r="H17" s="8" t="str">
        <f t="shared" si="1"/>
        <v>± 0.5</v>
      </c>
      <c r="I17" s="12">
        <v>11</v>
      </c>
      <c r="K17">
        <v>2022.3</v>
      </c>
      <c r="L17" t="s">
        <v>47</v>
      </c>
      <c r="M17" t="s">
        <v>39</v>
      </c>
      <c r="N17" t="s">
        <v>45</v>
      </c>
      <c r="P17" s="4">
        <v>0.9</v>
      </c>
      <c r="Q17">
        <v>0.5</v>
      </c>
      <c r="R17" s="7" t="s">
        <v>46</v>
      </c>
    </row>
    <row r="18" spans="1:18">
      <c r="A18" s="12" t="s">
        <v>78</v>
      </c>
      <c r="B18" s="12">
        <v>56</v>
      </c>
      <c r="C18" s="9">
        <v>81.7</v>
      </c>
      <c r="D18" s="8" t="str">
        <f t="shared" si="0"/>
        <v>± 6.9</v>
      </c>
      <c r="E18" s="12">
        <v>1.46</v>
      </c>
      <c r="F18" s="14" t="s">
        <v>59</v>
      </c>
      <c r="G18" s="8">
        <v>5.38</v>
      </c>
      <c r="H18" s="8" t="str">
        <f t="shared" si="1"/>
        <v>± 0.4</v>
      </c>
      <c r="I18" s="12">
        <v>12</v>
      </c>
      <c r="K18" t="s">
        <v>14</v>
      </c>
      <c r="L18" t="s">
        <v>48</v>
      </c>
      <c r="M18" t="s">
        <v>42</v>
      </c>
      <c r="N18">
        <v>2</v>
      </c>
      <c r="P18" s="4">
        <v>6.9</v>
      </c>
      <c r="Q18">
        <v>0.44</v>
      </c>
      <c r="R18" s="7" t="s">
        <v>48</v>
      </c>
    </row>
    <row r="19" spans="1:18">
      <c r="A19" s="12" t="s">
        <v>390</v>
      </c>
      <c r="B19" s="12">
        <v>56</v>
      </c>
      <c r="C19" s="9">
        <v>103</v>
      </c>
      <c r="D19" s="8" t="str">
        <f t="shared" si="0"/>
        <v>± 2.0</v>
      </c>
      <c r="E19" s="12">
        <v>1.84</v>
      </c>
      <c r="F19" s="14" t="s">
        <v>60</v>
      </c>
      <c r="G19" s="8">
        <v>6.94</v>
      </c>
      <c r="H19" s="8" t="str">
        <f t="shared" si="1"/>
        <v>± 0.2</v>
      </c>
      <c r="I19" s="12">
        <v>17</v>
      </c>
      <c r="K19">
        <v>2022.3</v>
      </c>
      <c r="L19" t="s">
        <v>49</v>
      </c>
      <c r="M19" t="s">
        <v>42</v>
      </c>
      <c r="N19">
        <v>2</v>
      </c>
      <c r="P19" s="4">
        <v>2</v>
      </c>
      <c r="Q19">
        <v>0.24</v>
      </c>
      <c r="R19" s="7" t="s">
        <v>49</v>
      </c>
    </row>
    <row r="20" spans="1:18">
      <c r="A20" s="12" t="s">
        <v>79</v>
      </c>
      <c r="B20" s="12">
        <v>32</v>
      </c>
      <c r="C20" s="9">
        <v>145.1</v>
      </c>
      <c r="D20" s="8" t="str">
        <f t="shared" si="0"/>
        <v>± 2.8</v>
      </c>
      <c r="E20" s="12"/>
      <c r="F20" s="14" t="s">
        <v>61</v>
      </c>
      <c r="G20" s="8">
        <v>13.91</v>
      </c>
      <c r="H20" s="8" t="str">
        <f t="shared" si="1"/>
        <v>± 0.3</v>
      </c>
      <c r="I20" s="12">
        <v>12</v>
      </c>
      <c r="K20">
        <v>2022.3</v>
      </c>
      <c r="L20" t="s">
        <v>50</v>
      </c>
      <c r="M20" t="s">
        <v>39</v>
      </c>
      <c r="N20" t="s">
        <v>45</v>
      </c>
      <c r="P20" s="4">
        <v>2.8</v>
      </c>
      <c r="Q20">
        <v>0.26</v>
      </c>
      <c r="R20" s="7" t="s">
        <v>46</v>
      </c>
    </row>
    <row r="21" spans="1:18">
      <c r="A21" s="12" t="s">
        <v>80</v>
      </c>
      <c r="B21" s="12">
        <v>56</v>
      </c>
      <c r="C21" s="9">
        <v>236.5</v>
      </c>
      <c r="D21" s="8" t="str">
        <f t="shared" si="0"/>
        <v>± 10.8</v>
      </c>
      <c r="E21" s="12"/>
      <c r="F21" s="14" t="s">
        <v>62</v>
      </c>
      <c r="G21" s="8">
        <v>13.94</v>
      </c>
      <c r="H21" s="8" t="str">
        <f t="shared" si="1"/>
        <v>± 0.8</v>
      </c>
      <c r="I21" s="12">
        <v>11</v>
      </c>
      <c r="K21">
        <v>2022.3</v>
      </c>
      <c r="L21" t="s">
        <v>51</v>
      </c>
      <c r="M21" t="s">
        <v>42</v>
      </c>
      <c r="N21">
        <v>2</v>
      </c>
      <c r="P21" s="4">
        <v>10.8</v>
      </c>
      <c r="Q21">
        <v>0.77</v>
      </c>
      <c r="R21" s="7" t="s">
        <v>51</v>
      </c>
    </row>
    <row r="23" spans="1:18">
      <c r="R23" t="s">
        <v>55</v>
      </c>
    </row>
    <row r="34" spans="1:7">
      <c r="A34" t="s">
        <v>56</v>
      </c>
      <c r="G34">
        <f>G3/G19</f>
        <v>1.3054755043227666</v>
      </c>
    </row>
    <row r="35" spans="1:7">
      <c r="G35">
        <f>G19/G3</f>
        <v>0.76600441501103755</v>
      </c>
    </row>
    <row r="36" spans="1:7">
      <c r="G36">
        <f>G10/G19</f>
        <v>1.2550432276657062</v>
      </c>
    </row>
  </sheetData>
  <mergeCells count="2">
    <mergeCell ref="C1:D1"/>
    <mergeCell ref="G1:H1"/>
  </mergeCells>
  <conditionalFormatting sqref="C2:C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{63647927-4BEA-4D83-9D53-302F7D5CEAE4}</x14:id>
        </ext>
      </extLst>
    </cfRule>
  </conditionalFormatting>
  <conditionalFormatting sqref="E2:E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{499BFBC8-0A4C-43BB-8288-052E784A3D71}</x14:id>
        </ext>
      </extLst>
    </cfRule>
  </conditionalFormatting>
  <conditionalFormatting sqref="G2:G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{41F78FDB-F92D-49F0-AADA-E6D3B5945170}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647927-4BEA-4D83-9D53-302F7D5CE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C2:C21</xm:sqref>
        </x14:conditionalFormatting>
        <x14:conditionalFormatting xmlns:xm="http://schemas.microsoft.com/office/excel/2006/main">
          <x14:cfRule type="dataBar" id="{499BFBC8-0A4C-43BB-8288-052E784A3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41F78FDB-F92D-49F0-AADA-E6D3B5945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E85-D5B1-4E43-A006-3880B203D584}">
  <dimension ref="A1:P52"/>
  <sheetViews>
    <sheetView topLeftCell="A32" workbookViewId="0">
      <selection activeCell="G52" sqref="A39:G52"/>
    </sheetView>
  </sheetViews>
  <sheetFormatPr defaultRowHeight="14.4"/>
  <cols>
    <col min="1" max="1" width="15.44140625" customWidth="1"/>
    <col min="2" max="2" width="40.77734375" customWidth="1"/>
    <col min="3" max="3" width="5.44140625" customWidth="1"/>
    <col min="4" max="4" width="13.44140625" customWidth="1"/>
    <col min="5" max="5" width="5.5546875" customWidth="1"/>
    <col min="6" max="6" width="11.6640625" style="4" customWidth="1"/>
    <col min="7" max="7" width="5.44140625" customWidth="1"/>
    <col min="8" max="8" width="3.33203125" customWidth="1"/>
    <col min="9" max="10" width="19.77734375" customWidth="1"/>
    <col min="11" max="11" width="16" customWidth="1"/>
    <col min="16" max="16" width="21" customWidth="1"/>
  </cols>
  <sheetData>
    <row r="1" spans="2:16" s="3" customFormat="1" ht="42" customHeight="1">
      <c r="B1" s="63" t="s">
        <v>172</v>
      </c>
      <c r="C1" s="21" t="s">
        <v>66</v>
      </c>
      <c r="D1" s="62" t="s">
        <v>63</v>
      </c>
      <c r="E1" s="62"/>
      <c r="F1" s="64" t="s">
        <v>199</v>
      </c>
      <c r="G1" s="61"/>
      <c r="I1" s="3" t="s">
        <v>4</v>
      </c>
      <c r="J1" s="3" t="s">
        <v>5</v>
      </c>
      <c r="K1" s="3" t="s">
        <v>6</v>
      </c>
      <c r="L1" s="3" t="s">
        <v>7</v>
      </c>
      <c r="N1" s="3" t="s">
        <v>2</v>
      </c>
      <c r="O1" s="3" t="s">
        <v>3</v>
      </c>
      <c r="P1" s="5" t="s">
        <v>64</v>
      </c>
    </row>
    <row r="2" spans="2:16">
      <c r="B2" s="7" t="s">
        <v>396</v>
      </c>
      <c r="C2" s="12">
        <v>48</v>
      </c>
      <c r="D2" s="9">
        <v>22.3</v>
      </c>
      <c r="E2" s="8" t="str">
        <f>_xlfn.CONCAT("± ",TEXT(N2,"0.0"))</f>
        <v>± 0.2</v>
      </c>
      <c r="F2" s="65">
        <v>8.43</v>
      </c>
      <c r="G2" s="10" t="str">
        <f>_xlfn.CONCAT("± ",TEXT(O2,"0.0"))</f>
        <v>± 0.6</v>
      </c>
      <c r="I2">
        <v>2022</v>
      </c>
      <c r="J2" t="s">
        <v>8</v>
      </c>
      <c r="K2" t="s">
        <v>9</v>
      </c>
      <c r="L2">
        <v>1.8</v>
      </c>
      <c r="N2" s="4">
        <v>0.2</v>
      </c>
      <c r="O2">
        <v>0.56000000000000005</v>
      </c>
      <c r="P2" s="7" t="s">
        <v>8</v>
      </c>
    </row>
    <row r="3" spans="2:16">
      <c r="B3" s="7" t="s">
        <v>397</v>
      </c>
      <c r="C3" s="12">
        <v>48</v>
      </c>
      <c r="D3" s="9">
        <v>22.8</v>
      </c>
      <c r="E3" s="8" t="str">
        <f t="shared" ref="E3:E21" si="0">_xlfn.CONCAT("± ",TEXT(N3,"0.0"))</f>
        <v>± 0.3</v>
      </c>
      <c r="F3" s="65">
        <v>9.06</v>
      </c>
      <c r="G3" s="10" t="str">
        <f>_xlfn.CONCAT("± ",TEXT(O3,"0.0"))</f>
        <v>± 0.4</v>
      </c>
      <c r="I3" t="s">
        <v>11</v>
      </c>
      <c r="J3" t="s">
        <v>10</v>
      </c>
      <c r="K3" t="s">
        <v>9</v>
      </c>
      <c r="L3">
        <v>1.8</v>
      </c>
      <c r="N3" s="4">
        <v>0.3</v>
      </c>
      <c r="O3">
        <v>0.4</v>
      </c>
      <c r="P3" s="7" t="s">
        <v>10</v>
      </c>
    </row>
    <row r="4" spans="2:16">
      <c r="B4" s="7" t="s">
        <v>71</v>
      </c>
      <c r="C4" s="12">
        <v>64</v>
      </c>
      <c r="D4" s="9">
        <v>28.8</v>
      </c>
      <c r="E4" s="8" t="str">
        <f t="shared" si="0"/>
        <v>± 4.2</v>
      </c>
      <c r="F4" s="65"/>
      <c r="G4" s="10"/>
      <c r="I4" t="s">
        <v>14</v>
      </c>
      <c r="J4" t="s">
        <v>12</v>
      </c>
      <c r="K4">
        <v>2018</v>
      </c>
      <c r="L4" t="s">
        <v>15</v>
      </c>
      <c r="N4" s="4">
        <v>4.2</v>
      </c>
      <c r="P4" s="7" t="s">
        <v>12</v>
      </c>
    </row>
    <row r="5" spans="2:16">
      <c r="B5" s="7" t="s">
        <v>72</v>
      </c>
      <c r="C5" s="12">
        <v>48</v>
      </c>
      <c r="D5" s="9">
        <v>37.799999999999997</v>
      </c>
      <c r="E5" s="8" t="str">
        <f t="shared" si="0"/>
        <v>± 0.1</v>
      </c>
      <c r="F5" s="65"/>
      <c r="G5" s="10"/>
      <c r="I5" t="s">
        <v>14</v>
      </c>
      <c r="J5" t="s">
        <v>17</v>
      </c>
      <c r="K5" s="1">
        <v>43770</v>
      </c>
      <c r="L5">
        <v>2.6</v>
      </c>
      <c r="N5" s="4">
        <v>0.1</v>
      </c>
      <c r="P5" s="7" t="s">
        <v>16</v>
      </c>
    </row>
    <row r="6" spans="2:16">
      <c r="B6" s="7" t="s">
        <v>73</v>
      </c>
      <c r="C6" s="12">
        <v>48</v>
      </c>
      <c r="D6" s="9">
        <v>57</v>
      </c>
      <c r="E6" s="8" t="str">
        <f t="shared" si="0"/>
        <v>± 0.4</v>
      </c>
      <c r="F6" s="65"/>
      <c r="G6" s="10"/>
      <c r="I6" t="s">
        <v>14</v>
      </c>
      <c r="J6" t="s">
        <v>19</v>
      </c>
      <c r="K6" s="1">
        <v>44501</v>
      </c>
      <c r="L6">
        <v>2.5</v>
      </c>
      <c r="N6" s="4">
        <v>0.4</v>
      </c>
      <c r="P6" s="7" t="s">
        <v>18</v>
      </c>
    </row>
    <row r="7" spans="2:16">
      <c r="B7" s="7" t="s">
        <v>73</v>
      </c>
      <c r="C7" s="12">
        <v>64</v>
      </c>
      <c r="D7" s="9">
        <v>71.400000000000006</v>
      </c>
      <c r="E7" s="8" t="str">
        <f t="shared" si="0"/>
        <v>± 1.0</v>
      </c>
      <c r="F7" s="65"/>
      <c r="G7" s="10"/>
      <c r="I7" t="s">
        <v>14</v>
      </c>
      <c r="J7" t="s">
        <v>21</v>
      </c>
      <c r="K7" s="1">
        <v>44501</v>
      </c>
      <c r="L7">
        <v>2.5</v>
      </c>
      <c r="N7" s="4">
        <v>1</v>
      </c>
      <c r="P7" s="7" t="s">
        <v>20</v>
      </c>
    </row>
    <row r="8" spans="2:16">
      <c r="B8" s="7" t="s">
        <v>69</v>
      </c>
      <c r="C8" s="12">
        <v>48</v>
      </c>
      <c r="D8" s="9">
        <v>39</v>
      </c>
      <c r="E8" s="8" t="str">
        <f t="shared" si="0"/>
        <v>± 1.8</v>
      </c>
      <c r="F8" s="65"/>
      <c r="G8" s="10"/>
      <c r="I8" t="s">
        <v>14</v>
      </c>
      <c r="J8" t="s">
        <v>23</v>
      </c>
      <c r="K8" s="1">
        <v>44256</v>
      </c>
      <c r="L8" t="s">
        <v>24</v>
      </c>
      <c r="N8" s="4">
        <v>1.8</v>
      </c>
      <c r="P8" s="7" t="s">
        <v>22</v>
      </c>
    </row>
    <row r="9" spans="2:16">
      <c r="B9" s="7" t="s">
        <v>70</v>
      </c>
      <c r="C9" s="12">
        <v>48</v>
      </c>
      <c r="D9" s="9">
        <v>41</v>
      </c>
      <c r="E9" s="8" t="str">
        <f t="shared" si="0"/>
        <v>± 2.2</v>
      </c>
      <c r="F9" s="65"/>
      <c r="G9" s="10"/>
      <c r="I9" t="s">
        <v>14</v>
      </c>
      <c r="J9" t="s">
        <v>26</v>
      </c>
      <c r="K9" s="1">
        <v>44256</v>
      </c>
      <c r="L9" t="s">
        <v>24</v>
      </c>
      <c r="N9" s="4">
        <v>2.2000000000000002</v>
      </c>
      <c r="P9" s="7" t="s">
        <v>25</v>
      </c>
    </row>
    <row r="10" spans="2:16">
      <c r="B10" s="7" t="s">
        <v>70</v>
      </c>
      <c r="C10" s="12">
        <v>64</v>
      </c>
      <c r="D10" s="9">
        <v>56.5</v>
      </c>
      <c r="E10" s="8" t="str">
        <f t="shared" si="0"/>
        <v>± 0.6</v>
      </c>
      <c r="F10" s="65">
        <v>8.7100000000000009</v>
      </c>
      <c r="G10" s="10" t="s">
        <v>55</v>
      </c>
      <c r="I10" t="s">
        <v>14</v>
      </c>
      <c r="J10" t="s">
        <v>28</v>
      </c>
      <c r="K10" s="1">
        <v>44256</v>
      </c>
      <c r="L10" t="s">
        <v>24</v>
      </c>
      <c r="N10" s="4">
        <v>0.6</v>
      </c>
      <c r="O10">
        <v>0.09</v>
      </c>
      <c r="P10" s="7" t="s">
        <v>27</v>
      </c>
    </row>
    <row r="11" spans="2:16">
      <c r="B11" s="7" t="s">
        <v>74</v>
      </c>
      <c r="C11" s="12">
        <v>128</v>
      </c>
      <c r="D11" s="9">
        <v>109.6</v>
      </c>
      <c r="E11" s="8" t="str">
        <f t="shared" si="0"/>
        <v>± 4.8</v>
      </c>
      <c r="F11" s="65"/>
      <c r="G11" s="10"/>
      <c r="I11" t="s">
        <v>14</v>
      </c>
      <c r="J11" t="s">
        <v>30</v>
      </c>
      <c r="K11" t="s">
        <v>31</v>
      </c>
      <c r="L11">
        <v>2.25</v>
      </c>
      <c r="N11" s="4">
        <v>4.8</v>
      </c>
      <c r="P11" s="7" t="s">
        <v>29</v>
      </c>
    </row>
    <row r="12" spans="2:16">
      <c r="B12" s="7" t="s">
        <v>75</v>
      </c>
      <c r="C12" s="12">
        <v>128</v>
      </c>
      <c r="D12" s="9">
        <v>99.8</v>
      </c>
      <c r="E12" s="8" t="str">
        <f t="shared" si="0"/>
        <v>± 8.6</v>
      </c>
      <c r="F12" s="65"/>
      <c r="G12" s="10"/>
      <c r="I12">
        <v>2020.4</v>
      </c>
      <c r="J12" t="s">
        <v>33</v>
      </c>
      <c r="K12" t="s">
        <v>31</v>
      </c>
      <c r="L12">
        <v>2.25</v>
      </c>
      <c r="N12" s="4">
        <v>8.6</v>
      </c>
      <c r="P12" s="7" t="s">
        <v>32</v>
      </c>
    </row>
    <row r="13" spans="2:16">
      <c r="B13" s="7" t="s">
        <v>76</v>
      </c>
      <c r="C13" s="12">
        <v>128</v>
      </c>
      <c r="D13" s="9">
        <v>169.9</v>
      </c>
      <c r="E13" s="8" t="str">
        <f t="shared" si="0"/>
        <v>± 4.4</v>
      </c>
      <c r="F13" s="65"/>
      <c r="G13" s="10"/>
      <c r="I13">
        <v>2021.2</v>
      </c>
      <c r="J13" t="s">
        <v>35</v>
      </c>
      <c r="K13" s="1">
        <v>44256</v>
      </c>
      <c r="L13">
        <v>2.4500000000000002</v>
      </c>
      <c r="N13" s="4">
        <v>4.4000000000000004</v>
      </c>
      <c r="P13" s="7" t="s">
        <v>34</v>
      </c>
    </row>
    <row r="14" spans="2:16">
      <c r="B14" s="7" t="s">
        <v>81</v>
      </c>
      <c r="C14" s="12">
        <v>48</v>
      </c>
      <c r="D14" s="9">
        <v>70.400000000000006</v>
      </c>
      <c r="E14" s="8" t="str">
        <f t="shared" si="0"/>
        <v>± 0.8</v>
      </c>
      <c r="F14" s="65"/>
      <c r="G14" s="10"/>
      <c r="I14" t="s">
        <v>37</v>
      </c>
      <c r="J14" t="s">
        <v>38</v>
      </c>
      <c r="K14" t="s">
        <v>39</v>
      </c>
      <c r="L14">
        <v>2.1</v>
      </c>
      <c r="N14" s="4">
        <v>0.8</v>
      </c>
      <c r="P14" s="7" t="s">
        <v>36</v>
      </c>
    </row>
    <row r="15" spans="2:16">
      <c r="B15" s="7" t="s">
        <v>82</v>
      </c>
      <c r="C15" s="12">
        <v>80</v>
      </c>
      <c r="D15" s="9">
        <v>133.30000000000001</v>
      </c>
      <c r="E15" s="8" t="str">
        <f t="shared" si="0"/>
        <v>± 6.0</v>
      </c>
      <c r="F15" s="65"/>
      <c r="G15" s="10"/>
      <c r="I15">
        <v>2022.3</v>
      </c>
      <c r="J15" t="s">
        <v>41</v>
      </c>
      <c r="K15" t="s">
        <v>42</v>
      </c>
      <c r="L15">
        <v>2.2999999999999998</v>
      </c>
      <c r="N15" s="4">
        <v>6</v>
      </c>
      <c r="P15" s="7" t="s">
        <v>40</v>
      </c>
    </row>
    <row r="16" spans="2:16">
      <c r="B16" s="7" t="s">
        <v>77</v>
      </c>
      <c r="C16" s="12">
        <v>32</v>
      </c>
      <c r="D16" s="9">
        <v>37.6</v>
      </c>
      <c r="E16" s="8" t="str">
        <f t="shared" si="0"/>
        <v>± 0.9</v>
      </c>
      <c r="F16" s="65">
        <v>4.17</v>
      </c>
      <c r="G16" s="10" t="str">
        <f t="shared" ref="G16:G21" si="1">_xlfn.CONCAT("± ",TEXT(O16,"0.0"))</f>
        <v>± 0.4</v>
      </c>
      <c r="I16" t="s">
        <v>14</v>
      </c>
      <c r="J16" t="s">
        <v>44</v>
      </c>
      <c r="K16" t="s">
        <v>39</v>
      </c>
      <c r="L16" t="s">
        <v>45</v>
      </c>
      <c r="N16" s="4">
        <v>0.9</v>
      </c>
      <c r="O16">
        <v>0.36</v>
      </c>
      <c r="P16" s="7" t="s">
        <v>43</v>
      </c>
    </row>
    <row r="17" spans="2:16">
      <c r="B17" s="7" t="s">
        <v>389</v>
      </c>
      <c r="C17" s="12">
        <v>32</v>
      </c>
      <c r="D17" s="9">
        <v>39.299999999999997</v>
      </c>
      <c r="E17" s="8" t="str">
        <f t="shared" si="0"/>
        <v>± 0.9</v>
      </c>
      <c r="F17" s="65">
        <v>4.5</v>
      </c>
      <c r="G17" s="10" t="str">
        <f t="shared" si="1"/>
        <v>± 0.5</v>
      </c>
      <c r="I17">
        <v>2022.3</v>
      </c>
      <c r="J17" t="s">
        <v>47</v>
      </c>
      <c r="K17" t="s">
        <v>39</v>
      </c>
      <c r="L17" t="s">
        <v>45</v>
      </c>
      <c r="N17" s="4">
        <v>0.9</v>
      </c>
      <c r="O17">
        <v>0.5</v>
      </c>
      <c r="P17" s="7" t="s">
        <v>46</v>
      </c>
    </row>
    <row r="18" spans="2:16">
      <c r="B18" s="7" t="s">
        <v>78</v>
      </c>
      <c r="C18" s="12">
        <v>56</v>
      </c>
      <c r="D18" s="9">
        <v>81.7</v>
      </c>
      <c r="E18" s="8" t="str">
        <f t="shared" si="0"/>
        <v>± 6.9</v>
      </c>
      <c r="F18" s="65">
        <v>5.38</v>
      </c>
      <c r="G18" s="10" t="str">
        <f t="shared" si="1"/>
        <v>± 0.4</v>
      </c>
      <c r="I18" t="s">
        <v>14</v>
      </c>
      <c r="J18" t="s">
        <v>48</v>
      </c>
      <c r="K18" t="s">
        <v>42</v>
      </c>
      <c r="L18">
        <v>2</v>
      </c>
      <c r="N18" s="4">
        <v>6.9</v>
      </c>
      <c r="O18">
        <v>0.44</v>
      </c>
      <c r="P18" s="7" t="s">
        <v>48</v>
      </c>
    </row>
    <row r="19" spans="2:16">
      <c r="B19" s="7" t="s">
        <v>390</v>
      </c>
      <c r="C19" s="12">
        <v>56</v>
      </c>
      <c r="D19" s="9">
        <v>103</v>
      </c>
      <c r="E19" s="8" t="str">
        <f t="shared" si="0"/>
        <v>± 2.0</v>
      </c>
      <c r="F19" s="65">
        <v>6.94</v>
      </c>
      <c r="G19" s="10" t="str">
        <f t="shared" si="1"/>
        <v>± 0.2</v>
      </c>
      <c r="I19">
        <v>2022.3</v>
      </c>
      <c r="J19" t="s">
        <v>49</v>
      </c>
      <c r="K19" t="s">
        <v>42</v>
      </c>
      <c r="L19">
        <v>2</v>
      </c>
      <c r="N19" s="4">
        <v>2</v>
      </c>
      <c r="O19">
        <v>0.24</v>
      </c>
      <c r="P19" s="7" t="s">
        <v>49</v>
      </c>
    </row>
    <row r="20" spans="2:16">
      <c r="B20" s="7" t="s">
        <v>399</v>
      </c>
      <c r="C20" s="12">
        <v>32</v>
      </c>
      <c r="D20" s="9">
        <v>145.1</v>
      </c>
      <c r="E20" s="8" t="str">
        <f t="shared" si="0"/>
        <v>± 2.8</v>
      </c>
      <c r="F20" s="65">
        <v>13.91</v>
      </c>
      <c r="G20" s="10" t="str">
        <f t="shared" si="1"/>
        <v>± 0.3</v>
      </c>
      <c r="I20">
        <v>2022.3</v>
      </c>
      <c r="J20" t="s">
        <v>50</v>
      </c>
      <c r="K20" t="s">
        <v>39</v>
      </c>
      <c r="L20" t="s">
        <v>45</v>
      </c>
      <c r="N20" s="4">
        <v>2.8</v>
      </c>
      <c r="O20">
        <v>0.26</v>
      </c>
      <c r="P20" s="7" t="s">
        <v>46</v>
      </c>
    </row>
    <row r="21" spans="2:16">
      <c r="B21" s="7" t="s">
        <v>400</v>
      </c>
      <c r="C21" s="12">
        <v>56</v>
      </c>
      <c r="D21" s="9">
        <v>236.5</v>
      </c>
      <c r="E21" s="8" t="str">
        <f t="shared" si="0"/>
        <v>± 10.8</v>
      </c>
      <c r="F21" s="65">
        <v>13.94</v>
      </c>
      <c r="G21" s="10" t="str">
        <f t="shared" si="1"/>
        <v>± 0.8</v>
      </c>
      <c r="I21">
        <v>2022.3</v>
      </c>
      <c r="J21" t="s">
        <v>51</v>
      </c>
      <c r="K21" t="s">
        <v>42</v>
      </c>
      <c r="L21">
        <v>2</v>
      </c>
      <c r="N21" s="4">
        <v>10.8</v>
      </c>
      <c r="O21">
        <v>0.77</v>
      </c>
      <c r="P21" s="7" t="s">
        <v>51</v>
      </c>
    </row>
    <row r="23" spans="2:16">
      <c r="P23" t="s">
        <v>55</v>
      </c>
    </row>
    <row r="34" spans="1:7">
      <c r="B34" t="s">
        <v>56</v>
      </c>
      <c r="F34" s="4">
        <f>F3/F19</f>
        <v>1.3054755043227666</v>
      </c>
    </row>
    <row r="35" spans="1:7">
      <c r="F35" s="4">
        <f>F19/F3</f>
        <v>0.76600441501103755</v>
      </c>
    </row>
    <row r="36" spans="1:7">
      <c r="F36" s="4">
        <f>F10/F19</f>
        <v>1.2550432276657062</v>
      </c>
    </row>
    <row r="39" spans="1:7" ht="43.2">
      <c r="A39" s="21" t="s">
        <v>406</v>
      </c>
      <c r="B39" s="21" t="s">
        <v>411</v>
      </c>
      <c r="C39" s="21" t="s">
        <v>66</v>
      </c>
      <c r="D39" s="62" t="s">
        <v>63</v>
      </c>
      <c r="E39" s="62"/>
      <c r="F39" s="64" t="s">
        <v>199</v>
      </c>
      <c r="G39" s="61"/>
    </row>
    <row r="40" spans="1:7">
      <c r="A40" s="12" t="s">
        <v>407</v>
      </c>
      <c r="B40" s="12" t="s">
        <v>412</v>
      </c>
      <c r="C40" s="12">
        <v>48</v>
      </c>
      <c r="D40" s="9">
        <v>22.8</v>
      </c>
      <c r="E40" s="8" t="s">
        <v>192</v>
      </c>
      <c r="F40" s="65">
        <v>9.06</v>
      </c>
      <c r="G40" s="10" t="s">
        <v>191</v>
      </c>
    </row>
    <row r="41" spans="1:7">
      <c r="A41" s="12" t="s">
        <v>408</v>
      </c>
      <c r="B41" s="12" t="s">
        <v>419</v>
      </c>
      <c r="C41" s="12">
        <v>64</v>
      </c>
      <c r="D41" s="9">
        <v>71.400000000000006</v>
      </c>
      <c r="E41" s="8" t="s">
        <v>189</v>
      </c>
      <c r="F41" s="65"/>
      <c r="G41" s="10"/>
    </row>
    <row r="42" spans="1:7">
      <c r="A42" s="12" t="s">
        <v>410</v>
      </c>
      <c r="B42" s="12" t="s">
        <v>290</v>
      </c>
      <c r="C42" s="12">
        <v>64</v>
      </c>
      <c r="D42" s="9">
        <v>56.5</v>
      </c>
      <c r="E42" s="8" t="s">
        <v>170</v>
      </c>
      <c r="F42" s="65">
        <v>8.7100000000000009</v>
      </c>
      <c r="G42" s="10" t="s">
        <v>55</v>
      </c>
    </row>
    <row r="43" spans="1:7">
      <c r="A43" s="12" t="s">
        <v>29</v>
      </c>
      <c r="B43" s="12" t="s">
        <v>291</v>
      </c>
      <c r="C43" s="12">
        <v>128</v>
      </c>
      <c r="D43" s="9">
        <v>109.6</v>
      </c>
      <c r="E43" s="8" t="s">
        <v>265</v>
      </c>
      <c r="F43" s="65"/>
      <c r="G43" s="10"/>
    </row>
    <row r="44" spans="1:7">
      <c r="A44" s="12" t="s">
        <v>32</v>
      </c>
      <c r="B44" s="12" t="s">
        <v>291</v>
      </c>
      <c r="C44" s="12">
        <v>128</v>
      </c>
      <c r="D44" s="9">
        <v>99.8</v>
      </c>
      <c r="E44" s="8" t="s">
        <v>401</v>
      </c>
      <c r="F44" s="65"/>
      <c r="G44" s="10"/>
    </row>
    <row r="45" spans="1:7">
      <c r="A45" s="12" t="s">
        <v>34</v>
      </c>
      <c r="B45" s="12" t="s">
        <v>292</v>
      </c>
      <c r="C45" s="12">
        <v>128</v>
      </c>
      <c r="D45" s="9">
        <v>169.9</v>
      </c>
      <c r="E45" s="8" t="s">
        <v>206</v>
      </c>
      <c r="F45" s="65"/>
      <c r="G45" s="10"/>
    </row>
    <row r="46" spans="1:7">
      <c r="A46" s="12" t="s">
        <v>409</v>
      </c>
      <c r="B46" s="12" t="s">
        <v>417</v>
      </c>
      <c r="C46" s="12">
        <v>48</v>
      </c>
      <c r="D46" s="9">
        <v>70.400000000000006</v>
      </c>
      <c r="E46" s="8" t="s">
        <v>190</v>
      </c>
      <c r="F46" s="65"/>
      <c r="G46" s="10"/>
    </row>
    <row r="47" spans="1:7">
      <c r="A47" s="12" t="s">
        <v>409</v>
      </c>
      <c r="B47" s="12" t="s">
        <v>416</v>
      </c>
      <c r="C47" s="12">
        <v>80</v>
      </c>
      <c r="D47" s="9">
        <v>133.30000000000001</v>
      </c>
      <c r="E47" s="8" t="s">
        <v>402</v>
      </c>
      <c r="F47" s="65"/>
      <c r="G47" s="10"/>
    </row>
    <row r="48" spans="1:7">
      <c r="A48" s="12" t="s">
        <v>413</v>
      </c>
      <c r="B48" s="12" t="s">
        <v>355</v>
      </c>
      <c r="C48" s="12">
        <v>32</v>
      </c>
      <c r="D48" s="9">
        <v>39.299999999999997</v>
      </c>
      <c r="E48" s="8" t="s">
        <v>119</v>
      </c>
      <c r="F48" s="65">
        <v>4.5</v>
      </c>
      <c r="G48" s="10" t="s">
        <v>187</v>
      </c>
    </row>
    <row r="49" spans="1:7">
      <c r="A49" s="12" t="s">
        <v>413</v>
      </c>
      <c r="B49" s="7" t="s">
        <v>296</v>
      </c>
      <c r="C49" s="12">
        <v>56</v>
      </c>
      <c r="D49" s="9">
        <v>81.7</v>
      </c>
      <c r="E49" s="8" t="s">
        <v>403</v>
      </c>
      <c r="F49" s="65">
        <v>5.38</v>
      </c>
      <c r="G49" s="10" t="s">
        <v>191</v>
      </c>
    </row>
    <row r="50" spans="1:7">
      <c r="A50" s="12" t="s">
        <v>413</v>
      </c>
      <c r="B50" s="12" t="s">
        <v>418</v>
      </c>
      <c r="C50" s="12">
        <v>56</v>
      </c>
      <c r="D50" s="9">
        <v>103</v>
      </c>
      <c r="E50" s="8" t="s">
        <v>264</v>
      </c>
      <c r="F50" s="65">
        <v>6.94</v>
      </c>
      <c r="G50" s="10" t="s">
        <v>205</v>
      </c>
    </row>
    <row r="51" spans="1:7">
      <c r="A51" s="12" t="s">
        <v>413</v>
      </c>
      <c r="B51" s="12" t="s">
        <v>415</v>
      </c>
      <c r="C51" s="12">
        <v>32</v>
      </c>
      <c r="D51" s="9">
        <v>145.1</v>
      </c>
      <c r="E51" s="8" t="s">
        <v>404</v>
      </c>
      <c r="F51" s="65">
        <v>13.91</v>
      </c>
      <c r="G51" s="10" t="s">
        <v>192</v>
      </c>
    </row>
    <row r="52" spans="1:7">
      <c r="A52" s="12" t="s">
        <v>413</v>
      </c>
      <c r="B52" s="12" t="s">
        <v>414</v>
      </c>
      <c r="C52" s="12">
        <v>56</v>
      </c>
      <c r="D52" s="9">
        <v>236.5</v>
      </c>
      <c r="E52" s="8" t="s">
        <v>405</v>
      </c>
      <c r="F52" s="65">
        <v>13.94</v>
      </c>
      <c r="G52" s="10" t="s">
        <v>190</v>
      </c>
    </row>
  </sheetData>
  <conditionalFormatting sqref="D2:D2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{F5A520CD-7AEC-4E8F-AB42-DC8C1E8EE25F}</x14:id>
        </ext>
      </extLst>
    </cfRule>
  </conditionalFormatting>
  <conditionalFormatting sqref="F2:F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{37C58D39-C423-42D6-92CF-19C3052CEF19}</x14:id>
        </ext>
      </extLst>
    </cfRule>
  </conditionalFormatting>
  <conditionalFormatting sqref="D40:D48 D50:D5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{82702B9E-6B08-4971-8F7E-C5A1E4FCF9C2}</x14:id>
        </ext>
      </extLst>
    </cfRule>
  </conditionalFormatting>
  <conditionalFormatting sqref="F40:F48 F50:F5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{2538A9A2-1C79-411E-89C7-170D748FDFF5}</x14:id>
        </ext>
      </extLst>
    </cfRule>
  </conditionalFormatting>
  <conditionalFormatting sqref="D4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{D17FC4A0-84B9-4B89-BB75-636AD198B086}</x14:id>
        </ext>
      </extLst>
    </cfRule>
  </conditionalFormatting>
  <conditionalFormatting sqref="F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{3C08C740-298C-4AD4-97CA-68ACF314F6C6}</x14:id>
        </ext>
      </extLst>
    </cfRule>
  </conditionalFormatting>
  <conditionalFormatting sqref="D40:D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{ABF5910B-06D5-4A2B-A5D5-49DED2317445}</x14:id>
        </ext>
      </extLst>
    </cfRule>
  </conditionalFormatting>
  <conditionalFormatting sqref="F40:F5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{F7BB4519-DAF8-4888-97F3-2B23ED2B9945}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A520CD-7AEC-4E8F-AB42-DC8C1E8EE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D2:D21</xm:sqref>
        </x14:conditionalFormatting>
        <x14:conditionalFormatting xmlns:xm="http://schemas.microsoft.com/office/excel/2006/main">
          <x14:cfRule type="dataBar" id="{37C58D39-C423-42D6-92CF-19C3052CEF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82702B9E-6B08-4971-8F7E-C5A1E4FCF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D40:D48 D50:D52</xm:sqref>
        </x14:conditionalFormatting>
        <x14:conditionalFormatting xmlns:xm="http://schemas.microsoft.com/office/excel/2006/main">
          <x14:cfRule type="dataBar" id="{2538A9A2-1C79-411E-89C7-170D748FD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F40:F48 F50:F52</xm:sqref>
        </x14:conditionalFormatting>
        <x14:conditionalFormatting xmlns:xm="http://schemas.microsoft.com/office/excel/2006/main">
          <x14:cfRule type="dataBar" id="{D17FC4A0-84B9-4B89-BB75-636AD198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3C08C740-298C-4AD4-97CA-68ACF314F6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ABF5910B-06D5-4A2B-A5D5-49DED2317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D40:D52</xm:sqref>
        </x14:conditionalFormatting>
        <x14:conditionalFormatting xmlns:xm="http://schemas.microsoft.com/office/excel/2006/main">
          <x14:cfRule type="dataBar" id="{F7BB4519-DAF8-4888-97F3-2B23ED2B99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F40:F52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H16" sqref="A1:H16"/>
    </sheetView>
  </sheetViews>
  <sheetFormatPr defaultRowHeight="14.4"/>
  <cols>
    <col min="1" max="1" width="54.33203125" customWidth="1"/>
    <col min="2" max="2" width="5.44140625" customWidth="1"/>
    <col min="3" max="3" width="10.44140625" customWidth="1"/>
    <col min="4" max="4" width="5.5546875" customWidth="1"/>
    <col min="5" max="5" width="7.33203125" customWidth="1"/>
    <col min="6" max="6" width="9.88671875" customWidth="1"/>
    <col min="7" max="7" width="4.5546875" customWidth="1"/>
    <col min="8" max="8" width="3.21875" customWidth="1"/>
    <col min="9" max="9" width="22.77734375" customWidth="1"/>
  </cols>
  <sheetData>
    <row r="1" spans="1:14" s="3" customFormat="1" ht="42.6" customHeight="1">
      <c r="A1" s="11" t="s">
        <v>172</v>
      </c>
      <c r="B1" s="11" t="s">
        <v>66</v>
      </c>
      <c r="C1" s="82" t="s">
        <v>258</v>
      </c>
      <c r="D1" s="82"/>
      <c r="E1" s="11" t="s">
        <v>175</v>
      </c>
      <c r="F1" s="82" t="s">
        <v>198</v>
      </c>
      <c r="G1" s="82"/>
      <c r="H1" s="11" t="s">
        <v>68</v>
      </c>
      <c r="J1" s="3" t="s">
        <v>4</v>
      </c>
      <c r="K1" s="3" t="s">
        <v>0</v>
      </c>
      <c r="L1" s="3" t="s">
        <v>5</v>
      </c>
      <c r="M1" s="3" t="s">
        <v>6</v>
      </c>
      <c r="N1" s="3" t="s">
        <v>7</v>
      </c>
    </row>
    <row r="2" spans="1:14">
      <c r="A2" s="12" t="s">
        <v>391</v>
      </c>
      <c r="B2" s="12">
        <v>48</v>
      </c>
      <c r="C2" s="7">
        <v>62.7</v>
      </c>
      <c r="D2" s="10" t="s">
        <v>146</v>
      </c>
      <c r="E2" s="19" t="s">
        <v>249</v>
      </c>
      <c r="F2" s="7">
        <v>522</v>
      </c>
      <c r="G2" s="10" t="s">
        <v>178</v>
      </c>
      <c r="H2" s="12">
        <v>60</v>
      </c>
      <c r="J2" t="s">
        <v>250</v>
      </c>
      <c r="K2" t="s">
        <v>8</v>
      </c>
      <c r="L2" t="s">
        <v>8</v>
      </c>
      <c r="M2" t="s">
        <v>9</v>
      </c>
      <c r="N2">
        <v>1.8</v>
      </c>
    </row>
    <row r="3" spans="1:14">
      <c r="A3" s="12" t="s">
        <v>72</v>
      </c>
      <c r="B3" s="12">
        <v>48</v>
      </c>
      <c r="C3" s="7">
        <v>61.1</v>
      </c>
      <c r="D3" s="10" t="s">
        <v>119</v>
      </c>
      <c r="E3" s="19"/>
      <c r="F3" s="7"/>
      <c r="G3" s="10"/>
      <c r="H3" s="12">
        <v>12</v>
      </c>
      <c r="J3" t="s">
        <v>250</v>
      </c>
      <c r="K3" t="s">
        <v>16</v>
      </c>
      <c r="L3" t="s">
        <v>17</v>
      </c>
      <c r="M3" s="1">
        <v>43770</v>
      </c>
      <c r="N3">
        <v>2.6</v>
      </c>
    </row>
    <row r="4" spans="1:14">
      <c r="A4" s="12" t="s">
        <v>114</v>
      </c>
      <c r="B4" s="12">
        <v>48</v>
      </c>
      <c r="C4" s="7">
        <v>36.6</v>
      </c>
      <c r="D4" s="10" t="s">
        <v>146</v>
      </c>
      <c r="E4" s="19"/>
      <c r="F4" s="7"/>
      <c r="G4" s="10"/>
      <c r="H4" s="12">
        <v>11</v>
      </c>
      <c r="J4" t="s">
        <v>250</v>
      </c>
      <c r="K4" t="s">
        <v>18</v>
      </c>
      <c r="L4" t="s">
        <v>19</v>
      </c>
      <c r="M4" s="1">
        <v>44501</v>
      </c>
      <c r="N4">
        <v>2.5</v>
      </c>
    </row>
    <row r="5" spans="1:14">
      <c r="A5" s="12" t="s">
        <v>114</v>
      </c>
      <c r="B5" s="12">
        <v>64</v>
      </c>
      <c r="C5" s="7">
        <v>29.8</v>
      </c>
      <c r="D5" s="10" t="s">
        <v>191</v>
      </c>
      <c r="E5" s="19"/>
      <c r="F5" s="7"/>
      <c r="G5" s="10"/>
      <c r="H5" s="12">
        <v>20</v>
      </c>
      <c r="J5" t="s">
        <v>250</v>
      </c>
      <c r="K5" t="s">
        <v>20</v>
      </c>
      <c r="L5" t="s">
        <v>21</v>
      </c>
      <c r="M5" s="1">
        <v>44501</v>
      </c>
      <c r="N5">
        <v>2.5</v>
      </c>
    </row>
    <row r="6" spans="1:14">
      <c r="A6" s="12" t="s">
        <v>70</v>
      </c>
      <c r="B6" s="12">
        <v>48</v>
      </c>
      <c r="C6" s="7">
        <v>56.5</v>
      </c>
      <c r="D6" s="10" t="s">
        <v>251</v>
      </c>
      <c r="E6" s="19"/>
      <c r="F6" s="7"/>
      <c r="G6" s="10"/>
      <c r="H6" s="12">
        <v>11</v>
      </c>
      <c r="J6" t="s">
        <v>250</v>
      </c>
      <c r="K6" t="s">
        <v>22</v>
      </c>
      <c r="L6" t="s">
        <v>23</v>
      </c>
      <c r="M6" s="1">
        <v>44256</v>
      </c>
      <c r="N6" t="s">
        <v>24</v>
      </c>
    </row>
    <row r="7" spans="1:14">
      <c r="A7" s="12" t="s">
        <v>70</v>
      </c>
      <c r="B7" s="12">
        <v>64</v>
      </c>
      <c r="C7" s="7">
        <v>42.8</v>
      </c>
      <c r="D7" s="10" t="s">
        <v>187</v>
      </c>
      <c r="E7" s="19" t="s">
        <v>129</v>
      </c>
      <c r="F7" s="7">
        <v>312</v>
      </c>
      <c r="G7" s="10"/>
      <c r="H7" s="12">
        <v>20</v>
      </c>
      <c r="J7" t="s">
        <v>250</v>
      </c>
      <c r="K7" t="s">
        <v>27</v>
      </c>
      <c r="L7" t="s">
        <v>28</v>
      </c>
      <c r="M7" s="1">
        <v>44256</v>
      </c>
      <c r="N7" t="s">
        <v>24</v>
      </c>
    </row>
    <row r="8" spans="1:14">
      <c r="A8" s="12" t="s">
        <v>131</v>
      </c>
      <c r="B8" s="12">
        <v>128</v>
      </c>
      <c r="C8" s="7">
        <v>32.4</v>
      </c>
      <c r="D8" s="10" t="s">
        <v>206</v>
      </c>
      <c r="E8" s="19"/>
      <c r="F8" s="7"/>
      <c r="G8" s="10"/>
      <c r="H8" s="12">
        <v>20</v>
      </c>
      <c r="J8" t="s">
        <v>250</v>
      </c>
      <c r="K8" t="s">
        <v>29</v>
      </c>
      <c r="L8" t="s">
        <v>30</v>
      </c>
      <c r="M8" t="s">
        <v>31</v>
      </c>
      <c r="N8">
        <v>2.25</v>
      </c>
    </row>
    <row r="9" spans="1:14">
      <c r="A9" s="12" t="s">
        <v>75</v>
      </c>
      <c r="B9" s="12">
        <v>128</v>
      </c>
      <c r="C9" s="7">
        <v>28.6</v>
      </c>
      <c r="D9" s="10" t="s">
        <v>252</v>
      </c>
      <c r="E9" s="19"/>
      <c r="F9" s="7"/>
      <c r="G9" s="10"/>
      <c r="H9" s="12">
        <v>20</v>
      </c>
      <c r="J9" t="s">
        <v>253</v>
      </c>
      <c r="K9" t="s">
        <v>32</v>
      </c>
      <c r="L9" t="s">
        <v>33</v>
      </c>
      <c r="M9" t="s">
        <v>31</v>
      </c>
      <c r="N9">
        <v>2.25</v>
      </c>
    </row>
    <row r="10" spans="1:14">
      <c r="A10" s="12" t="s">
        <v>76</v>
      </c>
      <c r="B10" s="12">
        <v>128</v>
      </c>
      <c r="C10" s="7">
        <v>26.7</v>
      </c>
      <c r="D10" s="10" t="s">
        <v>192</v>
      </c>
      <c r="E10" s="19"/>
      <c r="F10" s="7"/>
      <c r="G10" s="10"/>
      <c r="H10" s="12">
        <v>20</v>
      </c>
      <c r="J10" t="s">
        <v>250</v>
      </c>
      <c r="K10" t="s">
        <v>34</v>
      </c>
      <c r="L10" t="s">
        <v>35</v>
      </c>
      <c r="M10" s="1">
        <v>44256</v>
      </c>
      <c r="N10">
        <v>2.4500000000000002</v>
      </c>
    </row>
    <row r="11" spans="1:14">
      <c r="A11" s="12" t="s">
        <v>259</v>
      </c>
      <c r="B11" s="12">
        <v>68</v>
      </c>
      <c r="C11" s="7">
        <v>262.10000000000002</v>
      </c>
      <c r="D11" s="10" t="s">
        <v>254</v>
      </c>
      <c r="E11" s="19"/>
      <c r="F11" s="7"/>
      <c r="G11" s="10"/>
      <c r="H11" s="12">
        <v>20</v>
      </c>
      <c r="J11">
        <v>6.8</v>
      </c>
      <c r="K11" t="s">
        <v>147</v>
      </c>
      <c r="L11" t="s">
        <v>148</v>
      </c>
      <c r="M11" t="s">
        <v>149</v>
      </c>
      <c r="N11">
        <v>1.4</v>
      </c>
    </row>
    <row r="12" spans="1:14">
      <c r="A12" s="12" t="s">
        <v>260</v>
      </c>
      <c r="B12" s="12">
        <v>48</v>
      </c>
      <c r="C12" s="7">
        <v>50.3</v>
      </c>
      <c r="D12" s="10" t="s">
        <v>192</v>
      </c>
      <c r="E12" s="19"/>
      <c r="F12" s="7"/>
      <c r="G12" s="10"/>
      <c r="H12" s="12">
        <v>12</v>
      </c>
      <c r="J12">
        <v>6.8</v>
      </c>
      <c r="K12" t="s">
        <v>36</v>
      </c>
      <c r="L12" t="s">
        <v>38</v>
      </c>
      <c r="M12" t="s">
        <v>39</v>
      </c>
      <c r="N12">
        <v>2.1</v>
      </c>
    </row>
    <row r="13" spans="1:14">
      <c r="A13" s="12" t="s">
        <v>81</v>
      </c>
      <c r="B13" s="12">
        <v>48</v>
      </c>
      <c r="C13" s="7">
        <v>31.2</v>
      </c>
      <c r="D13" s="10" t="s">
        <v>205</v>
      </c>
      <c r="E13" s="19"/>
      <c r="F13" s="7"/>
      <c r="G13" s="10"/>
      <c r="H13" s="12">
        <v>8</v>
      </c>
      <c r="J13" t="s">
        <v>250</v>
      </c>
      <c r="K13" t="s">
        <v>36</v>
      </c>
      <c r="L13" t="s">
        <v>38</v>
      </c>
      <c r="M13" t="s">
        <v>39</v>
      </c>
      <c r="N13">
        <v>2.1</v>
      </c>
    </row>
    <row r="14" spans="1:14">
      <c r="A14" s="12" t="s">
        <v>82</v>
      </c>
      <c r="B14" s="12">
        <v>80</v>
      </c>
      <c r="C14" s="7">
        <v>19.2</v>
      </c>
      <c r="D14" s="10" t="s">
        <v>188</v>
      </c>
      <c r="E14" s="19"/>
      <c r="F14" s="7"/>
      <c r="G14" s="10"/>
      <c r="H14" s="12">
        <v>11</v>
      </c>
      <c r="J14" t="s">
        <v>250</v>
      </c>
      <c r="K14" t="s">
        <v>40</v>
      </c>
      <c r="L14" t="s">
        <v>41</v>
      </c>
      <c r="M14" t="s">
        <v>42</v>
      </c>
      <c r="N14">
        <v>2.2999999999999998</v>
      </c>
    </row>
    <row r="15" spans="1:14">
      <c r="A15" s="12" t="s">
        <v>155</v>
      </c>
      <c r="B15" s="12">
        <v>32</v>
      </c>
      <c r="C15" s="7">
        <v>90</v>
      </c>
      <c r="D15" s="10" t="s">
        <v>117</v>
      </c>
      <c r="E15" s="19" t="s">
        <v>255</v>
      </c>
      <c r="F15" s="7">
        <v>124</v>
      </c>
      <c r="G15" s="10" t="s">
        <v>256</v>
      </c>
      <c r="H15" s="12">
        <v>27</v>
      </c>
      <c r="J15" t="s">
        <v>250</v>
      </c>
      <c r="K15" t="s">
        <v>43</v>
      </c>
      <c r="L15" t="s">
        <v>44</v>
      </c>
      <c r="M15" t="s">
        <v>39</v>
      </c>
      <c r="N15" t="s">
        <v>45</v>
      </c>
    </row>
    <row r="16" spans="1:14">
      <c r="A16" s="12" t="s">
        <v>161</v>
      </c>
      <c r="B16" s="12">
        <v>56</v>
      </c>
      <c r="C16" s="7">
        <v>46.9</v>
      </c>
      <c r="D16" s="10" t="s">
        <v>170</v>
      </c>
      <c r="E16" s="19" t="s">
        <v>257</v>
      </c>
      <c r="F16" s="7">
        <v>204</v>
      </c>
      <c r="G16" s="10" t="s">
        <v>165</v>
      </c>
      <c r="H16" s="12">
        <v>11</v>
      </c>
      <c r="J16" t="s">
        <v>250</v>
      </c>
      <c r="K16" t="s">
        <v>48</v>
      </c>
      <c r="L16" t="s">
        <v>48</v>
      </c>
      <c r="M16" t="s">
        <v>42</v>
      </c>
      <c r="N16">
        <v>2</v>
      </c>
    </row>
    <row r="34" spans="2:6">
      <c r="B34">
        <f>48/80</f>
        <v>0.6</v>
      </c>
      <c r="F34">
        <f>F2/F15</f>
        <v>4.209677419354839</v>
      </c>
    </row>
    <row r="35" spans="2:6">
      <c r="C35">
        <f>C2/C16</f>
        <v>1.3368869936034116</v>
      </c>
      <c r="D35">
        <f>F2/F16</f>
        <v>2.5588235294117645</v>
      </c>
      <c r="F35">
        <f>F2/F16</f>
        <v>2.5588235294117645</v>
      </c>
    </row>
  </sheetData>
  <mergeCells count="2">
    <mergeCell ref="C1:D1"/>
    <mergeCell ref="F1:G1"/>
  </mergeCells>
  <conditionalFormatting sqref="C2:C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{40048E30-877F-4B2F-903B-609FB9A25CCB}</x14:id>
        </ext>
      </extLst>
    </cfRule>
  </conditionalFormatting>
  <conditionalFormatting sqref="F2:F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{78FF8DB3-8F43-44AD-BD30-BBAF5422FEB6}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048E30-877F-4B2F-903B-609FB9A25C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78FF8DB3-8F43-44AD-BD30-BBAF5422F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"/>
  <sheetViews>
    <sheetView workbookViewId="0">
      <selection activeCell="L14" sqref="A1:L14"/>
    </sheetView>
  </sheetViews>
  <sheetFormatPr defaultRowHeight="14.4"/>
  <cols>
    <col min="1" max="1" width="53.77734375" customWidth="1"/>
    <col min="2" max="2" width="5.44140625" customWidth="1"/>
    <col min="4" max="4" width="5.77734375" customWidth="1"/>
    <col min="6" max="6" width="5.109375" customWidth="1"/>
    <col min="8" max="8" width="5.21875" customWidth="1"/>
    <col min="9" max="9" width="8.88671875" style="15"/>
    <col min="10" max="10" width="8.88671875" customWidth="1"/>
    <col min="11" max="11" width="5.109375" customWidth="1"/>
    <col min="12" max="13" width="4.21875" customWidth="1"/>
    <col min="14" max="14" width="43" customWidth="1"/>
  </cols>
  <sheetData>
    <row r="1" spans="1:18" ht="40.799999999999997" customHeight="1">
      <c r="A1" s="11" t="s">
        <v>172</v>
      </c>
      <c r="B1" s="11" t="s">
        <v>66</v>
      </c>
      <c r="C1" s="82" t="s">
        <v>200</v>
      </c>
      <c r="D1" s="82"/>
      <c r="E1" s="82" t="s">
        <v>211</v>
      </c>
      <c r="F1" s="82"/>
      <c r="G1" s="82" t="s">
        <v>212</v>
      </c>
      <c r="H1" s="82"/>
      <c r="I1" s="18" t="s">
        <v>175</v>
      </c>
      <c r="J1" s="82" t="s">
        <v>198</v>
      </c>
      <c r="K1" s="82"/>
      <c r="L1" s="11" t="s">
        <v>68</v>
      </c>
      <c r="M1" s="3"/>
      <c r="N1" t="s">
        <v>4</v>
      </c>
      <c r="O1" t="s">
        <v>5</v>
      </c>
      <c r="P1" t="s">
        <v>6</v>
      </c>
      <c r="Q1" t="s">
        <v>7</v>
      </c>
      <c r="R1" t="s">
        <v>0</v>
      </c>
    </row>
    <row r="2" spans="1:18">
      <c r="A2" s="12" t="s">
        <v>391</v>
      </c>
      <c r="B2" s="12">
        <v>48</v>
      </c>
      <c r="C2" s="7">
        <v>28.4</v>
      </c>
      <c r="D2" s="10" t="s">
        <v>119</v>
      </c>
      <c r="E2" s="7">
        <v>14.6</v>
      </c>
      <c r="F2" s="10" t="s">
        <v>119</v>
      </c>
      <c r="G2" s="7">
        <v>12.4</v>
      </c>
      <c r="H2" s="10" t="s">
        <v>193</v>
      </c>
      <c r="I2" s="19" t="s">
        <v>203</v>
      </c>
      <c r="J2" s="7">
        <v>19.3</v>
      </c>
      <c r="K2" s="10" t="s">
        <v>117</v>
      </c>
      <c r="L2" s="12">
        <v>21</v>
      </c>
      <c r="N2" t="s">
        <v>201</v>
      </c>
      <c r="O2" t="s">
        <v>8</v>
      </c>
      <c r="P2" t="s">
        <v>9</v>
      </c>
      <c r="Q2">
        <v>1.8</v>
      </c>
      <c r="R2" t="s">
        <v>8</v>
      </c>
    </row>
    <row r="3" spans="1:18">
      <c r="A3" s="12" t="s">
        <v>393</v>
      </c>
      <c r="B3" s="12">
        <v>48</v>
      </c>
      <c r="C3" s="7">
        <v>22.4</v>
      </c>
      <c r="D3" s="10" t="s">
        <v>192</v>
      </c>
      <c r="E3" s="7">
        <v>8.5</v>
      </c>
      <c r="F3" s="10" t="s">
        <v>193</v>
      </c>
      <c r="G3" s="7">
        <v>10.9</v>
      </c>
      <c r="H3" s="10" t="s">
        <v>205</v>
      </c>
      <c r="I3" s="19" t="s">
        <v>204</v>
      </c>
      <c r="J3" s="7">
        <v>24.1</v>
      </c>
      <c r="K3" s="10" t="s">
        <v>117</v>
      </c>
      <c r="L3" s="12">
        <v>21</v>
      </c>
      <c r="N3" t="s">
        <v>202</v>
      </c>
      <c r="O3" t="s">
        <v>10</v>
      </c>
      <c r="P3" t="s">
        <v>9</v>
      </c>
      <c r="Q3">
        <v>1.8</v>
      </c>
      <c r="R3" t="s">
        <v>10</v>
      </c>
    </row>
    <row r="4" spans="1:18">
      <c r="A4" s="12" t="s">
        <v>72</v>
      </c>
      <c r="B4" s="12">
        <v>48</v>
      </c>
      <c r="C4" s="7">
        <v>11.9</v>
      </c>
      <c r="D4" s="10" t="s">
        <v>192</v>
      </c>
      <c r="E4" s="7">
        <v>3.5</v>
      </c>
      <c r="F4" s="10" t="s">
        <v>205</v>
      </c>
      <c r="G4" s="7">
        <v>8</v>
      </c>
      <c r="H4" s="10" t="s">
        <v>193</v>
      </c>
      <c r="I4" s="19"/>
      <c r="J4" s="7"/>
      <c r="K4" s="10"/>
      <c r="L4" s="12">
        <v>10</v>
      </c>
      <c r="N4" t="s">
        <v>13</v>
      </c>
      <c r="O4" t="s">
        <v>17</v>
      </c>
      <c r="P4" s="1">
        <v>43770</v>
      </c>
      <c r="Q4">
        <v>2.6</v>
      </c>
      <c r="R4" t="s">
        <v>16</v>
      </c>
    </row>
    <row r="5" spans="1:18">
      <c r="A5" s="12" t="s">
        <v>114</v>
      </c>
      <c r="B5" s="12">
        <v>48</v>
      </c>
      <c r="C5" s="7">
        <v>7.1</v>
      </c>
      <c r="D5" s="10" t="s">
        <v>205</v>
      </c>
      <c r="E5" s="7">
        <v>2.2000000000000002</v>
      </c>
      <c r="F5" s="10" t="s">
        <v>205</v>
      </c>
      <c r="G5" s="7">
        <v>4.7</v>
      </c>
      <c r="H5" s="10" t="s">
        <v>213</v>
      </c>
      <c r="I5" s="19"/>
      <c r="J5" s="7"/>
      <c r="K5" s="10"/>
      <c r="L5" s="12">
        <v>5</v>
      </c>
      <c r="N5" t="s">
        <v>13</v>
      </c>
      <c r="O5" t="s">
        <v>19</v>
      </c>
      <c r="P5" s="1">
        <v>44501</v>
      </c>
      <c r="Q5">
        <v>2.5</v>
      </c>
      <c r="R5" t="s">
        <v>18</v>
      </c>
    </row>
    <row r="6" spans="1:18">
      <c r="A6" s="12" t="s">
        <v>114</v>
      </c>
      <c r="B6" s="12">
        <v>64</v>
      </c>
      <c r="C6" s="7">
        <v>6.8</v>
      </c>
      <c r="D6" s="10" t="s">
        <v>193</v>
      </c>
      <c r="E6" s="7">
        <v>2.2000000000000002</v>
      </c>
      <c r="F6" s="10" t="s">
        <v>193</v>
      </c>
      <c r="G6" s="7">
        <v>4.4000000000000004</v>
      </c>
      <c r="H6" s="10" t="s">
        <v>193</v>
      </c>
      <c r="I6" s="19"/>
      <c r="J6" s="7"/>
      <c r="K6" s="10"/>
      <c r="L6" s="12">
        <v>20</v>
      </c>
      <c r="N6" t="s">
        <v>201</v>
      </c>
      <c r="O6" t="s">
        <v>21</v>
      </c>
      <c r="P6" s="1">
        <v>44501</v>
      </c>
      <c r="Q6">
        <v>2.5</v>
      </c>
      <c r="R6" t="s">
        <v>20</v>
      </c>
    </row>
    <row r="7" spans="1:18">
      <c r="A7" s="12" t="s">
        <v>70</v>
      </c>
      <c r="B7" s="12">
        <v>48</v>
      </c>
      <c r="C7" s="7">
        <v>11.1</v>
      </c>
      <c r="D7" s="10" t="s">
        <v>205</v>
      </c>
      <c r="E7" s="7">
        <v>3.2</v>
      </c>
      <c r="F7" s="10" t="s">
        <v>205</v>
      </c>
      <c r="G7" s="7">
        <v>7.6</v>
      </c>
      <c r="H7" s="10" t="s">
        <v>193</v>
      </c>
      <c r="I7" s="19"/>
      <c r="J7" s="7"/>
      <c r="K7" s="10"/>
      <c r="L7" s="12">
        <v>10</v>
      </c>
      <c r="N7" t="s">
        <v>13</v>
      </c>
      <c r="O7" t="s">
        <v>23</v>
      </c>
      <c r="P7" s="1">
        <v>44256</v>
      </c>
      <c r="Q7" t="s">
        <v>24</v>
      </c>
      <c r="R7" t="s">
        <v>22</v>
      </c>
    </row>
    <row r="8" spans="1:18">
      <c r="A8" s="12" t="s">
        <v>70</v>
      </c>
      <c r="B8" s="12">
        <v>64</v>
      </c>
      <c r="C8" s="7">
        <v>10.9</v>
      </c>
      <c r="D8" s="10" t="s">
        <v>191</v>
      </c>
      <c r="E8" s="7">
        <v>3.2</v>
      </c>
      <c r="F8" s="10" t="s">
        <v>205</v>
      </c>
      <c r="G8" s="7">
        <v>7.2</v>
      </c>
      <c r="H8" s="10" t="s">
        <v>205</v>
      </c>
      <c r="I8" s="19" t="s">
        <v>129</v>
      </c>
      <c r="J8" s="7">
        <v>20.399999999999999</v>
      </c>
      <c r="K8" s="10"/>
      <c r="L8" s="12">
        <v>20</v>
      </c>
      <c r="N8" t="s">
        <v>201</v>
      </c>
      <c r="O8" t="s">
        <v>28</v>
      </c>
      <c r="P8" s="1">
        <v>44256</v>
      </c>
      <c r="Q8" t="s">
        <v>24</v>
      </c>
      <c r="R8" t="s">
        <v>27</v>
      </c>
    </row>
    <row r="9" spans="1:18">
      <c r="A9" s="12" t="s">
        <v>75</v>
      </c>
      <c r="B9" s="12">
        <v>128</v>
      </c>
      <c r="C9" s="7">
        <v>9.5</v>
      </c>
      <c r="D9" s="10" t="s">
        <v>122</v>
      </c>
      <c r="E9" s="7">
        <v>5.6</v>
      </c>
      <c r="F9" s="10" t="s">
        <v>207</v>
      </c>
      <c r="G9" s="7">
        <v>3.2</v>
      </c>
      <c r="H9" s="10" t="s">
        <v>113</v>
      </c>
      <c r="I9" s="19"/>
      <c r="J9" s="7"/>
      <c r="K9" s="10"/>
      <c r="L9" s="12">
        <v>20</v>
      </c>
      <c r="N9" t="s">
        <v>13</v>
      </c>
      <c r="O9" t="s">
        <v>33</v>
      </c>
      <c r="P9" t="s">
        <v>31</v>
      </c>
      <c r="Q9">
        <v>2.25</v>
      </c>
      <c r="R9" t="s">
        <v>32</v>
      </c>
    </row>
    <row r="10" spans="1:18">
      <c r="A10" s="12" t="s">
        <v>76</v>
      </c>
      <c r="B10" s="12">
        <v>128</v>
      </c>
      <c r="C10" s="7">
        <v>6.6</v>
      </c>
      <c r="D10" s="10" t="s">
        <v>205</v>
      </c>
      <c r="E10" s="7">
        <v>3.1</v>
      </c>
      <c r="F10" s="10" t="s">
        <v>187</v>
      </c>
      <c r="G10" s="7">
        <v>2.9</v>
      </c>
      <c r="H10" s="10" t="s">
        <v>187</v>
      </c>
      <c r="I10" s="19"/>
      <c r="J10" s="7"/>
      <c r="K10" s="10"/>
      <c r="L10" s="12">
        <v>19</v>
      </c>
      <c r="N10" t="s">
        <v>13</v>
      </c>
      <c r="O10" t="s">
        <v>35</v>
      </c>
      <c r="P10" s="1">
        <v>44256</v>
      </c>
      <c r="Q10">
        <v>2.4500000000000002</v>
      </c>
      <c r="R10" t="s">
        <v>34</v>
      </c>
    </row>
    <row r="11" spans="1:18">
      <c r="A11" s="12" t="s">
        <v>81</v>
      </c>
      <c r="B11" s="12">
        <v>48</v>
      </c>
      <c r="C11" s="7">
        <v>10.7</v>
      </c>
      <c r="D11" s="10" t="s">
        <v>191</v>
      </c>
      <c r="E11" s="7">
        <v>3.7</v>
      </c>
      <c r="F11" s="10" t="s">
        <v>192</v>
      </c>
      <c r="G11" s="7">
        <v>6.4</v>
      </c>
      <c r="H11" s="10" t="s">
        <v>193</v>
      </c>
      <c r="I11" s="19"/>
      <c r="J11" s="7"/>
      <c r="K11" s="10"/>
      <c r="L11" s="12">
        <v>10</v>
      </c>
      <c r="N11" t="s">
        <v>13</v>
      </c>
      <c r="O11" t="s">
        <v>38</v>
      </c>
      <c r="P11" t="s">
        <v>39</v>
      </c>
      <c r="Q11">
        <v>2.1</v>
      </c>
      <c r="R11" t="s">
        <v>36</v>
      </c>
    </row>
    <row r="12" spans="1:18">
      <c r="A12" s="12" t="s">
        <v>82</v>
      </c>
      <c r="B12" s="12">
        <v>80</v>
      </c>
      <c r="C12" s="7">
        <v>6.8</v>
      </c>
      <c r="D12" s="10" t="s">
        <v>192</v>
      </c>
      <c r="E12" s="7">
        <v>2.6</v>
      </c>
      <c r="F12" s="10" t="s">
        <v>205</v>
      </c>
      <c r="G12" s="7">
        <v>3.7</v>
      </c>
      <c r="H12" s="10" t="s">
        <v>192</v>
      </c>
      <c r="I12" s="19"/>
      <c r="J12" s="7"/>
      <c r="K12" s="10"/>
      <c r="L12" s="12">
        <v>20</v>
      </c>
      <c r="N12" t="s">
        <v>13</v>
      </c>
      <c r="O12" t="s">
        <v>41</v>
      </c>
      <c r="P12" t="s">
        <v>42</v>
      </c>
      <c r="Q12">
        <v>2.2999999999999998</v>
      </c>
      <c r="R12" t="s">
        <v>40</v>
      </c>
    </row>
    <row r="13" spans="1:18">
      <c r="A13" s="12" t="s">
        <v>155</v>
      </c>
      <c r="B13" s="12">
        <v>32</v>
      </c>
      <c r="C13" s="7">
        <v>13.2</v>
      </c>
      <c r="D13" s="10" t="s">
        <v>190</v>
      </c>
      <c r="E13" s="7">
        <v>4.0999999999999996</v>
      </c>
      <c r="F13" s="10" t="s">
        <v>191</v>
      </c>
      <c r="G13" s="7">
        <v>7.7</v>
      </c>
      <c r="H13" s="10" t="s">
        <v>193</v>
      </c>
      <c r="I13" s="19" t="s">
        <v>209</v>
      </c>
      <c r="J13" s="7">
        <v>12.3</v>
      </c>
      <c r="K13" s="10" t="s">
        <v>189</v>
      </c>
      <c r="L13" s="12">
        <v>23</v>
      </c>
      <c r="N13" t="s">
        <v>201</v>
      </c>
      <c r="O13" t="s">
        <v>44</v>
      </c>
      <c r="P13" t="s">
        <v>39</v>
      </c>
      <c r="Q13" t="s">
        <v>45</v>
      </c>
      <c r="R13" t="s">
        <v>43</v>
      </c>
    </row>
    <row r="14" spans="1:18">
      <c r="A14" s="12" t="s">
        <v>161</v>
      </c>
      <c r="B14" s="12">
        <v>56</v>
      </c>
      <c r="C14" s="7">
        <v>8.9</v>
      </c>
      <c r="D14" s="10" t="s">
        <v>187</v>
      </c>
      <c r="E14" s="7">
        <v>2.8</v>
      </c>
      <c r="F14" s="10" t="s">
        <v>192</v>
      </c>
      <c r="G14" s="7">
        <v>4.7</v>
      </c>
      <c r="H14" s="10" t="s">
        <v>205</v>
      </c>
      <c r="I14" s="19" t="s">
        <v>210</v>
      </c>
      <c r="J14" s="7">
        <v>13.4</v>
      </c>
      <c r="K14" s="10" t="s">
        <v>119</v>
      </c>
      <c r="L14" s="12">
        <v>20</v>
      </c>
      <c r="N14" t="s">
        <v>201</v>
      </c>
      <c r="O14" t="s">
        <v>48</v>
      </c>
      <c r="P14" t="s">
        <v>42</v>
      </c>
      <c r="Q14">
        <v>2</v>
      </c>
      <c r="R14" t="s">
        <v>48</v>
      </c>
    </row>
    <row r="22" spans="3:4">
      <c r="C22">
        <f>C3/C10</f>
        <v>3.393939393939394</v>
      </c>
    </row>
    <row r="24" spans="3:4">
      <c r="C24">
        <f>C3/C14</f>
        <v>2.5168539325842696</v>
      </c>
      <c r="D24">
        <f>J3/J14</f>
        <v>1.7985074626865671</v>
      </c>
    </row>
  </sheetData>
  <mergeCells count="4">
    <mergeCell ref="C1:D1"/>
    <mergeCell ref="E1:F1"/>
    <mergeCell ref="G1:H1"/>
    <mergeCell ref="J1:K1"/>
  </mergeCells>
  <conditionalFormatting sqref="C2:C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{0BC9D889-506B-4415-8834-91978D500B6D}</x14:id>
        </ext>
      </extLst>
    </cfRule>
  </conditionalFormatting>
  <conditionalFormatting sqref="E2:E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{82527BD2-2E7E-4415-A63F-88BD0448CF62}</x14:id>
        </ext>
      </extLst>
    </cfRule>
  </conditionalFormatting>
  <conditionalFormatting sqref="G2:G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{4E68D848-18C2-4F61-986F-F44E07906020}</x14:id>
        </ext>
      </extLst>
    </cfRule>
  </conditionalFormatting>
  <conditionalFormatting sqref="J2:J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{5369A5C5-D67C-4C61-9C54-3FB49CF19177}</x14:id>
        </ext>
      </extLst>
    </cfRule>
  </conditionalFormatting>
  <pageMargins left="0.25" right="0.25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C9D889-506B-4415-8834-91978D500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C2:C14</xm:sqref>
        </x14:conditionalFormatting>
        <x14:conditionalFormatting xmlns:xm="http://schemas.microsoft.com/office/excel/2006/main">
          <x14:cfRule type="dataBar" id="{82527BD2-2E7E-4415-A63F-88BD0448CF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4E68D848-18C2-4F61-986F-F44E07906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G2:G14</xm:sqref>
        </x14:conditionalFormatting>
        <x14:conditionalFormatting xmlns:xm="http://schemas.microsoft.com/office/excel/2006/main">
          <x14:cfRule type="dataBar" id="{5369A5C5-D67C-4C61-9C54-3FB49CF1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5"/>
  <sheetViews>
    <sheetView zoomScale="200" zoomScaleNormal="200" workbookViewId="0">
      <selection activeCell="J15" sqref="J15"/>
    </sheetView>
  </sheetViews>
  <sheetFormatPr defaultRowHeight="14.4"/>
  <cols>
    <col min="1" max="1" width="52.77734375" customWidth="1"/>
    <col min="2" max="2" width="5.44140625" customWidth="1"/>
    <col min="3" max="3" width="15.44140625" customWidth="1"/>
    <col min="4" max="4" width="4.77734375" customWidth="1"/>
    <col min="5" max="5" width="8.77734375" customWidth="1"/>
    <col min="6" max="6" width="5.44140625" customWidth="1"/>
    <col min="7" max="7" width="8.77734375" customWidth="1"/>
    <col min="8" max="8" width="5.33203125" customWidth="1"/>
    <col min="9" max="9" width="7.77734375" customWidth="1"/>
    <col min="10" max="10" width="7.6640625" customWidth="1"/>
    <col min="11" max="11" width="5.33203125" customWidth="1"/>
    <col min="12" max="13" width="3.44140625" customWidth="1"/>
  </cols>
  <sheetData>
    <row r="1" spans="1:20" s="3" customFormat="1" ht="40.799999999999997" customHeight="1">
      <c r="A1" s="11" t="s">
        <v>172</v>
      </c>
      <c r="B1" s="11" t="s">
        <v>66</v>
      </c>
      <c r="C1" s="82" t="s">
        <v>245</v>
      </c>
      <c r="D1" s="82"/>
      <c r="E1" s="82" t="s">
        <v>246</v>
      </c>
      <c r="F1" s="82"/>
      <c r="G1" s="82" t="s">
        <v>247</v>
      </c>
      <c r="H1" s="82"/>
      <c r="I1" s="11" t="s">
        <v>175</v>
      </c>
      <c r="J1" s="82" t="s">
        <v>248</v>
      </c>
      <c r="K1" s="82"/>
      <c r="L1" s="11" t="s">
        <v>68</v>
      </c>
      <c r="N1" s="3" t="s">
        <v>0</v>
      </c>
      <c r="O1" s="3" t="s">
        <v>84</v>
      </c>
      <c r="P1" s="3" t="s">
        <v>85</v>
      </c>
      <c r="Q1" s="3" t="s">
        <v>4</v>
      </c>
      <c r="R1" s="3" t="s">
        <v>5</v>
      </c>
      <c r="S1" s="3" t="s">
        <v>6</v>
      </c>
      <c r="T1" s="3" t="s">
        <v>7</v>
      </c>
    </row>
    <row r="2" spans="1:20">
      <c r="A2" s="12" t="s">
        <v>398</v>
      </c>
      <c r="B2" s="12">
        <v>48</v>
      </c>
      <c r="C2" s="7">
        <v>1034</v>
      </c>
      <c r="D2" s="10" t="s">
        <v>165</v>
      </c>
      <c r="E2" s="7">
        <v>535</v>
      </c>
      <c r="F2" s="10" t="s">
        <v>214</v>
      </c>
      <c r="G2" s="7">
        <v>499</v>
      </c>
      <c r="H2" s="10" t="s">
        <v>214</v>
      </c>
      <c r="I2" s="19" t="s">
        <v>204</v>
      </c>
      <c r="J2" s="7">
        <v>9.4</v>
      </c>
      <c r="K2" s="10" t="s">
        <v>170</v>
      </c>
      <c r="L2" s="12">
        <v>20</v>
      </c>
      <c r="N2" t="s">
        <v>215</v>
      </c>
      <c r="O2">
        <v>2099</v>
      </c>
      <c r="P2">
        <v>7.2</v>
      </c>
      <c r="Q2" t="s">
        <v>216</v>
      </c>
      <c r="R2" t="s">
        <v>215</v>
      </c>
      <c r="S2" t="s">
        <v>9</v>
      </c>
      <c r="T2">
        <v>1.8</v>
      </c>
    </row>
    <row r="3" spans="1:20">
      <c r="A3" s="12" t="s">
        <v>72</v>
      </c>
      <c r="B3" s="12">
        <v>48</v>
      </c>
      <c r="C3" s="7">
        <v>3030</v>
      </c>
      <c r="D3" s="10" t="s">
        <v>179</v>
      </c>
      <c r="E3" s="7">
        <v>1676</v>
      </c>
      <c r="F3" s="10" t="s">
        <v>217</v>
      </c>
      <c r="G3" s="7">
        <v>1355</v>
      </c>
      <c r="H3" s="10" t="s">
        <v>178</v>
      </c>
      <c r="I3" s="19"/>
      <c r="J3" s="7"/>
      <c r="K3" s="10"/>
      <c r="L3" s="12">
        <v>12</v>
      </c>
      <c r="N3" t="s">
        <v>16</v>
      </c>
      <c r="O3">
        <v>1217.2</v>
      </c>
      <c r="P3">
        <v>5.0999999999999996</v>
      </c>
      <c r="Q3" t="s">
        <v>216</v>
      </c>
      <c r="R3" t="s">
        <v>17</v>
      </c>
      <c r="S3" s="1">
        <v>43770</v>
      </c>
      <c r="T3">
        <v>2.6</v>
      </c>
    </row>
    <row r="4" spans="1:20">
      <c r="A4" s="12" t="s">
        <v>114</v>
      </c>
      <c r="B4" s="12">
        <v>48</v>
      </c>
      <c r="C4" s="7">
        <v>4581</v>
      </c>
      <c r="D4" s="10" t="s">
        <v>179</v>
      </c>
      <c r="E4" s="7">
        <v>2407</v>
      </c>
      <c r="F4" s="10" t="s">
        <v>104</v>
      </c>
      <c r="G4" s="7">
        <v>2174</v>
      </c>
      <c r="H4" s="10" t="s">
        <v>144</v>
      </c>
      <c r="I4" s="19"/>
      <c r="J4" s="7"/>
      <c r="K4" s="10"/>
      <c r="L4" s="12">
        <v>11</v>
      </c>
      <c r="N4" t="s">
        <v>18</v>
      </c>
      <c r="O4">
        <v>1012.1</v>
      </c>
      <c r="P4">
        <v>37.200000000000003</v>
      </c>
      <c r="Q4" t="s">
        <v>216</v>
      </c>
      <c r="R4" t="s">
        <v>19</v>
      </c>
      <c r="S4" s="1">
        <v>44501</v>
      </c>
      <c r="T4">
        <v>2.5</v>
      </c>
    </row>
    <row r="5" spans="1:20">
      <c r="A5" s="12" t="s">
        <v>114</v>
      </c>
      <c r="B5" s="12">
        <v>64</v>
      </c>
      <c r="C5" s="7">
        <v>4850</v>
      </c>
      <c r="D5" s="10" t="s">
        <v>218</v>
      </c>
      <c r="E5" s="7">
        <v>2708</v>
      </c>
      <c r="F5" s="10" t="s">
        <v>219</v>
      </c>
      <c r="G5" s="7">
        <v>2143</v>
      </c>
      <c r="H5" s="10" t="s">
        <v>167</v>
      </c>
      <c r="I5" s="19"/>
      <c r="J5" s="7"/>
      <c r="K5" s="10"/>
      <c r="L5" s="12">
        <v>20</v>
      </c>
      <c r="N5" t="s">
        <v>20</v>
      </c>
      <c r="O5">
        <v>973.4</v>
      </c>
      <c r="P5">
        <v>4.3</v>
      </c>
      <c r="Q5" t="s">
        <v>216</v>
      </c>
      <c r="R5" t="s">
        <v>21</v>
      </c>
      <c r="S5" s="1">
        <v>44501</v>
      </c>
      <c r="T5">
        <v>2.5</v>
      </c>
    </row>
    <row r="6" spans="1:20">
      <c r="A6" s="12" t="s">
        <v>70</v>
      </c>
      <c r="B6" s="12">
        <v>48</v>
      </c>
      <c r="C6" s="7">
        <v>3177</v>
      </c>
      <c r="D6" s="10" t="s">
        <v>220</v>
      </c>
      <c r="E6" s="7">
        <v>1803</v>
      </c>
      <c r="F6" s="10" t="s">
        <v>104</v>
      </c>
      <c r="G6" s="7">
        <v>1375</v>
      </c>
      <c r="H6" s="10" t="s">
        <v>178</v>
      </c>
      <c r="I6" s="19"/>
      <c r="J6" s="7"/>
      <c r="K6" s="10"/>
      <c r="L6" s="12">
        <v>11</v>
      </c>
      <c r="N6" t="s">
        <v>22</v>
      </c>
      <c r="O6">
        <v>1179.2</v>
      </c>
      <c r="P6">
        <v>5.2</v>
      </c>
      <c r="Q6" t="s">
        <v>216</v>
      </c>
      <c r="R6" t="s">
        <v>23</v>
      </c>
      <c r="S6" s="1">
        <v>44256</v>
      </c>
      <c r="T6" t="s">
        <v>24</v>
      </c>
    </row>
    <row r="7" spans="1:20">
      <c r="A7" s="12" t="s">
        <v>70</v>
      </c>
      <c r="B7" s="12">
        <v>64</v>
      </c>
      <c r="C7" s="7">
        <v>3214</v>
      </c>
      <c r="D7" s="10" t="s">
        <v>221</v>
      </c>
      <c r="E7" s="7">
        <v>1977</v>
      </c>
      <c r="F7" s="10" t="s">
        <v>220</v>
      </c>
      <c r="G7" s="7">
        <v>1238</v>
      </c>
      <c r="H7" s="10" t="s">
        <v>178</v>
      </c>
      <c r="I7" s="19" t="s">
        <v>129</v>
      </c>
      <c r="J7" s="7">
        <v>11.9</v>
      </c>
      <c r="K7" s="10"/>
      <c r="L7" s="12">
        <v>20</v>
      </c>
      <c r="N7" t="s">
        <v>27</v>
      </c>
      <c r="O7">
        <v>1184.2</v>
      </c>
      <c r="P7">
        <v>6.7</v>
      </c>
      <c r="Q7" t="s">
        <v>216</v>
      </c>
      <c r="R7" t="s">
        <v>28</v>
      </c>
      <c r="S7" s="1">
        <v>44256</v>
      </c>
      <c r="T7" t="s">
        <v>24</v>
      </c>
    </row>
    <row r="8" spans="1:20">
      <c r="A8" s="12" t="s">
        <v>75</v>
      </c>
      <c r="B8" s="12">
        <v>128</v>
      </c>
      <c r="C8" s="7">
        <v>2696</v>
      </c>
      <c r="D8" s="10" t="s">
        <v>120</v>
      </c>
      <c r="E8" s="7">
        <v>1761</v>
      </c>
      <c r="F8" s="10" t="s">
        <v>222</v>
      </c>
      <c r="G8" s="7">
        <v>936</v>
      </c>
      <c r="H8" s="10" t="s">
        <v>223</v>
      </c>
      <c r="I8" s="19"/>
      <c r="J8" s="7"/>
      <c r="K8" s="10"/>
      <c r="L8" s="12">
        <v>11</v>
      </c>
      <c r="N8" t="s">
        <v>32</v>
      </c>
      <c r="O8">
        <v>1190.5</v>
      </c>
      <c r="P8">
        <v>9.9</v>
      </c>
      <c r="Q8" t="s">
        <v>216</v>
      </c>
      <c r="R8" t="s">
        <v>33</v>
      </c>
      <c r="S8" t="s">
        <v>31</v>
      </c>
      <c r="T8">
        <v>2.25</v>
      </c>
    </row>
    <row r="9" spans="1:20">
      <c r="A9" s="12" t="s">
        <v>76</v>
      </c>
      <c r="B9" s="12">
        <v>128</v>
      </c>
      <c r="C9" s="7">
        <v>3079</v>
      </c>
      <c r="D9" s="10" t="s">
        <v>224</v>
      </c>
      <c r="E9" s="7">
        <v>1992</v>
      </c>
      <c r="F9" s="10" t="s">
        <v>225</v>
      </c>
      <c r="G9" s="7">
        <v>1087</v>
      </c>
      <c r="H9" s="10" t="s">
        <v>167</v>
      </c>
      <c r="I9" s="19"/>
      <c r="J9" s="7"/>
      <c r="K9" s="10"/>
      <c r="L9" s="12">
        <v>11</v>
      </c>
      <c r="N9" t="s">
        <v>34</v>
      </c>
      <c r="O9">
        <v>1098.7</v>
      </c>
      <c r="P9">
        <v>4.7</v>
      </c>
      <c r="Q9" t="s">
        <v>216</v>
      </c>
      <c r="R9" t="s">
        <v>35</v>
      </c>
      <c r="S9" s="1">
        <v>44256</v>
      </c>
      <c r="T9">
        <v>2.4500000000000002</v>
      </c>
    </row>
    <row r="10" spans="1:20">
      <c r="A10" s="12" t="s">
        <v>81</v>
      </c>
      <c r="B10" s="12">
        <v>48</v>
      </c>
      <c r="C10" s="7">
        <v>3606</v>
      </c>
      <c r="D10" s="10" t="s">
        <v>221</v>
      </c>
      <c r="E10" s="7">
        <v>2292</v>
      </c>
      <c r="F10" s="10" t="s">
        <v>124</v>
      </c>
      <c r="G10" s="7">
        <v>1314</v>
      </c>
      <c r="H10" s="10" t="s">
        <v>127</v>
      </c>
      <c r="I10" s="19"/>
      <c r="J10" s="7"/>
      <c r="K10" s="10"/>
      <c r="L10" s="12">
        <v>11</v>
      </c>
      <c r="N10" t="s">
        <v>36</v>
      </c>
      <c r="O10">
        <v>1100.7</v>
      </c>
      <c r="P10">
        <v>5.3</v>
      </c>
      <c r="Q10" t="s">
        <v>216</v>
      </c>
      <c r="R10" t="s">
        <v>38</v>
      </c>
      <c r="S10" t="s">
        <v>39</v>
      </c>
      <c r="T10">
        <v>2.1</v>
      </c>
    </row>
    <row r="11" spans="1:20">
      <c r="A11" s="12" t="s">
        <v>82</v>
      </c>
      <c r="B11" s="12">
        <v>80</v>
      </c>
      <c r="C11" s="7">
        <v>8805</v>
      </c>
      <c r="D11" s="10" t="s">
        <v>87</v>
      </c>
      <c r="E11" s="7">
        <v>3725</v>
      </c>
      <c r="F11" s="10" t="s">
        <v>221</v>
      </c>
      <c r="G11" s="7">
        <v>5081</v>
      </c>
      <c r="H11" s="10" t="s">
        <v>222</v>
      </c>
      <c r="I11" s="19"/>
      <c r="J11" s="7"/>
      <c r="K11" s="10"/>
      <c r="L11" s="12">
        <v>11</v>
      </c>
      <c r="N11" t="s">
        <v>40</v>
      </c>
      <c r="O11">
        <v>758.9</v>
      </c>
      <c r="P11">
        <v>3.4</v>
      </c>
      <c r="Q11" t="s">
        <v>216</v>
      </c>
      <c r="R11" t="s">
        <v>41</v>
      </c>
      <c r="S11" t="s">
        <v>42</v>
      </c>
      <c r="T11">
        <v>2.2999999999999998</v>
      </c>
    </row>
    <row r="12" spans="1:20">
      <c r="A12" s="12" t="s">
        <v>155</v>
      </c>
      <c r="B12" s="12">
        <v>32</v>
      </c>
      <c r="C12" s="7">
        <v>3233</v>
      </c>
      <c r="D12" s="10" t="s">
        <v>226</v>
      </c>
      <c r="E12" s="7">
        <v>1941</v>
      </c>
      <c r="F12" s="10" t="s">
        <v>227</v>
      </c>
      <c r="G12" s="7">
        <v>1292</v>
      </c>
      <c r="H12" s="10" t="s">
        <v>228</v>
      </c>
      <c r="I12" s="19" t="s">
        <v>229</v>
      </c>
      <c r="J12" s="7">
        <v>8</v>
      </c>
      <c r="K12" s="10" t="s">
        <v>187</v>
      </c>
      <c r="L12" s="12">
        <v>11</v>
      </c>
      <c r="N12" t="s">
        <v>43</v>
      </c>
      <c r="O12">
        <v>1269.8</v>
      </c>
      <c r="P12">
        <v>287.3</v>
      </c>
      <c r="Q12" t="s">
        <v>216</v>
      </c>
      <c r="R12" t="s">
        <v>44</v>
      </c>
      <c r="S12" t="s">
        <v>39</v>
      </c>
      <c r="T12" t="s">
        <v>45</v>
      </c>
    </row>
    <row r="13" spans="1:20">
      <c r="A13" s="12" t="s">
        <v>161</v>
      </c>
      <c r="B13" s="12">
        <v>56</v>
      </c>
      <c r="C13" s="7">
        <v>10197</v>
      </c>
      <c r="D13" s="10" t="s">
        <v>230</v>
      </c>
      <c r="E13" s="7">
        <v>4398</v>
      </c>
      <c r="F13" s="10" t="s">
        <v>218</v>
      </c>
      <c r="G13" s="7">
        <v>5799</v>
      </c>
      <c r="H13" s="10" t="s">
        <v>231</v>
      </c>
      <c r="I13" s="19" t="s">
        <v>232</v>
      </c>
      <c r="J13" s="7">
        <v>18.899999999999999</v>
      </c>
      <c r="K13" s="10" t="s">
        <v>188</v>
      </c>
      <c r="L13" s="12">
        <v>12</v>
      </c>
      <c r="N13" t="s">
        <v>48</v>
      </c>
      <c r="O13">
        <v>772.4</v>
      </c>
      <c r="P13">
        <v>12</v>
      </c>
      <c r="Q13" t="s">
        <v>216</v>
      </c>
      <c r="R13" t="s">
        <v>48</v>
      </c>
      <c r="S13" t="s">
        <v>42</v>
      </c>
      <c r="T13">
        <v>2</v>
      </c>
    </row>
    <row r="14" spans="1:20">
      <c r="A14" s="12" t="s">
        <v>233</v>
      </c>
      <c r="B14" s="12">
        <v>32</v>
      </c>
      <c r="C14" s="7">
        <v>32628</v>
      </c>
      <c r="D14" s="10" t="s">
        <v>234</v>
      </c>
      <c r="E14" s="7">
        <v>15656</v>
      </c>
      <c r="F14" s="10" t="s">
        <v>235</v>
      </c>
      <c r="G14" s="7">
        <v>16972</v>
      </c>
      <c r="H14" s="10" t="s">
        <v>236</v>
      </c>
      <c r="I14" s="19" t="s">
        <v>237</v>
      </c>
      <c r="J14" s="7">
        <v>86.8</v>
      </c>
      <c r="K14" s="10" t="s">
        <v>238</v>
      </c>
      <c r="L14" s="12">
        <v>11</v>
      </c>
      <c r="N14" t="s">
        <v>46</v>
      </c>
      <c r="O14">
        <v>683</v>
      </c>
      <c r="P14">
        <v>281.89999999999998</v>
      </c>
      <c r="Q14" t="s">
        <v>216</v>
      </c>
      <c r="R14" t="s">
        <v>50</v>
      </c>
      <c r="S14" t="s">
        <v>39</v>
      </c>
      <c r="T14" t="s">
        <v>45</v>
      </c>
    </row>
    <row r="15" spans="1:20">
      <c r="A15" s="12" t="s">
        <v>239</v>
      </c>
      <c r="B15" s="12">
        <v>56</v>
      </c>
      <c r="C15" s="7">
        <v>59323</v>
      </c>
      <c r="D15" s="10" t="s">
        <v>240</v>
      </c>
      <c r="E15" s="7">
        <v>29691</v>
      </c>
      <c r="F15" s="10" t="s">
        <v>241</v>
      </c>
      <c r="G15" s="7">
        <v>29631</v>
      </c>
      <c r="H15" s="10" t="s">
        <v>242</v>
      </c>
      <c r="I15" s="19" t="s">
        <v>243</v>
      </c>
      <c r="J15" s="7">
        <v>107.2</v>
      </c>
      <c r="K15" s="10" t="s">
        <v>244</v>
      </c>
      <c r="L15" s="12">
        <v>11</v>
      </c>
      <c r="N15" t="s">
        <v>51</v>
      </c>
      <c r="O15">
        <v>506.5</v>
      </c>
      <c r="P15">
        <v>8.8000000000000007</v>
      </c>
      <c r="Q15" t="s">
        <v>216</v>
      </c>
      <c r="R15" t="s">
        <v>51</v>
      </c>
      <c r="S15" t="s">
        <v>42</v>
      </c>
      <c r="T15">
        <v>2</v>
      </c>
    </row>
    <row r="35" spans="3:10">
      <c r="C35">
        <f>C15/C13</f>
        <v>5.8176914778856528</v>
      </c>
      <c r="J35">
        <f>J15/J13</f>
        <v>5.6719576719576725</v>
      </c>
    </row>
  </sheetData>
  <mergeCells count="4">
    <mergeCell ref="J1:K1"/>
    <mergeCell ref="C1:D1"/>
    <mergeCell ref="E1:F1"/>
    <mergeCell ref="G1:H1"/>
  </mergeCells>
  <conditionalFormatting sqref="C2:C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{6EB2D096-8856-4522-9C75-2EDC36A9FF7C}</x14:id>
        </ext>
      </extLst>
    </cfRule>
  </conditionalFormatting>
  <conditionalFormatting sqref="E2:E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{17AC309B-1A7C-4545-AE18-98F00AC4FEAF}</x14:id>
        </ext>
      </extLst>
    </cfRule>
  </conditionalFormatting>
  <conditionalFormatting sqref="G2:G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{DA4A6D9B-832B-4F33-97C1-F2D9ED221F71}</x14:id>
        </ext>
      </extLst>
    </cfRule>
  </conditionalFormatting>
  <conditionalFormatting sqref="J2:J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{5A609D67-38AB-4184-9C8B-20D5B455EE3E}</x14:id>
        </ext>
      </extLst>
    </cfRule>
  </conditionalFormatting>
  <pageMargins left="0.25" right="0.25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2D096-8856-4522-9C75-2EDC36A9FF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17AC309B-1A7C-4545-AE18-98F00AC4FE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E2:E15</xm:sqref>
        </x14:conditionalFormatting>
        <x14:conditionalFormatting xmlns:xm="http://schemas.microsoft.com/office/excel/2006/main">
          <x14:cfRule type="dataBar" id="{DA4A6D9B-832B-4F33-97C1-F2D9ED221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G2:G15</xm:sqref>
        </x14:conditionalFormatting>
        <x14:conditionalFormatting xmlns:xm="http://schemas.microsoft.com/office/excel/2006/main">
          <x14:cfRule type="dataBar" id="{5A609D67-38AB-4184-9C8B-20D5B455E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</vt:lpstr>
      <vt:lpstr>System (2)</vt:lpstr>
      <vt:lpstr>hpcc</vt:lpstr>
      <vt:lpstr>hpcc (2)</vt:lpstr>
      <vt:lpstr>gromacs</vt:lpstr>
      <vt:lpstr>gromacs_short</vt:lpstr>
      <vt:lpstr>NWChem</vt:lpstr>
      <vt:lpstr>openfoam</vt:lpstr>
      <vt:lpstr>AI-Bench</vt:lpstr>
      <vt:lpstr>enzo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Simakov</dc:creator>
  <cp:lastModifiedBy>Nikolay Simakov</cp:lastModifiedBy>
  <cp:lastPrinted>2023-01-18T16:41:24Z</cp:lastPrinted>
  <dcterms:created xsi:type="dcterms:W3CDTF">2022-12-16T23:37:05Z</dcterms:created>
  <dcterms:modified xsi:type="dcterms:W3CDTF">2023-01-18T17:08:06Z</dcterms:modified>
</cp:coreProperties>
</file>