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125" tabRatio="270"/>
  </bookViews>
  <sheets>
    <sheet name="Order 120" sheetId="1" r:id="rId1"/>
    <sheet name="SUM" sheetId="32" r:id="rId2"/>
    <sheet name="may trong 119" sheetId="33" r:id="rId3"/>
  </sheets>
  <definedNames>
    <definedName name="_xlnm._FilterDatabase" localSheetId="0" hidden="1">'Order 120'!$A$1:$CB$278</definedName>
  </definedName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8" i="1" l="1"/>
  <c r="O167" i="1"/>
  <c r="O166" i="1"/>
  <c r="O165" i="1"/>
  <c r="O162" i="1"/>
  <c r="O158" i="1"/>
  <c r="O156" i="1"/>
  <c r="O155" i="1"/>
  <c r="O150" i="1"/>
  <c r="O149" i="1"/>
  <c r="O147" i="1"/>
  <c r="O141" i="1"/>
  <c r="O138" i="1"/>
  <c r="O137" i="1"/>
  <c r="O136" i="1"/>
  <c r="O135" i="1"/>
  <c r="O121" i="1"/>
  <c r="O119" i="1"/>
  <c r="O75" i="1"/>
  <c r="O74" i="1"/>
  <c r="O66" i="1"/>
  <c r="O65" i="1"/>
  <c r="O64" i="1"/>
  <c r="O61" i="1"/>
  <c r="O60" i="1"/>
  <c r="O28" i="1"/>
  <c r="O19" i="1"/>
  <c r="O18" i="1"/>
  <c r="O15" i="1"/>
  <c r="O14" i="1"/>
  <c r="O13" i="1"/>
  <c r="O8" i="1"/>
  <c r="O7" i="1"/>
  <c r="O6" i="1"/>
  <c r="O5" i="1"/>
  <c r="O4" i="1"/>
  <c r="O3" i="1"/>
  <c r="AP17" i="1" l="1"/>
  <c r="M11" i="33" l="1"/>
  <c r="D49" i="32" l="1"/>
  <c r="K150" i="1"/>
  <c r="AL150" i="1" s="1"/>
  <c r="K137" i="1"/>
  <c r="AX150" i="1" l="1"/>
  <c r="AP150" i="1"/>
  <c r="BB150" i="1"/>
  <c r="K64" i="1" l="1"/>
  <c r="K5" i="1"/>
  <c r="J64" i="1"/>
  <c r="AP64" i="1" l="1"/>
  <c r="K162" i="1" l="1"/>
  <c r="K19" i="1"/>
  <c r="J162" i="1"/>
  <c r="K60" i="1"/>
  <c r="K149" i="1"/>
  <c r="K75" i="1"/>
  <c r="K14" i="1"/>
  <c r="AP14" i="1" s="1"/>
  <c r="BB151" i="1"/>
  <c r="AX151" i="1"/>
  <c r="AP151" i="1"/>
  <c r="AL151" i="1"/>
  <c r="AX149" i="1" l="1"/>
  <c r="AX14" i="1"/>
  <c r="AX60" i="1"/>
  <c r="AP162" i="1"/>
  <c r="AP60" i="1"/>
  <c r="AP149" i="1"/>
  <c r="K61" i="1" l="1"/>
  <c r="K28" i="1"/>
  <c r="AP61" i="1" l="1"/>
  <c r="AX61" i="1"/>
  <c r="AL61" i="1"/>
  <c r="BB61" i="1"/>
  <c r="BB25" i="1" l="1"/>
  <c r="BB157" i="1"/>
  <c r="BB28" i="1"/>
  <c r="BB27" i="1"/>
  <c r="BB105" i="1"/>
  <c r="BB84" i="1"/>
  <c r="BB82" i="1"/>
  <c r="BB143" i="1"/>
  <c r="BB142" i="1"/>
  <c r="BB122" i="1"/>
  <c r="BB26" i="1"/>
  <c r="BB12" i="1"/>
  <c r="AX157" i="1"/>
  <c r="AX28" i="1"/>
  <c r="AX27" i="1"/>
  <c r="AX105" i="1"/>
  <c r="AX84" i="1"/>
  <c r="AX82" i="1"/>
  <c r="AX25" i="1"/>
  <c r="AX143" i="1"/>
  <c r="AX142" i="1"/>
  <c r="AX122" i="1"/>
  <c r="AX26" i="1"/>
  <c r="AX12" i="1"/>
  <c r="AP157" i="1"/>
  <c r="AP28" i="1"/>
  <c r="AP27" i="1"/>
  <c r="AP105" i="1"/>
  <c r="AP84" i="1"/>
  <c r="AP82" i="1"/>
  <c r="AP25" i="1"/>
  <c r="AP143" i="1"/>
  <c r="AP142" i="1"/>
  <c r="AP122" i="1"/>
  <c r="AP26" i="1"/>
  <c r="AP12" i="1"/>
  <c r="AL12" i="1"/>
  <c r="AL157" i="1"/>
  <c r="AL28" i="1"/>
  <c r="AL27" i="1"/>
  <c r="AL105" i="1"/>
  <c r="AL84" i="1"/>
  <c r="AL82" i="1"/>
  <c r="AL25" i="1"/>
  <c r="AL143" i="1"/>
  <c r="AL142" i="1"/>
  <c r="AL122" i="1"/>
  <c r="AL26" i="1"/>
  <c r="K136" i="1" l="1"/>
  <c r="K135" i="1"/>
  <c r="AL136" i="1" l="1"/>
  <c r="BB136" i="1"/>
  <c r="AP136" i="1"/>
  <c r="AX136" i="1"/>
  <c r="K167" i="1" l="1"/>
  <c r="K158" i="1"/>
  <c r="AL146" i="1" l="1"/>
  <c r="K165" i="1"/>
  <c r="AL165" i="1" s="1"/>
  <c r="K6" i="1"/>
  <c r="K166" i="1"/>
  <c r="AL166" i="1" s="1"/>
  <c r="K4" i="1"/>
  <c r="K168" i="1"/>
  <c r="K141" i="1"/>
  <c r="AP166" i="1" l="1"/>
  <c r="AP168" i="1"/>
  <c r="AP165" i="1"/>
  <c r="AL168" i="1"/>
  <c r="K156" i="1"/>
  <c r="K74" i="1"/>
  <c r="BB135" i="1"/>
  <c r="K3" i="1"/>
  <c r="AX3" i="1" l="1"/>
  <c r="AP3" i="1"/>
  <c r="AL135" i="1"/>
  <c r="AP135" i="1"/>
  <c r="AX135" i="1"/>
  <c r="K138" i="1" l="1"/>
  <c r="K15" i="1" l="1"/>
  <c r="K18" i="1" l="1"/>
  <c r="AP62" i="1" l="1"/>
  <c r="K65" i="1" l="1"/>
  <c r="K66" i="1"/>
  <c r="AL66" i="1" l="1"/>
  <c r="AP65" i="1"/>
  <c r="AL65" i="1"/>
  <c r="K7" i="1" l="1"/>
  <c r="K13" i="1"/>
  <c r="AL13" i="1" l="1"/>
  <c r="AL7" i="1"/>
  <c r="AL35" i="1"/>
  <c r="AL156" i="1"/>
  <c r="AP81" i="1" l="1"/>
  <c r="AP80" i="1"/>
  <c r="AL80" i="1"/>
  <c r="AP79" i="1"/>
  <c r="AL79" i="1"/>
  <c r="BB74" i="1" l="1"/>
  <c r="AL74" i="1"/>
  <c r="AX74" i="1" l="1"/>
  <c r="AP74" i="1"/>
  <c r="AX15" i="1"/>
  <c r="AP15" i="1"/>
  <c r="BB158" i="1"/>
  <c r="AL158" i="1"/>
  <c r="J158" i="1"/>
  <c r="AX158" i="1" l="1"/>
  <c r="AP158" i="1"/>
  <c r="AP163" i="1" l="1"/>
  <c r="AP148" i="1"/>
  <c r="AP19" i="1"/>
  <c r="AP5" i="1"/>
  <c r="J5" i="1"/>
  <c r="AP120" i="1"/>
  <c r="AP7" i="1"/>
  <c r="K8" i="1"/>
  <c r="K147" i="1"/>
  <c r="AP18" i="1"/>
  <c r="AP147" i="1" l="1"/>
  <c r="AL120" i="1"/>
  <c r="AL18" i="1"/>
  <c r="AL147" i="1"/>
  <c r="AP73" i="1" l="1"/>
  <c r="AL11" i="1" l="1"/>
  <c r="J167" i="1" l="1"/>
  <c r="J19" i="1" l="1"/>
  <c r="AL8" i="1" l="1"/>
  <c r="AL17" i="1" l="1"/>
  <c r="AP16" i="1"/>
  <c r="AL16" i="1"/>
  <c r="AP78" i="1"/>
  <c r="AL78" i="1"/>
  <c r="AP77" i="1"/>
  <c r="AL77" i="1"/>
  <c r="AP76" i="1"/>
  <c r="AL76" i="1"/>
  <c r="BB134" i="1"/>
  <c r="AX134" i="1"/>
  <c r="AP134" i="1"/>
  <c r="AL134" i="1"/>
  <c r="AP133" i="1"/>
  <c r="AL133" i="1"/>
  <c r="AP132" i="1"/>
  <c r="AL132" i="1"/>
  <c r="BB131" i="1"/>
  <c r="AX131" i="1"/>
  <c r="AP131" i="1"/>
  <c r="AL131" i="1"/>
  <c r="BB130" i="1"/>
  <c r="AX130" i="1"/>
  <c r="AP130" i="1"/>
  <c r="AL130" i="1"/>
  <c r="AT129" i="1"/>
  <c r="AL129" i="1"/>
  <c r="AP128" i="1"/>
  <c r="AP127" i="1"/>
  <c r="AP126" i="1"/>
  <c r="AL126" i="1"/>
  <c r="AP125" i="1"/>
  <c r="AL125" i="1"/>
  <c r="BB124" i="1"/>
  <c r="AX124" i="1"/>
  <c r="AP124" i="1"/>
  <c r="AL124" i="1"/>
  <c r="BB123" i="1"/>
  <c r="AX123" i="1"/>
  <c r="AP123" i="1"/>
  <c r="AL123" i="1"/>
  <c r="AP87" i="1"/>
  <c r="AL87" i="1"/>
  <c r="AP86" i="1"/>
  <c r="AL86" i="1"/>
  <c r="AP85" i="1"/>
  <c r="AL85" i="1"/>
  <c r="BB117" i="1"/>
  <c r="AX117" i="1"/>
  <c r="AP117" i="1"/>
  <c r="AL117" i="1"/>
  <c r="AP116" i="1"/>
  <c r="AL116" i="1"/>
  <c r="AP115" i="1"/>
  <c r="AL115" i="1"/>
  <c r="AP114" i="1"/>
  <c r="AL114" i="1"/>
  <c r="AP113" i="1"/>
  <c r="AL113" i="1"/>
  <c r="AP112" i="1"/>
  <c r="AL112" i="1"/>
  <c r="AP111" i="1"/>
  <c r="AL111" i="1"/>
  <c r="AP110" i="1"/>
  <c r="AL110" i="1"/>
  <c r="AP109" i="1"/>
  <c r="AL109" i="1"/>
  <c r="BB108" i="1"/>
  <c r="AX108" i="1"/>
  <c r="AP108" i="1"/>
  <c r="AL108" i="1"/>
  <c r="BB107" i="1"/>
  <c r="AX107" i="1"/>
  <c r="AP107" i="1"/>
  <c r="AL107" i="1"/>
  <c r="BB106" i="1"/>
  <c r="AX106" i="1"/>
  <c r="AP106" i="1"/>
  <c r="AL106" i="1"/>
  <c r="AP104" i="1"/>
  <c r="AL104" i="1"/>
  <c r="AT103" i="1"/>
  <c r="AL103" i="1"/>
  <c r="AT102" i="1"/>
  <c r="AL102" i="1"/>
  <c r="AT101" i="1"/>
  <c r="AL101" i="1"/>
  <c r="AT100" i="1"/>
  <c r="AL100" i="1"/>
  <c r="AP99" i="1"/>
  <c r="AP98" i="1"/>
  <c r="AP97" i="1"/>
  <c r="AL97" i="1"/>
  <c r="AP96" i="1"/>
  <c r="AL96" i="1"/>
  <c r="AP95" i="1"/>
  <c r="AL95" i="1"/>
  <c r="AP94" i="1"/>
  <c r="AL94" i="1"/>
  <c r="BB93" i="1"/>
  <c r="AX93" i="1"/>
  <c r="AP93" i="1"/>
  <c r="AL93" i="1"/>
  <c r="BB92" i="1"/>
  <c r="AX92" i="1"/>
  <c r="AP92" i="1"/>
  <c r="AL92" i="1"/>
  <c r="AP91" i="1"/>
  <c r="AL91" i="1"/>
  <c r="AP90" i="1"/>
  <c r="AL90" i="1"/>
  <c r="AP89" i="1"/>
  <c r="AL89" i="1"/>
  <c r="AP88" i="1"/>
  <c r="AL88" i="1"/>
  <c r="AP46" i="1"/>
  <c r="AL46" i="1"/>
  <c r="AP45" i="1"/>
  <c r="AL45" i="1"/>
  <c r="AP44" i="1"/>
  <c r="AL44" i="1"/>
  <c r="AP43" i="1"/>
  <c r="AL43" i="1"/>
  <c r="AP42" i="1"/>
  <c r="AL42" i="1"/>
  <c r="AP41" i="1"/>
  <c r="AL41" i="1"/>
  <c r="AP40" i="1"/>
  <c r="AL40" i="1"/>
  <c r="AP39" i="1"/>
  <c r="AL39" i="1"/>
  <c r="AP38" i="1"/>
  <c r="AL38" i="1"/>
  <c r="AP37" i="1"/>
  <c r="AL37" i="1"/>
  <c r="AP36" i="1"/>
  <c r="AL36" i="1"/>
  <c r="AP35" i="1"/>
  <c r="AP34" i="1"/>
  <c r="AL34" i="1"/>
  <c r="BB83" i="1"/>
  <c r="AX83" i="1"/>
  <c r="AP83" i="1"/>
  <c r="AL83" i="1"/>
  <c r="BB139" i="1"/>
  <c r="AX139" i="1"/>
  <c r="AP139" i="1"/>
  <c r="AL139" i="1"/>
  <c r="AT140" i="1"/>
  <c r="AL140" i="1"/>
  <c r="AP141" i="1"/>
  <c r="AL141" i="1"/>
  <c r="AP6" i="1"/>
  <c r="AL6" i="1"/>
  <c r="AP164" i="1"/>
  <c r="AL164" i="1"/>
  <c r="AL163" i="1"/>
  <c r="AT24" i="1"/>
  <c r="AL24" i="1"/>
  <c r="AT23" i="1"/>
  <c r="AL23" i="1"/>
  <c r="AT22" i="1"/>
  <c r="AL22" i="1"/>
  <c r="AT21" i="1"/>
  <c r="AL21" i="1"/>
  <c r="AT20" i="1"/>
  <c r="AP20" i="1"/>
  <c r="AL20" i="1"/>
  <c r="K121" i="1"/>
  <c r="J121" i="1"/>
  <c r="BB161" i="1"/>
  <c r="AX161" i="1"/>
  <c r="AP161" i="1"/>
  <c r="AL161" i="1"/>
  <c r="AP160" i="1"/>
  <c r="AL160" i="1"/>
  <c r="BB159" i="1"/>
  <c r="AX159" i="1"/>
  <c r="AP159" i="1"/>
  <c r="AL159" i="1"/>
  <c r="BB167" i="1"/>
  <c r="AX167" i="1"/>
  <c r="AP167" i="1"/>
  <c r="AL167" i="1"/>
  <c r="AP156" i="1"/>
  <c r="K155" i="1"/>
  <c r="J155" i="1"/>
  <c r="AP154" i="1"/>
  <c r="AL154" i="1"/>
  <c r="AP153" i="1"/>
  <c r="AL153" i="1"/>
  <c r="AP4" i="1"/>
  <c r="AL4" i="1"/>
  <c r="AP63" i="1"/>
  <c r="AL63" i="1"/>
  <c r="K119" i="1"/>
  <c r="J119" i="1"/>
  <c r="AP118" i="1"/>
  <c r="AP54" i="1"/>
  <c r="AP53" i="1"/>
  <c r="AL148" i="1"/>
  <c r="AT11" i="1"/>
  <c r="AT10" i="1"/>
  <c r="AL10" i="1"/>
  <c r="AT9" i="1"/>
  <c r="AL9" i="1"/>
  <c r="AP52" i="1"/>
  <c r="AP51" i="1"/>
  <c r="AP8" i="1"/>
  <c r="AP50" i="1"/>
  <c r="AL50" i="1"/>
  <c r="AP49" i="1"/>
  <c r="AL49" i="1"/>
  <c r="BB145" i="1"/>
  <c r="AX145" i="1"/>
  <c r="AP145" i="1"/>
  <c r="AL145" i="1"/>
  <c r="AP66" i="1"/>
  <c r="AP48" i="1"/>
  <c r="AL48" i="1"/>
  <c r="AP47" i="1"/>
  <c r="AL47" i="1"/>
  <c r="AP144" i="1"/>
  <c r="AL144" i="1"/>
  <c r="BB152" i="1"/>
  <c r="AX152" i="1"/>
  <c r="AP152" i="1"/>
  <c r="AL152" i="1"/>
  <c r="BB138" i="1"/>
  <c r="AX138" i="1"/>
  <c r="AP138" i="1"/>
  <c r="AL138" i="1"/>
  <c r="BB137" i="1"/>
  <c r="AX137" i="1"/>
  <c r="AP137" i="1"/>
  <c r="AL137" i="1"/>
  <c r="AX75" i="1"/>
  <c r="AP75" i="1"/>
  <c r="BB73" i="1"/>
  <c r="AX73" i="1"/>
  <c r="AL73" i="1"/>
  <c r="AP2" i="1"/>
  <c r="AL2" i="1"/>
  <c r="AP13" i="1"/>
  <c r="AP33" i="1"/>
  <c r="AL33" i="1"/>
  <c r="AP32" i="1"/>
  <c r="AL32" i="1"/>
  <c r="BB31" i="1"/>
  <c r="AX31" i="1"/>
  <c r="AP31" i="1"/>
  <c r="AL31" i="1"/>
  <c r="BB30" i="1"/>
  <c r="AX30" i="1"/>
  <c r="AP30" i="1"/>
  <c r="AL30" i="1"/>
  <c r="AP29" i="1"/>
  <c r="AL29" i="1"/>
  <c r="AP59" i="1"/>
  <c r="AL59" i="1"/>
  <c r="BB72" i="1"/>
  <c r="AX72" i="1"/>
  <c r="AP72" i="1"/>
  <c r="AL72" i="1"/>
  <c r="BB71" i="1"/>
  <c r="AX71" i="1"/>
  <c r="AP71" i="1"/>
  <c r="AL71" i="1"/>
  <c r="AP58" i="1"/>
  <c r="AL58" i="1"/>
  <c r="AT70" i="1"/>
  <c r="AL70" i="1"/>
  <c r="AT69" i="1"/>
  <c r="AL69" i="1"/>
  <c r="AP57" i="1"/>
  <c r="AL57" i="1"/>
  <c r="AP56" i="1"/>
  <c r="AL56" i="1"/>
  <c r="AP55" i="1"/>
  <c r="AL55" i="1"/>
  <c r="AP68" i="1"/>
  <c r="AP67" i="1"/>
  <c r="AL121" i="1" l="1"/>
  <c r="AP155" i="1"/>
  <c r="AL119" i="1"/>
  <c r="AP119" i="1"/>
  <c r="BB146" i="1"/>
  <c r="AP146" i="1"/>
  <c r="AX146" i="1"/>
  <c r="AP121" i="1"/>
  <c r="AL155" i="1"/>
</calcChain>
</file>

<file path=xl/comments1.xml><?xml version="1.0" encoding="utf-8"?>
<comments xmlns="http://schemas.openxmlformats.org/spreadsheetml/2006/main">
  <authors>
    <author>Kim Thao</author>
    <author>Nguyen Thanh</author>
    <author>mythanh</author>
  </authors>
  <commentList>
    <comment ref="AJ2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4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tăng 2.5k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tăng 2.5k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5" authorId="0">
      <text>
        <r>
          <rPr>
            <b/>
            <sz val="9"/>
            <color indexed="81"/>
            <rFont val="Tahoma"/>
            <family val="2"/>
          </rPr>
          <t>-2126m</t>
        </r>
        <r>
          <rPr>
            <sz val="9"/>
            <color indexed="81"/>
            <rFont val="Tahoma"/>
            <family val="2"/>
          </rPr>
          <t xml:space="preserve">
tồn sau 119_1932m (ready:4/8_5000)</t>
        </r>
      </text>
    </comment>
    <comment ref="AJ6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7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7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8" authorId="0">
      <text>
        <r>
          <rPr>
            <b/>
            <sz val="9"/>
            <color indexed="81"/>
            <rFont val="Tahoma"/>
            <family val="2"/>
          </rPr>
          <t xml:space="preserve">-1696.5m
</t>
        </r>
        <r>
          <rPr>
            <sz val="9"/>
            <color indexed="81"/>
            <rFont val="Tahoma"/>
            <family val="2"/>
          </rPr>
          <t xml:space="preserve">119:ETD:3/26_2000-500(xuất Ấn)=1500
tồn sau 119_1094m
</t>
        </r>
      </text>
    </comment>
    <comment ref="AJ11" authorId="0">
      <text>
        <r>
          <rPr>
            <b/>
            <sz val="9"/>
            <color indexed="81"/>
            <rFont val="Tahoma"/>
            <family val="2"/>
          </rPr>
          <t>-422m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2" authorId="0">
      <text>
        <r>
          <rPr>
            <b/>
            <sz val="9"/>
            <color indexed="81"/>
            <rFont val="Tahoma"/>
            <family val="2"/>
          </rPr>
          <t>tổng cần 10584mts
còn o kho 3193mts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tổng cần 3777mts
còn o kho 1524mts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tổng cần 7390mts
còn o kho 1507mts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3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13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N14" authorId="0">
      <text>
        <r>
          <rPr>
            <b/>
            <sz val="9"/>
            <color indexed="81"/>
            <rFont val="Tahoma"/>
            <family val="2"/>
          </rPr>
          <t>-2423m</t>
        </r>
        <r>
          <rPr>
            <sz val="9"/>
            <color indexed="81"/>
            <rFont val="Tahoma"/>
            <family val="2"/>
          </rPr>
          <t xml:space="preserve">
tồn sau 119_572m</t>
        </r>
      </text>
    </comment>
    <comment ref="K15" authorId="1">
      <text>
        <r>
          <rPr>
            <b/>
            <sz val="9"/>
            <color indexed="81"/>
            <rFont val="Tahoma"/>
            <family val="2"/>
          </rPr>
          <t>co the cat 450pcs RIP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co the cat 450pcs RIP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5" authorId="0">
      <text>
        <r>
          <rPr>
            <b/>
            <sz val="9"/>
            <color indexed="81"/>
            <rFont val="Tahoma"/>
            <family val="2"/>
          </rPr>
          <t>-2423m</t>
        </r>
        <r>
          <rPr>
            <sz val="9"/>
            <color indexed="81"/>
            <rFont val="Tahoma"/>
            <family val="2"/>
          </rPr>
          <t xml:space="preserve">
tồn sau 119_572m</t>
        </r>
      </text>
    </comment>
    <comment ref="AJ17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17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18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tăng 2.5k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tăng 2.5k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9" authorId="0">
      <text>
        <r>
          <rPr>
            <b/>
            <sz val="9"/>
            <color indexed="81"/>
            <rFont val="Tahoma"/>
            <family val="2"/>
          </rPr>
          <t>-2126m</t>
        </r>
        <r>
          <rPr>
            <sz val="9"/>
            <color indexed="81"/>
            <rFont val="Tahoma"/>
            <family val="2"/>
          </rPr>
          <t xml:space="preserve">
tồn sau 119_1932m (ready:4/8_5000)</t>
        </r>
      </text>
    </comment>
    <comment ref="AJ24" authorId="0">
      <text>
        <r>
          <rPr>
            <b/>
            <sz val="9"/>
            <color indexed="81"/>
            <rFont val="Tahoma"/>
            <family val="2"/>
          </rPr>
          <t>-422m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5" authorId="0">
      <text>
        <r>
          <rPr>
            <b/>
            <sz val="9"/>
            <color indexed="81"/>
            <rFont val="Tahoma"/>
            <family val="2"/>
          </rPr>
          <t>tổng cần 10584mts
còn o kho 3193mts</t>
        </r>
      </text>
    </comment>
    <comment ref="AN25" authorId="0">
      <text>
        <r>
          <rPr>
            <b/>
            <sz val="9"/>
            <color indexed="81"/>
            <rFont val="Tahoma"/>
            <family val="2"/>
          </rPr>
          <t>tổng cần 3777mts
còn o kho 1524mts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25" authorId="0">
      <text>
        <r>
          <rPr>
            <b/>
            <sz val="9"/>
            <color indexed="81"/>
            <rFont val="Tahoma"/>
            <family val="2"/>
          </rPr>
          <t>tổng cần 7390mts
còn o kho 1507mts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6" authorId="0">
      <text>
        <r>
          <rPr>
            <b/>
            <sz val="9"/>
            <color indexed="81"/>
            <rFont val="Tahoma"/>
            <family val="2"/>
          </rPr>
          <t>tổng cần 10584mts
còn o kho 3193mts</t>
        </r>
      </text>
    </comment>
    <comment ref="AN26" authorId="0">
      <text>
        <r>
          <rPr>
            <b/>
            <sz val="9"/>
            <color indexed="81"/>
            <rFont val="Tahoma"/>
            <family val="2"/>
          </rPr>
          <t>tổng cần 3777mts
còn o kho 1524mts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26" authorId="0">
      <text>
        <r>
          <rPr>
            <b/>
            <sz val="9"/>
            <color indexed="81"/>
            <rFont val="Tahoma"/>
            <family val="2"/>
          </rPr>
          <t>tổng cần 7390mts
còn o kho 1507mts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7" authorId="0">
      <text>
        <r>
          <rPr>
            <b/>
            <sz val="9"/>
            <color indexed="81"/>
            <rFont val="Tahoma"/>
            <family val="2"/>
          </rPr>
          <t>tổng cần 10584mts
còn o kho 3193mts</t>
        </r>
      </text>
    </comment>
    <comment ref="AN27" authorId="0">
      <text>
        <r>
          <rPr>
            <b/>
            <sz val="9"/>
            <color indexed="81"/>
            <rFont val="Tahoma"/>
            <family val="2"/>
          </rPr>
          <t>tổng cần 3777mts
còn o kho 1524mts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27" authorId="0">
      <text>
        <r>
          <rPr>
            <b/>
            <sz val="9"/>
            <color indexed="81"/>
            <rFont val="Tahoma"/>
            <family val="2"/>
          </rPr>
          <t>tổng cần 7390mts
còn o kho 1507mts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8" authorId="0">
      <text>
        <r>
          <rPr>
            <b/>
            <sz val="9"/>
            <color indexed="81"/>
            <rFont val="Tahoma"/>
            <family val="2"/>
          </rPr>
          <t>tổng cần 10584mts
còn o kho 3193mts</t>
        </r>
      </text>
    </comment>
    <comment ref="AK28" authorId="2">
      <text>
        <r>
          <rPr>
            <b/>
            <sz val="9"/>
            <color indexed="81"/>
            <rFont val="Tahoma"/>
            <family val="2"/>
          </rPr>
          <t>3/13: Dmuc cu 0.7
3/3:Dmuc cu 0.82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28" authorId="0">
      <text>
        <r>
          <rPr>
            <b/>
            <sz val="9"/>
            <color indexed="81"/>
            <rFont val="Tahoma"/>
            <family val="2"/>
          </rPr>
          <t>tổng cần 3777mts
còn o kho 1524mts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28" authorId="0">
      <text>
        <r>
          <rPr>
            <b/>
            <sz val="9"/>
            <color indexed="81"/>
            <rFont val="Tahoma"/>
            <family val="2"/>
          </rPr>
          <t>tổng cần 7390mts
còn o kho 1507mts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30" authorId="0">
      <text>
        <r>
          <rPr>
            <b/>
            <sz val="9"/>
            <color indexed="81"/>
            <rFont val="Tahoma"/>
            <family val="2"/>
          </rPr>
          <t>tồn sau 119_563m</t>
        </r>
        <r>
          <rPr>
            <sz val="9"/>
            <color indexed="81"/>
            <rFont val="Tahoma"/>
            <family val="2"/>
          </rPr>
          <t xml:space="preserve">
ready 4/10_2k</t>
        </r>
      </text>
    </comment>
    <comment ref="AN30" authorId="0">
      <text>
        <r>
          <rPr>
            <b/>
            <sz val="9"/>
            <color indexed="81"/>
            <rFont val="Tahoma"/>
            <family val="2"/>
          </rPr>
          <t>-189m</t>
        </r>
        <r>
          <rPr>
            <sz val="9"/>
            <color indexed="81"/>
            <rFont val="Tahoma"/>
            <family val="2"/>
          </rPr>
          <t xml:space="preserve">
tồn sau 119_978m(ready:3/26_2000)</t>
        </r>
      </text>
    </comment>
    <comment ref="AJ31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31" authorId="0">
      <text>
        <r>
          <rPr>
            <b/>
            <sz val="9"/>
            <color indexed="81"/>
            <rFont val="Tahoma"/>
            <family val="2"/>
          </rPr>
          <t>-2709
tồn sau 119_3688m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33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34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35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35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40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43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44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44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46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46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47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48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J50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50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N51" authorId="0">
      <text>
        <r>
          <rPr>
            <b/>
            <sz val="9"/>
            <color indexed="81"/>
            <rFont val="Tahoma"/>
            <family val="2"/>
          </rPr>
          <t>-2126m</t>
        </r>
        <r>
          <rPr>
            <sz val="9"/>
            <color indexed="81"/>
            <rFont val="Tahoma"/>
            <family val="2"/>
          </rPr>
          <t xml:space="preserve">
tồn sau 119_1932m (ready:4/8_5000)</t>
        </r>
      </text>
    </comment>
    <comment ref="AN54" authorId="0">
      <text>
        <r>
          <rPr>
            <b/>
            <sz val="9"/>
            <color indexed="81"/>
            <rFont val="Tahoma"/>
            <family val="2"/>
          </rPr>
          <t>-2126m</t>
        </r>
        <r>
          <rPr>
            <sz val="9"/>
            <color indexed="81"/>
            <rFont val="Tahoma"/>
            <family val="2"/>
          </rPr>
          <t xml:space="preserve">
tồn sau 119_1932m (ready:4/8_5000)</t>
        </r>
      </text>
    </comment>
    <comment ref="AJ55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57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57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61" authorId="0">
      <text>
        <r>
          <rPr>
            <b/>
            <sz val="9"/>
            <color indexed="81"/>
            <rFont val="Tahoma"/>
            <family val="2"/>
          </rPr>
          <t>tổng cần 10584mts
còn o kho 3193mts</t>
        </r>
      </text>
    </comment>
    <comment ref="AK61" authorId="2">
      <text>
        <r>
          <rPr>
            <b/>
            <sz val="9"/>
            <color indexed="81"/>
            <rFont val="Tahoma"/>
            <family val="2"/>
          </rPr>
          <t>3/13: Dmuc cu 0.7
3/3:Dmuc cu 0.82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61" authorId="0">
      <text>
        <r>
          <rPr>
            <b/>
            <sz val="9"/>
            <color indexed="81"/>
            <rFont val="Tahoma"/>
            <family val="2"/>
          </rPr>
          <t>tổng cần 3777mts
còn o kho 1524mts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61" authorId="0">
      <text>
        <r>
          <rPr>
            <b/>
            <sz val="9"/>
            <color indexed="81"/>
            <rFont val="Tahoma"/>
            <family val="2"/>
          </rPr>
          <t>tổng cần 7390mts
còn o kho 1507mts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62" authorId="0">
      <text>
        <r>
          <rPr>
            <b/>
            <sz val="9"/>
            <color indexed="81"/>
            <rFont val="Tahoma"/>
            <family val="2"/>
          </rPr>
          <t>-2126m</t>
        </r>
        <r>
          <rPr>
            <sz val="9"/>
            <color indexed="81"/>
            <rFont val="Tahoma"/>
            <family val="2"/>
          </rPr>
          <t xml:space="preserve">
tồn sau 119_1932m (ready:4/8_5000)</t>
        </r>
      </text>
    </comment>
    <comment ref="AJ63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K64" authorId="0">
      <text>
        <r>
          <rPr>
            <b/>
            <sz val="9"/>
            <color indexed="81"/>
            <rFont val="Tahoma"/>
            <family val="2"/>
          </rPr>
          <t>tăng 2.5k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4" authorId="0">
      <text>
        <r>
          <rPr>
            <b/>
            <sz val="9"/>
            <color indexed="81"/>
            <rFont val="Tahoma"/>
            <family val="2"/>
          </rPr>
          <t>tăng 2.5k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64" authorId="0">
      <text>
        <r>
          <rPr>
            <b/>
            <sz val="9"/>
            <color indexed="81"/>
            <rFont val="Tahoma"/>
            <family val="2"/>
          </rPr>
          <t>-2126m</t>
        </r>
        <r>
          <rPr>
            <sz val="9"/>
            <color indexed="81"/>
            <rFont val="Tahoma"/>
            <family val="2"/>
          </rPr>
          <t xml:space="preserve">
tồn sau 119_1932m (ready:4/8_5000)</t>
        </r>
      </text>
    </comment>
    <comment ref="AJ66" authorId="0">
      <text>
        <r>
          <rPr>
            <b/>
            <sz val="9"/>
            <color indexed="81"/>
            <rFont val="Tahoma"/>
            <family val="2"/>
          </rPr>
          <t>-610m</t>
        </r>
        <r>
          <rPr>
            <sz val="9"/>
            <color indexed="81"/>
            <rFont val="Tahoma"/>
            <family val="2"/>
          </rPr>
          <t xml:space="preserve">
tồn sau 119_505m</t>
        </r>
      </text>
    </comment>
    <comment ref="AN67" authorId="0">
      <text>
        <r>
          <rPr>
            <b/>
            <sz val="9"/>
            <color indexed="81"/>
            <rFont val="Tahoma"/>
            <family val="2"/>
          </rPr>
          <t>-2126m</t>
        </r>
        <r>
          <rPr>
            <sz val="9"/>
            <color indexed="81"/>
            <rFont val="Tahoma"/>
            <family val="2"/>
          </rPr>
          <t xml:space="preserve">
tồn sau 119_1932m (ready:4/8_5000)</t>
        </r>
      </text>
    </comment>
    <comment ref="AJ70" authorId="0">
      <text>
        <r>
          <rPr>
            <b/>
            <sz val="9"/>
            <color indexed="81"/>
            <rFont val="Tahoma"/>
            <family val="2"/>
          </rPr>
          <t>-422m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71" authorId="0">
      <text>
        <r>
          <rPr>
            <b/>
            <sz val="9"/>
            <color indexed="81"/>
            <rFont val="Tahoma"/>
            <family val="2"/>
          </rPr>
          <t>-9911m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71" authorId="0">
      <text>
        <r>
          <rPr>
            <b/>
            <sz val="9"/>
            <color indexed="81"/>
            <rFont val="Tahoma"/>
            <family val="2"/>
          </rPr>
          <t>-2423m</t>
        </r>
        <r>
          <rPr>
            <sz val="9"/>
            <color indexed="81"/>
            <rFont val="Tahoma"/>
            <family val="2"/>
          </rPr>
          <t xml:space="preserve">
tồn sau 119_572m</t>
        </r>
      </text>
    </comment>
    <comment ref="AJ72" authorId="0">
      <text>
        <r>
          <rPr>
            <b/>
            <sz val="9"/>
            <color indexed="81"/>
            <rFont val="Tahoma"/>
            <family val="2"/>
          </rPr>
          <t>tồn sau 119_563m</t>
        </r>
        <r>
          <rPr>
            <sz val="9"/>
            <color indexed="81"/>
            <rFont val="Tahoma"/>
            <family val="2"/>
          </rPr>
          <t xml:space="preserve">
ready 4/10_2k</t>
        </r>
      </text>
    </comment>
    <comment ref="AN72" authorId="0">
      <text>
        <r>
          <rPr>
            <b/>
            <sz val="9"/>
            <color indexed="81"/>
            <rFont val="Tahoma"/>
            <family val="2"/>
          </rPr>
          <t>-189m</t>
        </r>
        <r>
          <rPr>
            <sz val="9"/>
            <color indexed="81"/>
            <rFont val="Tahoma"/>
            <family val="2"/>
          </rPr>
          <t xml:space="preserve">
tồn sau 119_978m(ready:3/26_2000)</t>
        </r>
      </text>
    </comment>
    <comment ref="AJ73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73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7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7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7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7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7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7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74" authorId="1">
      <text>
        <r>
          <rPr>
            <b/>
            <sz val="9"/>
            <color indexed="81"/>
            <rFont val="Tahoma"/>
            <family val="2"/>
          </rPr>
          <t>Luoi nho cat dc 1500pcs</t>
        </r>
        <r>
          <rPr>
            <sz val="9"/>
            <color indexed="81"/>
            <rFont val="Tahoma"/>
            <family val="2"/>
          </rPr>
          <t xml:space="preserve">
Luoi lon: cat dc 4200pcs</t>
        </r>
      </text>
    </comment>
    <comment ref="AJ74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74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7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7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7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7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7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7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77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78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82" authorId="0">
      <text>
        <r>
          <rPr>
            <b/>
            <sz val="9"/>
            <color indexed="81"/>
            <rFont val="Tahoma"/>
            <family val="2"/>
          </rPr>
          <t>tồn sau 119_3275m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82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82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82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82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82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82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83" authorId="0">
      <text>
        <r>
          <rPr>
            <b/>
            <sz val="9"/>
            <color indexed="81"/>
            <rFont val="Tahoma"/>
            <family val="2"/>
          </rPr>
          <t>tồn sau 119_563m</t>
        </r>
        <r>
          <rPr>
            <sz val="9"/>
            <color indexed="81"/>
            <rFont val="Tahoma"/>
            <family val="2"/>
          </rPr>
          <t xml:space="preserve">
ready 4/10_2k</t>
        </r>
      </text>
    </comment>
    <comment ref="AN83" authorId="0">
      <text>
        <r>
          <rPr>
            <b/>
            <sz val="9"/>
            <color indexed="81"/>
            <rFont val="Tahoma"/>
            <family val="2"/>
          </rPr>
          <t>-189m</t>
        </r>
        <r>
          <rPr>
            <sz val="9"/>
            <color indexed="81"/>
            <rFont val="Tahoma"/>
            <family val="2"/>
          </rPr>
          <t xml:space="preserve">
tồn sau 119_978m(ready:3/26_2000)</t>
        </r>
      </text>
    </comment>
    <comment ref="AJ84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84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8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8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8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8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8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8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85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85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87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88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90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90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92" authorId="0">
      <text>
        <r>
          <rPr>
            <b/>
            <sz val="9"/>
            <color indexed="81"/>
            <rFont val="Tahoma"/>
            <family val="2"/>
          </rPr>
          <t>-9911m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93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93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9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9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9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9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9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9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94" authorId="0">
      <text>
        <r>
          <rPr>
            <b/>
            <sz val="9"/>
            <color indexed="81"/>
            <rFont val="Tahoma"/>
            <family val="2"/>
          </rPr>
          <t>-2126m</t>
        </r>
        <r>
          <rPr>
            <sz val="9"/>
            <color indexed="81"/>
            <rFont val="Tahoma"/>
            <family val="2"/>
          </rPr>
          <t xml:space="preserve">
tồn sau 119_1932m (ready:4/8_5000)</t>
        </r>
      </text>
    </comment>
    <comment ref="AP95" authorId="0">
      <text>
        <r>
          <rPr>
            <b/>
            <sz val="9"/>
            <color indexed="81"/>
            <rFont val="Tahoma"/>
            <family val="2"/>
          </rPr>
          <t>100pcs (55m) sd ton tu 112 sau 120 con 572pcs (Ty report :700pcs)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96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97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97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N98" authorId="0">
      <text>
        <r>
          <rPr>
            <b/>
            <sz val="9"/>
            <color indexed="81"/>
            <rFont val="Tahoma"/>
            <family val="2"/>
          </rPr>
          <t>-2126m</t>
        </r>
        <r>
          <rPr>
            <sz val="9"/>
            <color indexed="81"/>
            <rFont val="Tahoma"/>
            <family val="2"/>
          </rPr>
          <t xml:space="preserve">
tồn sau 119_1932m (ready:4/8_5000)</t>
        </r>
      </text>
    </comment>
    <comment ref="AJ103" authorId="0">
      <text>
        <r>
          <rPr>
            <b/>
            <sz val="9"/>
            <color indexed="81"/>
            <rFont val="Tahoma"/>
            <family val="2"/>
          </rPr>
          <t>-422m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05" authorId="0">
      <text>
        <r>
          <rPr>
            <b/>
            <sz val="9"/>
            <color indexed="81"/>
            <rFont val="Tahoma"/>
            <family val="2"/>
          </rPr>
          <t>tồn sau 119_3275m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05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05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05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05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05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05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06" authorId="0">
      <text>
        <r>
          <rPr>
            <b/>
            <sz val="9"/>
            <color indexed="81"/>
            <rFont val="Tahoma"/>
            <family val="2"/>
          </rPr>
          <t>-9911m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06" authorId="0">
      <text>
        <r>
          <rPr>
            <b/>
            <sz val="9"/>
            <color indexed="81"/>
            <rFont val="Tahoma"/>
            <family val="2"/>
          </rPr>
          <t>-2423m</t>
        </r>
        <r>
          <rPr>
            <sz val="9"/>
            <color indexed="81"/>
            <rFont val="Tahoma"/>
            <family val="2"/>
          </rPr>
          <t xml:space="preserve">
tồn sau 119_572m</t>
        </r>
      </text>
    </comment>
    <comment ref="AJ107" authorId="0">
      <text>
        <r>
          <rPr>
            <b/>
            <sz val="9"/>
            <color indexed="81"/>
            <rFont val="Tahoma"/>
            <family val="2"/>
          </rPr>
          <t>tồn sau 119_563m</t>
        </r>
        <r>
          <rPr>
            <sz val="9"/>
            <color indexed="81"/>
            <rFont val="Tahoma"/>
            <family val="2"/>
          </rPr>
          <t xml:space="preserve">
ready 4/10_2k</t>
        </r>
      </text>
    </comment>
    <comment ref="AN107" authorId="0">
      <text>
        <r>
          <rPr>
            <b/>
            <sz val="9"/>
            <color indexed="81"/>
            <rFont val="Tahoma"/>
            <family val="2"/>
          </rPr>
          <t>-189m</t>
        </r>
        <r>
          <rPr>
            <sz val="9"/>
            <color indexed="81"/>
            <rFont val="Tahoma"/>
            <family val="2"/>
          </rPr>
          <t xml:space="preserve">
tồn sau 119_978m(ready:3/26_2000)</t>
        </r>
      </text>
    </comment>
    <comment ref="AJ108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108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0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0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0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0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0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0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09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K110" authorId="2">
      <text>
        <r>
          <rPr>
            <b/>
            <sz val="9"/>
            <color indexed="81"/>
            <rFont val="Tahoma"/>
            <family val="2"/>
          </rPr>
          <t xml:space="preserve">Su dung 97mts vai loi </t>
        </r>
        <r>
          <rPr>
            <sz val="9"/>
            <color indexed="81"/>
            <rFont val="Tahoma"/>
            <family val="2"/>
          </rPr>
          <t xml:space="preserve">
=136pcs</t>
        </r>
      </text>
    </comment>
    <comment ref="O110" authorId="2">
      <text>
        <r>
          <rPr>
            <b/>
            <sz val="9"/>
            <color indexed="81"/>
            <rFont val="Tahoma"/>
            <family val="2"/>
          </rPr>
          <t xml:space="preserve">Su dung 97mts vai loi </t>
        </r>
        <r>
          <rPr>
            <sz val="9"/>
            <color indexed="81"/>
            <rFont val="Tahoma"/>
            <family val="2"/>
          </rPr>
          <t xml:space="preserve">
=136pcs</t>
        </r>
      </text>
    </comment>
    <comment ref="AJ110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110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116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117" authorId="0">
      <text>
        <r>
          <rPr>
            <b/>
            <sz val="9"/>
            <color indexed="81"/>
            <rFont val="Tahoma"/>
            <family val="2"/>
          </rPr>
          <t>tồn sau 119_563m</t>
        </r>
        <r>
          <rPr>
            <sz val="9"/>
            <color indexed="81"/>
            <rFont val="Tahoma"/>
            <family val="2"/>
          </rPr>
          <t xml:space="preserve">
ready 4/10_2k</t>
        </r>
      </text>
    </comment>
    <comment ref="AN117" authorId="0">
      <text>
        <r>
          <rPr>
            <b/>
            <sz val="9"/>
            <color indexed="81"/>
            <rFont val="Tahoma"/>
            <family val="2"/>
          </rPr>
          <t>-189m</t>
        </r>
        <r>
          <rPr>
            <sz val="9"/>
            <color indexed="81"/>
            <rFont val="Tahoma"/>
            <family val="2"/>
          </rPr>
          <t xml:space="preserve">
tồn sau 119_978m(ready:3/26_2000)</t>
        </r>
      </text>
    </comment>
    <comment ref="AN118" authorId="0">
      <text>
        <r>
          <rPr>
            <b/>
            <sz val="9"/>
            <color indexed="81"/>
            <rFont val="Tahoma"/>
            <family val="2"/>
          </rPr>
          <t>-2126m</t>
        </r>
        <r>
          <rPr>
            <sz val="9"/>
            <color indexed="81"/>
            <rFont val="Tahoma"/>
            <family val="2"/>
          </rPr>
          <t xml:space="preserve">
tồn sau 119_1932m (ready:4/8_5000)</t>
        </r>
      </text>
    </comment>
    <comment ref="AJ119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120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120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121" authorId="0">
      <text>
        <r>
          <rPr>
            <b/>
            <sz val="9"/>
            <color indexed="81"/>
            <rFont val="Tahoma"/>
            <family val="2"/>
          </rPr>
          <t xml:space="preserve">-1696.5m
</t>
        </r>
        <r>
          <rPr>
            <sz val="9"/>
            <color indexed="81"/>
            <rFont val="Tahoma"/>
            <family val="2"/>
          </rPr>
          <t xml:space="preserve">119:ETD:3/26_2000-500(xuất Ấn)=1500
tồn sau 119_1094m
</t>
        </r>
      </text>
    </comment>
    <comment ref="AJ122" authorId="0">
      <text>
        <r>
          <rPr>
            <b/>
            <sz val="9"/>
            <color indexed="81"/>
            <rFont val="Tahoma"/>
            <family val="2"/>
          </rPr>
          <t>tổng cần 10584mts
còn o kho 3193mts</t>
        </r>
      </text>
    </comment>
    <comment ref="AK122" authorId="2">
      <text>
        <r>
          <rPr>
            <b/>
            <sz val="9"/>
            <color indexed="81"/>
            <rFont val="Tahoma"/>
            <family val="2"/>
          </rPr>
          <t>3/13: Dmuc cu 0.7
3/3:Dmuc cu 0.82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22" authorId="0">
      <text>
        <r>
          <rPr>
            <b/>
            <sz val="9"/>
            <color indexed="81"/>
            <rFont val="Tahoma"/>
            <family val="2"/>
          </rPr>
          <t>tổng cần 3777mts
còn o kho 1524mts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22" authorId="0">
      <text>
        <r>
          <rPr>
            <b/>
            <sz val="9"/>
            <color indexed="81"/>
            <rFont val="Tahoma"/>
            <family val="2"/>
          </rPr>
          <t>tổng cần 7390mts
còn o kho 1507mts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23" authorId="0">
      <text>
        <r>
          <rPr>
            <b/>
            <sz val="9"/>
            <color indexed="81"/>
            <rFont val="Tahoma"/>
            <family val="2"/>
          </rPr>
          <t>-9911m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24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124" authorId="0">
      <text>
        <r>
          <rPr>
            <b/>
            <sz val="9"/>
            <color indexed="81"/>
            <rFont val="Tahoma"/>
            <family val="2"/>
          </rPr>
          <t>-2709
tồn sau 119_3688m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2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2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2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2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2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24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25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126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126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(ready:4/1_3000)</t>
        </r>
      </text>
    </comment>
    <comment ref="AN127" authorId="0">
      <text>
        <r>
          <rPr>
            <b/>
            <sz val="9"/>
            <color indexed="81"/>
            <rFont val="Tahoma"/>
            <family val="2"/>
          </rPr>
          <t>-2126m</t>
        </r>
        <r>
          <rPr>
            <sz val="9"/>
            <color indexed="81"/>
            <rFont val="Tahoma"/>
            <family val="2"/>
          </rPr>
          <t xml:space="preserve">
tồn sau 119_1932m (ready:4/8_5000)</t>
        </r>
      </text>
    </comment>
    <comment ref="AJ130" authorId="0">
      <text>
        <r>
          <rPr>
            <b/>
            <sz val="9"/>
            <color indexed="81"/>
            <rFont val="Tahoma"/>
            <family val="2"/>
          </rPr>
          <t>-9911m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30" authorId="0">
      <text>
        <r>
          <rPr>
            <b/>
            <sz val="9"/>
            <color indexed="81"/>
            <rFont val="Tahoma"/>
            <family val="2"/>
          </rPr>
          <t>-2423m</t>
        </r>
        <r>
          <rPr>
            <sz val="9"/>
            <color indexed="81"/>
            <rFont val="Tahoma"/>
            <family val="2"/>
          </rPr>
          <t xml:space="preserve">
tồn sau 119_572m</t>
        </r>
      </text>
    </comment>
    <comment ref="AJ131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131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3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33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134" authorId="0">
      <text>
        <r>
          <rPr>
            <b/>
            <sz val="9"/>
            <color indexed="81"/>
            <rFont val="Tahoma"/>
            <family val="2"/>
          </rPr>
          <t>tồn sau 119_563m</t>
        </r>
        <r>
          <rPr>
            <sz val="9"/>
            <color indexed="81"/>
            <rFont val="Tahoma"/>
            <family val="2"/>
          </rPr>
          <t xml:space="preserve">
ready 4/10_2k</t>
        </r>
      </text>
    </comment>
    <comment ref="AN134" authorId="0">
      <text>
        <r>
          <rPr>
            <b/>
            <sz val="9"/>
            <color indexed="81"/>
            <rFont val="Tahoma"/>
            <family val="2"/>
          </rPr>
          <t>-189m</t>
        </r>
        <r>
          <rPr>
            <sz val="9"/>
            <color indexed="81"/>
            <rFont val="Tahoma"/>
            <family val="2"/>
          </rPr>
          <t xml:space="preserve">
tồn sau 119_978m(ready:3/26_2000)</t>
        </r>
      </text>
    </comment>
    <comment ref="AI135" authorId="1">
      <text>
        <r>
          <rPr>
            <b/>
            <sz val="9"/>
            <color indexed="81"/>
            <rFont val="Tahoma"/>
            <family val="2"/>
          </rPr>
          <t>Luoi nho cat dc 1500pcs</t>
        </r>
        <r>
          <rPr>
            <sz val="9"/>
            <color indexed="81"/>
            <rFont val="Tahoma"/>
            <family val="2"/>
          </rPr>
          <t xml:space="preserve">
Luoi lon: cat dc 4200pcs</t>
        </r>
      </text>
    </comment>
    <comment ref="AJ135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135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3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3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3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3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3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3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36" authorId="1">
      <text>
        <r>
          <rPr>
            <b/>
            <sz val="9"/>
            <color indexed="81"/>
            <rFont val="Tahoma"/>
            <family val="2"/>
          </rPr>
          <t>Luoi nho cat dc 1500pcs</t>
        </r>
        <r>
          <rPr>
            <sz val="9"/>
            <color indexed="81"/>
            <rFont val="Tahoma"/>
            <family val="2"/>
          </rPr>
          <t xml:space="preserve">
Luoi lon: cat dc 4200pcs</t>
        </r>
      </text>
    </comment>
    <comment ref="AJ136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136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36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36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36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36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36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36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37" authorId="0">
      <text>
        <r>
          <rPr>
            <b/>
            <sz val="9"/>
            <color indexed="81"/>
            <rFont val="Tahoma"/>
            <family val="2"/>
          </rPr>
          <t>-9911m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37" authorId="0">
      <text>
        <r>
          <rPr>
            <b/>
            <sz val="9"/>
            <color indexed="81"/>
            <rFont val="Tahoma"/>
            <family val="2"/>
          </rPr>
          <t>-2423m</t>
        </r>
        <r>
          <rPr>
            <sz val="9"/>
            <color indexed="81"/>
            <rFont val="Tahoma"/>
            <family val="2"/>
          </rPr>
          <t xml:space="preserve">
tồn sau 119_572m</t>
        </r>
      </text>
    </comment>
    <comment ref="AJ138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138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3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3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3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3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3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38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39" authorId="0">
      <text>
        <r>
          <rPr>
            <b/>
            <sz val="9"/>
            <color indexed="81"/>
            <rFont val="Tahoma"/>
            <family val="2"/>
          </rPr>
          <t>-9911m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39" authorId="0">
      <text>
        <r>
          <rPr>
            <b/>
            <sz val="9"/>
            <color indexed="81"/>
            <rFont val="Tahoma"/>
            <family val="2"/>
          </rPr>
          <t>-2423m</t>
        </r>
        <r>
          <rPr>
            <sz val="9"/>
            <color indexed="81"/>
            <rFont val="Tahoma"/>
            <family val="2"/>
          </rPr>
          <t xml:space="preserve">
tồn sau 119_572m</t>
        </r>
      </text>
    </comment>
    <comment ref="AJ141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141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142" authorId="0">
      <text>
        <r>
          <rPr>
            <b/>
            <sz val="9"/>
            <color indexed="81"/>
            <rFont val="Tahoma"/>
            <family val="2"/>
          </rPr>
          <t>tổng cần 10584mts
còn o kho 3193mts</t>
        </r>
      </text>
    </comment>
    <comment ref="AN142" authorId="0">
      <text>
        <r>
          <rPr>
            <b/>
            <sz val="9"/>
            <color indexed="81"/>
            <rFont val="Tahoma"/>
            <family val="2"/>
          </rPr>
          <t>tổng cần 3777mts
còn o kho 1524mts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42" authorId="0">
      <text>
        <r>
          <rPr>
            <b/>
            <sz val="9"/>
            <color indexed="81"/>
            <rFont val="Tahoma"/>
            <family val="2"/>
          </rPr>
          <t>tổng cần 7390mts
còn o kho 1507mts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43" authorId="0">
      <text>
        <r>
          <rPr>
            <b/>
            <sz val="9"/>
            <color indexed="81"/>
            <rFont val="Tahoma"/>
            <family val="2"/>
          </rPr>
          <t>tổng cần 10584mts
còn o kho 3193mts</t>
        </r>
      </text>
    </comment>
    <comment ref="AK143" authorId="2">
      <text>
        <r>
          <rPr>
            <b/>
            <sz val="9"/>
            <color indexed="81"/>
            <rFont val="Tahoma"/>
            <family val="2"/>
          </rPr>
          <t>3/13: Dmuc cu 0.7
3/3:Dmuc cu 0.82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43" authorId="0">
      <text>
        <r>
          <rPr>
            <b/>
            <sz val="9"/>
            <color indexed="81"/>
            <rFont val="Tahoma"/>
            <family val="2"/>
          </rPr>
          <t>tổng cần 3777mts
còn o kho 1524mts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43" authorId="0">
      <text>
        <r>
          <rPr>
            <b/>
            <sz val="9"/>
            <color indexed="81"/>
            <rFont val="Tahoma"/>
            <family val="2"/>
          </rPr>
          <t>tổng cần 7390mts
còn o kho 1507mts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45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145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4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4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4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4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4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45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46" authorId="1">
      <text>
        <r>
          <rPr>
            <b/>
            <sz val="9"/>
            <color indexed="81"/>
            <rFont val="Tahoma"/>
            <family val="2"/>
          </rPr>
          <t>TONG vai chinh CAN: 400
Sdung ton:230pcs
chi cat:170pcs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6" authorId="1">
      <text>
        <r>
          <rPr>
            <b/>
            <sz val="9"/>
            <color indexed="81"/>
            <rFont val="Tahoma"/>
            <family val="2"/>
          </rPr>
          <t>TONG vai chinh CAN: 400
Sdung ton:230pcs
chi cat:170pcs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46" authorId="0">
      <text>
        <r>
          <rPr>
            <b/>
            <sz val="9"/>
            <color indexed="81"/>
            <rFont val="Tahoma"/>
            <family val="2"/>
          </rPr>
          <t>-9911m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46" authorId="2">
      <text>
        <r>
          <rPr>
            <sz val="9"/>
            <color indexed="81"/>
            <rFont val="Tahoma"/>
            <family val="2"/>
          </rPr>
          <t xml:space="preserve">Sdung BTP 228pcs stock
</t>
        </r>
      </text>
    </comment>
    <comment ref="AJ147" authorId="0">
      <text>
        <r>
          <rPr>
            <b/>
            <sz val="9"/>
            <color indexed="81"/>
            <rFont val="Tahoma"/>
            <family val="2"/>
          </rPr>
          <t xml:space="preserve">-1696.5m
</t>
        </r>
        <r>
          <rPr>
            <sz val="9"/>
            <color indexed="81"/>
            <rFont val="Tahoma"/>
            <family val="2"/>
          </rPr>
          <t xml:space="preserve">119:ETD:3/26_2000-500(xuất Ấn)=1500
tồn sau 119_1094m
</t>
        </r>
      </text>
    </comment>
    <comment ref="AJ148" authorId="0">
      <text>
        <r>
          <rPr>
            <b/>
            <sz val="9"/>
            <color indexed="81"/>
            <rFont val="Tahoma"/>
            <family val="2"/>
          </rPr>
          <t>-466m</t>
        </r>
        <r>
          <rPr>
            <sz val="9"/>
            <color indexed="81"/>
            <rFont val="Tahoma"/>
            <family val="2"/>
          </rPr>
          <t xml:space="preserve">
tồn sau 119_929m</t>
        </r>
      </text>
    </comment>
    <comment ref="AJ150" authorId="0">
      <text>
        <r>
          <rPr>
            <b/>
            <sz val="9"/>
            <color indexed="81"/>
            <rFont val="Tahoma"/>
            <family val="2"/>
          </rPr>
          <t>-9911m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50" authorId="0">
      <text>
        <r>
          <rPr>
            <b/>
            <sz val="9"/>
            <color indexed="81"/>
            <rFont val="Tahoma"/>
            <family val="2"/>
          </rPr>
          <t>-2423m</t>
        </r>
        <r>
          <rPr>
            <sz val="9"/>
            <color indexed="81"/>
            <rFont val="Tahoma"/>
            <family val="2"/>
          </rPr>
          <t xml:space="preserve">
tồn sau 119_572m</t>
        </r>
      </text>
    </comment>
    <comment ref="AJ151" authorId="0">
      <text>
        <r>
          <rPr>
            <b/>
            <sz val="9"/>
            <color indexed="81"/>
            <rFont val="Tahoma"/>
            <family val="2"/>
          </rPr>
          <t>tồn sau 119_563m</t>
        </r>
        <r>
          <rPr>
            <sz val="9"/>
            <color indexed="81"/>
            <rFont val="Tahoma"/>
            <family val="2"/>
          </rPr>
          <t xml:space="preserve">
ready 4/10_2k</t>
        </r>
      </text>
    </comment>
    <comment ref="AN151" authorId="0">
      <text>
        <r>
          <rPr>
            <b/>
            <sz val="9"/>
            <color indexed="81"/>
            <rFont val="Tahoma"/>
            <family val="2"/>
          </rPr>
          <t>-189m</t>
        </r>
        <r>
          <rPr>
            <sz val="9"/>
            <color indexed="81"/>
            <rFont val="Tahoma"/>
            <family val="2"/>
          </rPr>
          <t xml:space="preserve">
tồn sau 119_978m(ready:3/26_2000)</t>
        </r>
      </text>
    </comment>
    <comment ref="AJ152" authorId="0">
      <text>
        <r>
          <rPr>
            <b/>
            <sz val="9"/>
            <color indexed="81"/>
            <rFont val="Tahoma"/>
            <family val="2"/>
          </rPr>
          <t>tồn sau 119_563m</t>
        </r>
        <r>
          <rPr>
            <sz val="9"/>
            <color indexed="81"/>
            <rFont val="Tahoma"/>
            <family val="2"/>
          </rPr>
          <t xml:space="preserve">
ready 4/10_2k</t>
        </r>
      </text>
    </comment>
    <comment ref="AN152" authorId="0">
      <text>
        <r>
          <rPr>
            <b/>
            <sz val="9"/>
            <color indexed="81"/>
            <rFont val="Tahoma"/>
            <family val="2"/>
          </rPr>
          <t>-189m</t>
        </r>
        <r>
          <rPr>
            <sz val="9"/>
            <color indexed="81"/>
            <rFont val="Tahoma"/>
            <family val="2"/>
          </rPr>
          <t xml:space="preserve">
tồn sau 119_978m(ready:3/26_2000)</t>
        </r>
      </text>
    </comment>
    <comment ref="AJ156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156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  <comment ref="AJ157" authorId="0">
      <text>
        <r>
          <rPr>
            <b/>
            <sz val="9"/>
            <color indexed="81"/>
            <rFont val="Tahoma"/>
            <family val="2"/>
          </rPr>
          <t>tồn sau 119_3275m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57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57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57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57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57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57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8" authorId="0">
      <text>
        <r>
          <rPr>
            <b/>
            <sz val="9"/>
            <color indexed="81"/>
            <rFont val="Tahoma"/>
            <family val="2"/>
          </rPr>
          <t>3/26: decrease from 6K to 3K</t>
        </r>
      </text>
    </comment>
    <comment ref="K158" authorId="0">
      <text>
        <r>
          <rPr>
            <b/>
            <sz val="9"/>
            <color indexed="81"/>
            <rFont val="Tahoma"/>
            <family val="2"/>
          </rPr>
          <t>3/26: decrease from 6K to 3K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3/26: decrease from 6K to 3K</t>
        </r>
      </text>
    </comment>
    <comment ref="AJ158" authorId="0">
      <text>
        <r>
          <rPr>
            <b/>
            <sz val="9"/>
            <color indexed="81"/>
            <rFont val="Tahoma"/>
            <family val="2"/>
          </rPr>
          <t>-9911m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58" authorId="0">
      <text>
        <r>
          <rPr>
            <b/>
            <sz val="9"/>
            <color indexed="81"/>
            <rFont val="Tahoma"/>
            <family val="2"/>
          </rPr>
          <t>-2423m</t>
        </r>
        <r>
          <rPr>
            <sz val="9"/>
            <color indexed="81"/>
            <rFont val="Tahoma"/>
            <family val="2"/>
          </rPr>
          <t xml:space="preserve">
tồn sau 119_572m</t>
        </r>
      </text>
    </comment>
    <comment ref="AJ159" authorId="0">
      <text>
        <r>
          <rPr>
            <b/>
            <sz val="9"/>
            <color indexed="81"/>
            <rFont val="Tahoma"/>
            <family val="2"/>
          </rPr>
          <t>tồn sau 119_563m</t>
        </r>
        <r>
          <rPr>
            <sz val="9"/>
            <color indexed="81"/>
            <rFont val="Tahoma"/>
            <family val="2"/>
          </rPr>
          <t xml:space="preserve">
ready 4/10_2k</t>
        </r>
      </text>
    </comment>
    <comment ref="AN159" authorId="0">
      <text>
        <r>
          <rPr>
            <b/>
            <sz val="9"/>
            <color indexed="81"/>
            <rFont val="Tahoma"/>
            <family val="2"/>
          </rPr>
          <t>-189m</t>
        </r>
        <r>
          <rPr>
            <sz val="9"/>
            <color indexed="81"/>
            <rFont val="Tahoma"/>
            <family val="2"/>
          </rPr>
          <t xml:space="preserve">
tồn sau 119_978m(ready:3/26_2000)</t>
        </r>
      </text>
    </comment>
    <comment ref="AJ160" authorId="0">
      <text>
        <r>
          <rPr>
            <b/>
            <sz val="9"/>
            <color indexed="81"/>
            <rFont val="Tahoma"/>
            <family val="2"/>
          </rPr>
          <t>-117.4m</t>
        </r>
        <r>
          <rPr>
            <sz val="9"/>
            <color indexed="81"/>
            <rFont val="Tahoma"/>
            <family val="2"/>
          </rPr>
          <t xml:space="preserve">
tồn 116m</t>
        </r>
      </text>
    </comment>
    <comment ref="AJ161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V161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6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6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6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6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6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61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63" authorId="0">
      <text>
        <r>
          <rPr>
            <b/>
            <sz val="9"/>
            <color indexed="81"/>
            <rFont val="Tahoma"/>
            <family val="2"/>
          </rPr>
          <t>-466m</t>
        </r>
        <r>
          <rPr>
            <sz val="9"/>
            <color indexed="81"/>
            <rFont val="Tahoma"/>
            <family val="2"/>
          </rPr>
          <t xml:space="preserve">
tồn sau 119_929m</t>
        </r>
      </text>
    </comment>
    <comment ref="AJ164" authorId="0">
      <text>
        <r>
          <rPr>
            <b/>
            <sz val="9"/>
            <color indexed="81"/>
            <rFont val="Tahoma"/>
            <family val="2"/>
          </rPr>
          <t>-466m</t>
        </r>
        <r>
          <rPr>
            <sz val="9"/>
            <color indexed="81"/>
            <rFont val="Tahoma"/>
            <family val="2"/>
          </rPr>
          <t xml:space="preserve">
tồn sau 119_929m</t>
        </r>
      </text>
    </comment>
    <comment ref="AJ165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AJ166" authorId="0">
      <text>
        <r>
          <rPr>
            <b/>
            <sz val="9"/>
            <color indexed="81"/>
            <rFont val="Tahoma"/>
            <family val="2"/>
          </rPr>
          <t>-5236m</t>
        </r>
        <r>
          <rPr>
            <sz val="9"/>
            <color indexed="81"/>
            <rFont val="Tahoma"/>
            <family val="2"/>
          </rPr>
          <t xml:space="preserve">
tồn sau 119_4007
&lt;&lt;2062m+ready3/8_7231-5500(xuất Ấn)=1731+ready4/8_214&gt;&gt;</t>
        </r>
      </text>
    </comment>
    <comment ref="J167" authorId="0">
      <text>
        <r>
          <rPr>
            <b/>
            <sz val="9"/>
            <color indexed="81"/>
            <rFont val="Tahoma"/>
            <family val="2"/>
          </rPr>
          <t>3/26: decrease from 6K to 3K</t>
        </r>
      </text>
    </comment>
    <comment ref="K167" authorId="0">
      <text>
        <r>
          <rPr>
            <b/>
            <sz val="9"/>
            <color indexed="81"/>
            <rFont val="Tahoma"/>
            <family val="2"/>
          </rPr>
          <t>3/26: decrease from 6K to 3K</t>
        </r>
      </text>
    </comment>
    <comment ref="O167" authorId="0">
      <text>
        <r>
          <rPr>
            <b/>
            <sz val="9"/>
            <color indexed="81"/>
            <rFont val="Tahoma"/>
            <family val="2"/>
          </rPr>
          <t>3/26: decrease from 6K to 3K</t>
        </r>
      </text>
    </comment>
    <comment ref="AJ167" authorId="0">
      <text>
        <r>
          <rPr>
            <b/>
            <sz val="9"/>
            <color indexed="81"/>
            <rFont val="Tahoma"/>
            <family val="2"/>
          </rPr>
          <t>-9911m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67" authorId="0">
      <text>
        <r>
          <rPr>
            <b/>
            <sz val="9"/>
            <color indexed="81"/>
            <rFont val="Tahoma"/>
            <family val="2"/>
          </rPr>
          <t>-2423m</t>
        </r>
        <r>
          <rPr>
            <sz val="9"/>
            <color indexed="81"/>
            <rFont val="Tahoma"/>
            <family val="2"/>
          </rPr>
          <t xml:space="preserve">
tồn sau 119_572m</t>
        </r>
      </text>
    </comment>
    <comment ref="AJ168" authorId="0">
      <text>
        <r>
          <rPr>
            <b/>
            <sz val="9"/>
            <color indexed="81"/>
            <rFont val="Tahoma"/>
            <family val="2"/>
          </rPr>
          <t>-6168m</t>
        </r>
        <r>
          <rPr>
            <sz val="9"/>
            <color indexed="81"/>
            <rFont val="Tahoma"/>
            <family val="2"/>
          </rPr>
          <t xml:space="preserve">
tồn sau 119_2731m</t>
        </r>
      </text>
    </comment>
    <comment ref="AN168" authorId="0">
      <text>
        <r>
          <rPr>
            <b/>
            <sz val="9"/>
            <color indexed="81"/>
            <rFont val="Tahoma"/>
            <family val="2"/>
          </rPr>
          <t>-4286m</t>
        </r>
        <r>
          <rPr>
            <sz val="9"/>
            <color indexed="81"/>
            <rFont val="Tahoma"/>
            <family val="2"/>
          </rPr>
          <t xml:space="preserve">
tồn sau 119_946m (ready:4/8_3000)</t>
        </r>
      </text>
    </comment>
  </commentList>
</comments>
</file>

<file path=xl/comments2.xml><?xml version="1.0" encoding="utf-8"?>
<comments xmlns="http://schemas.openxmlformats.org/spreadsheetml/2006/main">
  <authors>
    <author>Kim Thao</author>
    <author>Nguyen Thanh</author>
  </authors>
  <commentList>
    <comment ref="X2" authorId="0">
      <text>
        <r>
          <rPr>
            <b/>
            <sz val="9"/>
            <color indexed="81"/>
            <rFont val="Tahoma"/>
            <family val="2"/>
          </rPr>
          <t>tồn sau 119_3275m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2" authorId="0">
      <text>
        <r>
          <rPr>
            <b/>
            <sz val="9"/>
            <color indexed="81"/>
            <rFont val="Tahoma"/>
            <family val="2"/>
          </rPr>
          <t>tồn sau 119: 115m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3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J3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3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tồn sau 119_5415m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" authorId="1">
      <text>
        <r>
          <rPr>
            <b/>
            <sz val="9"/>
            <color indexed="81"/>
            <rFont val="Tahoma"/>
            <family val="2"/>
          </rPr>
          <t>Luoi nho cat dc 500pcs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5" authorId="0">
      <text>
        <r>
          <rPr>
            <b/>
            <sz val="9"/>
            <color indexed="81"/>
            <rFont val="Tahoma"/>
            <family val="2"/>
          </rPr>
          <t>-265m</t>
        </r>
        <r>
          <rPr>
            <sz val="9"/>
            <color indexed="81"/>
            <rFont val="Tahoma"/>
            <family val="2"/>
          </rPr>
          <t xml:space="preserve">
tồn sau 119_95m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tồn sau 119_5415m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tồn sau 119_5415m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8" authorId="0">
      <text>
        <r>
          <rPr>
            <b/>
            <sz val="9"/>
            <color indexed="81"/>
            <rFont val="Tahoma"/>
            <family val="2"/>
          </rPr>
          <t>tồn sau 119_5415m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-6864m
tồn sau 118_6126m
Bol 3/29_3037+585.5m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119 sd 7747m</t>
        </r>
        <r>
          <rPr>
            <sz val="9"/>
            <color indexed="81"/>
            <rFont val="Tahoma"/>
            <family val="2"/>
          </rPr>
          <t xml:space="preserve">
tồn sau 119_2002m
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-5407
tồn sau 119_988m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-149
tồn sau 119_1220m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<sst xmlns="http://schemas.openxmlformats.org/spreadsheetml/2006/main" count="3250" uniqueCount="492">
  <si>
    <t>PO 
Issued</t>
  </si>
  <si>
    <t>Ship By/Priority</t>
  </si>
  <si>
    <t xml:space="preserve"> Order
 #</t>
  </si>
  <si>
    <t>PO #</t>
  </si>
  <si>
    <t>PO-LINE</t>
  </si>
  <si>
    <t>Destination</t>
  </si>
  <si>
    <t>SKU</t>
  </si>
  <si>
    <t>Description</t>
  </si>
  <si>
    <t>Hang 
Theu</t>
  </si>
  <si>
    <t>Order
 Qty</t>
  </si>
  <si>
    <t>Factory
 Qty</t>
  </si>
  <si>
    <t>Original Due Date</t>
  </si>
  <si>
    <t>TYPE</t>
  </si>
  <si>
    <t>Country</t>
  </si>
  <si>
    <t>VAI CHINH</t>
  </si>
  <si>
    <t>So Luong
vai chinh can</t>
  </si>
  <si>
    <t>VAI LOT</t>
  </si>
  <si>
    <t>DINH MUC
 VAI LOT</t>
  </si>
  <si>
    <t>Vai
 vien</t>
  </si>
  <si>
    <t>Dinh muc 
vai vien</t>
  </si>
  <si>
    <t>SL vai vien can</t>
  </si>
  <si>
    <t>LUOI 
NHO</t>
  </si>
  <si>
    <t>Dinh muc 
luoi nho</t>
  </si>
  <si>
    <t>So luong
 luoi nho
can</t>
  </si>
  <si>
    <t>LUOI 
LON</t>
  </si>
  <si>
    <t>Dinh muc
luoi lon</t>
  </si>
  <si>
    <t>B&amp;G</t>
  </si>
  <si>
    <t>TIIALGS5</t>
  </si>
  <si>
    <t>Infant Insert - New Gray (Tula)</t>
  </si>
  <si>
    <t>Infant Inserts</t>
  </si>
  <si>
    <t>Infant Insert</t>
  </si>
  <si>
    <t>Hong Kong</t>
  </si>
  <si>
    <t>ML-SAT-001 / FB Grey</t>
  </si>
  <si>
    <t>TIIABKS4</t>
  </si>
  <si>
    <t>Infant Insert - New Black (Tula)</t>
  </si>
  <si>
    <t>ML-SAT-001 / Black</t>
  </si>
  <si>
    <t>BCS360BLK</t>
  </si>
  <si>
    <t>Baby Carriers: Omni 360 - Pure Black</t>
  </si>
  <si>
    <t>Theu VC</t>
  </si>
  <si>
    <t>Baby Carriers</t>
  </si>
  <si>
    <t>BC-Omni</t>
  </si>
  <si>
    <t>HF-CVS-303 / Black</t>
  </si>
  <si>
    <t>ML-POP-002 / BLACK</t>
  </si>
  <si>
    <t>BCS360BLU</t>
  </si>
  <si>
    <t>Baby Carriers: Omni 360 - Midnight Blue</t>
  </si>
  <si>
    <t>HF-CVS-303 / Dress Blues (19-4024 TCX)</t>
  </si>
  <si>
    <t>ML-POP-002 / Dress Blues (19-4024TCX)</t>
  </si>
  <si>
    <t>BCS360GRY</t>
  </si>
  <si>
    <t>Baby Carriers: Omni 360 - Pearl Grey</t>
  </si>
  <si>
    <t>HF-CVS-303 / Moon mist</t>
  </si>
  <si>
    <t>ML-POP-002 / High rise</t>
  </si>
  <si>
    <t>SWAELEPH</t>
  </si>
  <si>
    <t>Sleep: Single Swaddler (French Terry) - Elephant OSFM</t>
  </si>
  <si>
    <t>Sleep</t>
  </si>
  <si>
    <t>Swaddler</t>
  </si>
  <si>
    <t>ML-TER-043 / SW ELEPHANT</t>
  </si>
  <si>
    <t>COTTON BIDDING</t>
  </si>
  <si>
    <t>SWASPARROW</t>
  </si>
  <si>
    <t>Sleep: Single Swaddler (French Terry) - Sparrows OSFM</t>
  </si>
  <si>
    <t>ML-TER-043 / Swallows Grey</t>
  </si>
  <si>
    <t>BCS360DAISY</t>
  </si>
  <si>
    <t>Baby Carriers: Omni 360 - Blue Daisies</t>
  </si>
  <si>
    <t>HF-CVS-303 / Faded Denim</t>
  </si>
  <si>
    <t>ML-POP-002 / Floral chambray light</t>
  </si>
  <si>
    <t>BCS360PGREEN</t>
  </si>
  <si>
    <t>Baby Carriers: Omni 360 Cool Air Mesh - Khaki Green</t>
  </si>
  <si>
    <t>BC-Omni Mesh</t>
  </si>
  <si>
    <t>JL-TWL-002 / OLIVE NIGHT</t>
  </si>
  <si>
    <t>JL-RIP-001 / BLACK</t>
  </si>
  <si>
    <t>JL-MSH-001 / OLIVE NIGHT</t>
  </si>
  <si>
    <t>JL-MSH-002 / OLIVE NIGHT</t>
  </si>
  <si>
    <t>BCS360PGREY</t>
  </si>
  <si>
    <t>Baby Carriers: Omni 360 Cool Air Mesh - Pearl Grey</t>
  </si>
  <si>
    <t>HF-TWL-002 / SILVER SCONCE</t>
  </si>
  <si>
    <t>JL-RIP-001 / SILVER SCONCE</t>
  </si>
  <si>
    <t>JL-SMSH-001/LƯỚI GREY NHỎ</t>
  </si>
  <si>
    <t>JL-DMSH-002/LƯỚI GREY LỚN</t>
  </si>
  <si>
    <t>BCS360POXBLU</t>
  </si>
  <si>
    <t>Baby Carriers: Omni 360 Cool Air Mesh - Oxford Blue</t>
  </si>
  <si>
    <t>HF-TWL-002 / CHINA BLUE</t>
  </si>
  <si>
    <t>JL-RIP-001 / CHINA BLUE</t>
  </si>
  <si>
    <t>JL-MSH-001 / CHINA BLUE</t>
  </si>
  <si>
    <t>JL-MSH-002 / CHINA BLUE</t>
  </si>
  <si>
    <t>BCS360PMIDBLU</t>
  </si>
  <si>
    <t>Baby Carriers: Omni 360 Cool Air Mesh - Midnight Blue</t>
  </si>
  <si>
    <t>JL-TWL-002 / DRESS BLUES</t>
  </si>
  <si>
    <t>JL-RIP-001 / DRESS BLUES</t>
  </si>
  <si>
    <t>JL-MSH-001 / DRESS BLUES</t>
  </si>
  <si>
    <t>JL-MSH-002 / DRESS BLUES</t>
  </si>
  <si>
    <t>BCS360STARRY</t>
  </si>
  <si>
    <t>Baby Carriers: Omni 360 - Starry Skies</t>
  </si>
  <si>
    <t>HF-CVS-303 / Starry Sky Grey</t>
  </si>
  <si>
    <t>ML-POP-002 / GRIFFIN</t>
  </si>
  <si>
    <t>BIA</t>
  </si>
  <si>
    <t>Australia</t>
  </si>
  <si>
    <t>BCS360DOWN</t>
  </si>
  <si>
    <t>Baby Carriers: Omni 360 - Downtown</t>
  </si>
  <si>
    <t>ML-POP-002 / ZESTY</t>
  </si>
  <si>
    <t>Dadway</t>
  </si>
  <si>
    <t>BCS360GRYDAD</t>
  </si>
  <si>
    <t>Baby Carriers: Omni 360 - Pearl Grey Japan Exclusive</t>
  </si>
  <si>
    <t>Japan</t>
  </si>
  <si>
    <t>BCS360BLKDAD</t>
  </si>
  <si>
    <t>Baby Carriers: Omni 360 - Pure Black Japan Exclusive</t>
  </si>
  <si>
    <t>BCPEAPBLUE</t>
  </si>
  <si>
    <t>Baby Carriers: Adapt Cool Air Mesh - Deep Blue</t>
  </si>
  <si>
    <t>BC-Adapt Mesh</t>
  </si>
  <si>
    <t>BCPEAPBLK</t>
  </si>
  <si>
    <t>Baby Carriers: Adapt Cool Air Mesh - Onyx Black</t>
  </si>
  <si>
    <t>HF-TWL-002 / Jet Black</t>
  </si>
  <si>
    <t>JL-SMSH-001/LƯỚI ĐEN NHỎ</t>
  </si>
  <si>
    <t>JL-DMSH-002/LƯỚI ĐEN LỚN</t>
  </si>
  <si>
    <t>WBPBLK</t>
  </si>
  <si>
    <t>Accessory: Baby Waist Belt - Black without Box</t>
  </si>
  <si>
    <t>Accessory</t>
  </si>
  <si>
    <t>waist belt</t>
  </si>
  <si>
    <t>WBPGRY</t>
  </si>
  <si>
    <t>Accessory: Baby Waist Belt - Grey without Box</t>
  </si>
  <si>
    <t>BCS360PGREYDAD</t>
  </si>
  <si>
    <t>Baby Carriers: Omni 360 Cool Air Mesh - Pearl Grey Japan Exclusive</t>
  </si>
  <si>
    <t>BCS360PMIDBLUDAD</t>
  </si>
  <si>
    <t>Baby Carriers: Omni 360 Cool Air Mesh - Midnight Blue Japan Exclusive</t>
  </si>
  <si>
    <t>BCAPEACHAR</t>
  </si>
  <si>
    <t>Baby Carriers: Adapt Cool Air Mesh - Charcoal Japan Exclusive</t>
  </si>
  <si>
    <t>BCPEAPOXBLU</t>
  </si>
  <si>
    <t>Baby Carriers: Adapt Cool Air Mesh - Oxford Blue</t>
  </si>
  <si>
    <t>EBEU</t>
  </si>
  <si>
    <t>BCANSTARSKY</t>
  </si>
  <si>
    <t>Baby Carriers: Starry Sky_Phoenix</t>
  </si>
  <si>
    <t>BC-Phoenix</t>
  </si>
  <si>
    <t>Germany</t>
  </si>
  <si>
    <t>BCAPEABLK</t>
  </si>
  <si>
    <t>Baby Carriers: Adapt - Black</t>
  </si>
  <si>
    <t>BC-Adapt</t>
  </si>
  <si>
    <t>BCAPEACONFETI</t>
  </si>
  <si>
    <t>Baby Carriers: Adapt - Confetti</t>
  </si>
  <si>
    <t>ML-POP-002 / GREY SPINKLE PIN DOTS</t>
  </si>
  <si>
    <t>BCAPEASAGE</t>
  </si>
  <si>
    <t>Baby Carriers: Adapt - Sage</t>
  </si>
  <si>
    <t>HF-CVS-303 / LILY PAD</t>
  </si>
  <si>
    <t>ML-POP-002 / WheatHusks</t>
  </si>
  <si>
    <t>BCPEAPGREY</t>
  </si>
  <si>
    <t>Baby Carriers: Adapt Cool Air Mesh - Pearl Grey</t>
  </si>
  <si>
    <t>JL-RIP-001 / Charcoal Grey</t>
  </si>
  <si>
    <t>DC2EPNL</t>
  </si>
  <si>
    <t>Accessory: Doll Carrier - Galaxy Grey</t>
  </si>
  <si>
    <t>Doll Carrier</t>
  </si>
  <si>
    <t>HF-CVS-303 / Galaxy Grey</t>
  </si>
  <si>
    <t>ML-POP-002 / Galaxy Grey</t>
  </si>
  <si>
    <t>IIAGRYV3</t>
  </si>
  <si>
    <t>Infant Insert - Easy Snug Grey</t>
  </si>
  <si>
    <t>IIANATV3</t>
  </si>
  <si>
    <t>Infant Insert - Easy Snug Natural</t>
  </si>
  <si>
    <t>ML-POP-002 / II Natural</t>
  </si>
  <si>
    <t>SWASHEEP</t>
  </si>
  <si>
    <t>Sleep: Single Swaddler (French Terry) - Sheep OSFM</t>
  </si>
  <si>
    <t>ML-TER-043 / SW SHEEP</t>
  </si>
  <si>
    <t>WCR2NL</t>
  </si>
  <si>
    <t>Accessory: Weather Cover Rain - Black</t>
  </si>
  <si>
    <t>JL-RIP-002 / BLACK</t>
  </si>
  <si>
    <t>Tula Infant Inserts</t>
  </si>
  <si>
    <t>EBUS</t>
  </si>
  <si>
    <t>USA</t>
  </si>
  <si>
    <t>BC360BLACK</t>
  </si>
  <si>
    <t>Baby Carriers: 360 - Pure Black_Sunrise</t>
  </si>
  <si>
    <t>BC-360 (Sunrise)</t>
  </si>
  <si>
    <t>12/MC</t>
  </si>
  <si>
    <t>BC360GING</t>
  </si>
  <si>
    <t>Baby Carriers: 360 - Gingham Noir_Sunrise (Target Exclusive)</t>
  </si>
  <si>
    <t>ML-POP-002/ Gingham 20171221-1</t>
  </si>
  <si>
    <t>10/MC</t>
  </si>
  <si>
    <t>BCS360GRN</t>
  </si>
  <si>
    <t>Baby Carriers: Omni 360 - Khaki Green</t>
  </si>
  <si>
    <t>HF-CVS-303 / DUSTY OLIVE</t>
  </si>
  <si>
    <t>BCANMARINE</t>
  </si>
  <si>
    <t>Baby Carriers: Marine_Phoenix</t>
  </si>
  <si>
    <t>HF-CVS-303 / BLUE NIGHT</t>
  </si>
  <si>
    <t>ML-POP-002 / NAVY WHALE V2</t>
  </si>
  <si>
    <t>SLBAELEPH</t>
  </si>
  <si>
    <t>Sleep: Sleeping Bag - Elephant</t>
  </si>
  <si>
    <t>Sleeping Bag</t>
  </si>
  <si>
    <t>ML-KNT-183 / ND ELEPHANT</t>
  </si>
  <si>
    <t>ML-SHR-039 / TP CREAM</t>
  </si>
  <si>
    <t>SWANATURAL</t>
  </si>
  <si>
    <t>Sleep: Single Swaddler (French Terry)- Natural OSFM</t>
  </si>
  <si>
    <t>ML-TER-043 / SW Natural</t>
  </si>
  <si>
    <t>WCW2NL</t>
  </si>
  <si>
    <t>Accessory: Weather Cover Winter - Black</t>
  </si>
  <si>
    <t>JL-RIP-002 / BLACK(0.89)=356;ML-FLC-079 / WC Grey(0.59)=272</t>
  </si>
  <si>
    <t>Efolium</t>
  </si>
  <si>
    <t>Korea</t>
  </si>
  <si>
    <t>Hemel</t>
  </si>
  <si>
    <t>Chile</t>
  </si>
  <si>
    <t>BCANPLAID</t>
  </si>
  <si>
    <t>Baby Carriers: Steel Plaid_Phoenix</t>
  </si>
  <si>
    <t>HF-CVS-303 / Castle rock</t>
  </si>
  <si>
    <t>ML-POP-002 / GREY GINGHAM</t>
  </si>
  <si>
    <t>BCS360BTKING</t>
  </si>
  <si>
    <t>Baby Carriers: Omni 360 - Batik Indigo</t>
  </si>
  <si>
    <t>HF-CVS-303 / BLUE-BATIK</t>
  </si>
  <si>
    <t>Mikroedra (EBEU)</t>
  </si>
  <si>
    <t>Croatia</t>
  </si>
  <si>
    <t>BC360STARRY</t>
  </si>
  <si>
    <t>Baby Carriers: 360 - Starry Skies_Sunrise</t>
  </si>
  <si>
    <t>BC360PEARL</t>
  </si>
  <si>
    <t>Baby Carriers: 360 - Pearl Grey_Sunrise</t>
  </si>
  <si>
    <t>Rei Rei (EBEU)</t>
  </si>
  <si>
    <t>Sweden</t>
  </si>
  <si>
    <t>BCAPEAGEO</t>
  </si>
  <si>
    <t>Baby Carriers: Adapt - Geo Black</t>
  </si>
  <si>
    <t>HF-CVS-303 / Triangle Printed</t>
  </si>
  <si>
    <t>BCAPEADKBL</t>
  </si>
  <si>
    <t>Baby Carriers: Adapt - Admiral Blue</t>
  </si>
  <si>
    <t>HF-CVS-303 / Wav Navy</t>
  </si>
  <si>
    <t>ML-POP-002 / Vintage stripe 1</t>
  </si>
  <si>
    <t>BCAPEAGRY</t>
  </si>
  <si>
    <t>Baby Carriers: Adapt - Pearl Grey</t>
  </si>
  <si>
    <t>BCS360HERR</t>
  </si>
  <si>
    <t>Baby Carriers: Omni 360 - Herringbone</t>
  </si>
  <si>
    <t>HF-CVS-303/ BW Herringbone</t>
  </si>
  <si>
    <t>BC360BTKING</t>
  </si>
  <si>
    <t>Baby Carriers: 360 - Batik Indigo_Sunrise</t>
  </si>
  <si>
    <t>BCAPEASTARRY</t>
  </si>
  <si>
    <t>Baby Carriers: Adapt - Starry Sky</t>
  </si>
  <si>
    <t>BCAPEABTKING</t>
  </si>
  <si>
    <t>Baby Carriers: Adapt - Batik Indigo</t>
  </si>
  <si>
    <t>Richwell</t>
  </si>
  <si>
    <t>Philippines</t>
  </si>
  <si>
    <t>BC360DOWN</t>
  </si>
  <si>
    <t>Baby Carriers: 360 - Downtown_Sunrise</t>
  </si>
  <si>
    <t>Roscon (EBEU)</t>
  </si>
  <si>
    <t>Belgium</t>
  </si>
  <si>
    <t>BCAPEAMINT</t>
  </si>
  <si>
    <t>Baby Carriers: Adapt - Frosted Mint</t>
  </si>
  <si>
    <t>HF-CVS-303 / BLUE-SURF-16-5106TCX</t>
  </si>
  <si>
    <t>ML-POP-002 / METALIC-MOONS</t>
  </si>
  <si>
    <t>118 Dadway Defect</t>
  </si>
  <si>
    <t>BCAPEABANDA</t>
  </si>
  <si>
    <t>Baby Carriers: Adapt - Navy Bandana Japan Exclusive</t>
  </si>
  <si>
    <t>ML-POP-002 / Blue bandana</t>
  </si>
  <si>
    <t>BCAPEAIKAT</t>
  </si>
  <si>
    <t>Baby Carriers: Adapt - Aqua Ikat Japan Exclusive</t>
  </si>
  <si>
    <t>ML-POP-002 / Blue ikat</t>
  </si>
  <si>
    <t>BCS360BLUDAD</t>
  </si>
  <si>
    <t>Baby Carriers: Omni 360 - Midnight Blue Japan Exclusive</t>
  </si>
  <si>
    <t>DINH 
MUC</t>
  </si>
  <si>
    <t>Thong Tin
luoi lon</t>
  </si>
  <si>
    <t>Thong Tin
luoi nho</t>
  </si>
  <si>
    <t>Thong Tin
Vai chinh</t>
  </si>
  <si>
    <t>SL vai 
lot can</t>
  </si>
  <si>
    <t>Sum of Factory
 Qty</t>
  </si>
  <si>
    <t>Grand Total</t>
  </si>
  <si>
    <t>ready</t>
  </si>
  <si>
    <t>JL-TWL-002 / 19-0201 TCX Asphalt</t>
  </si>
  <si>
    <t>JL-RIP-001 / 19-0201 TCX Asphalt</t>
  </si>
  <si>
    <t>JL-MSH-001 / 19-0201 TCX Asphalt</t>
  </si>
  <si>
    <t>JL-MSH-002 / 19-0201 TCX Asphalt</t>
  </si>
  <si>
    <t>ETA 24/04</t>
  </si>
  <si>
    <t>Box &amp; TCBCATALOGOMNI-V2-115 ETA 01/05</t>
  </si>
  <si>
    <t>Chỉ ETA 28/04; Webbing: từ 15/04 đến 04/05 - Nút: 04/05 -Thun: từ 16/04 đến 19/04 &amp; Velcro: 22/03; Dây kéo: từ 16/04 đến 19/04</t>
  </si>
  <si>
    <t>Box &amp; TCBCATALOGOMNI-MESH-V1-115 ETA 01/05</t>
  </si>
  <si>
    <t>Box &amp; TCATALOG-ADT-V4-66 ETA 01/05</t>
  </si>
  <si>
    <t xml:space="preserve">Chỉ ETA 28/04; Webbing: từ 15/04 đến 04/05 - Nút: 04/05 - Thun: từ 16/04 đến 19/04 và Velcro: 22/03, Dây kéo: từ 16/04 đến 19/04 </t>
  </si>
  <si>
    <t>Chỉ ETA 28/04; Webbing: từ 15/04 đến 04/05 - Nút: 04/05 - Thun: từ 16/04 đến 19/04 và Velcro: từ 15/04 đến 22/04, Dây kéo: từ 16/04 đến 19/04</t>
  </si>
  <si>
    <t>X</t>
  </si>
  <si>
    <t>Box &amp; TCATALOG-EBEU-II-V2-65 ETA 01/05</t>
  </si>
  <si>
    <t>Chỉ ETA 28/04; Nút: 04/05</t>
  </si>
  <si>
    <t>ETA 01/05</t>
  </si>
  <si>
    <t>Chỉ ETA 28/04; Velro: từ 15/04 đến 22/04</t>
  </si>
  <si>
    <t>From VN ETA 30/03, W634 ETA 10/04</t>
  </si>
  <si>
    <t>ETA 12/04</t>
  </si>
  <si>
    <t>Box &amp; TCATALOG-PNIX-ROW-V2-111 ETA 10/04</t>
  </si>
  <si>
    <t>Chỉ 10/04; Webbing - Nút - Thun &amp; Velcro: ok; Dây kéo: ok</t>
  </si>
  <si>
    <t>Box &amp; TCATALOG-PNIX-EBEU-V1-111 ETA 10/04</t>
  </si>
  <si>
    <t>Box &amp;  TCBCATALOG-SUNRISE-V1-119 ETA 01/05</t>
  </si>
  <si>
    <t>Box &amp; TCBCATALOG-SUNRISE-V1-119 ETA 01/05</t>
  </si>
  <si>
    <t>Chỉ ETA 28/04; Webbing: từ 15/04 đến 04/05 &amp; Nút: 04/05</t>
  </si>
  <si>
    <t>Chỉ ETA 28/04; Webbing: từ 15/04 đến 04/05 - Nút 04/05; velro: từ 15/04 đến 22/04</t>
  </si>
  <si>
    <t>TPOLYBAG-TULA-II &amp; TCATALOG-TULA-II ETA 01/05</t>
  </si>
  <si>
    <t>Box &amp; TCBCATALOGOMNIDAD-V1-113 ETA 01/05</t>
  </si>
  <si>
    <t>Buckle 523YKK: OK</t>
  </si>
  <si>
    <t>Chỉ ETA 28/04; Webbing: từ 15/04 đến 04/05 - Nút: 04/05</t>
  </si>
  <si>
    <t>Box &amp; TCBCATALOGOMNI-MESH-DAD-V1-118 ETA 01/05</t>
  </si>
  <si>
    <t>Chỉ ETA 28/04, dây kéo: từ 16/04 đến 19/04, nút: 04/05</t>
  </si>
  <si>
    <t>From VN ETA 24/04,  W634 &amp; W1131 &amp; W582 ETA 03/05</t>
  </si>
  <si>
    <t>From VN ETA 24/04, W634 03/05</t>
  </si>
  <si>
    <t>From VN ETA 24/04; W634 ETA 03/05</t>
  </si>
  <si>
    <t>From VN ETA 24/04</t>
  </si>
  <si>
    <t>From VN W1130 &amp; W551 ETA 24/04,  W634 ETA 03/05</t>
  </si>
  <si>
    <t>New arkwork</t>
  </si>
  <si>
    <t>From VN W1130 &amp; W551 ETA 24/04, W634 ETA 03/05</t>
  </si>
  <si>
    <t>From VN ETA 24/04, TBUCKLEDOLL78-BLK: 04/05</t>
  </si>
  <si>
    <t xml:space="preserve">Baby Carriers: Adapt Cool Air Mesh - Pearl Grey(chi cat 172) </t>
  </si>
  <si>
    <t>3/26: Cancel 3K. Will reorder more on order 121
(increased to 6000)</t>
  </si>
  <si>
    <t>119 Dadway Defect</t>
  </si>
  <si>
    <t>Line #</t>
  </si>
  <si>
    <t>BCAPEASTARDAD</t>
  </si>
  <si>
    <t>Ready</t>
  </si>
  <si>
    <t>Baby Carriers: Adapt Frosted Mint</t>
  </si>
  <si>
    <t>Baby Carriers: Adapt Star Dust Japan Exclusive</t>
  </si>
  <si>
    <t>HF-CVS-303 / GREY TEXTURE</t>
  </si>
  <si>
    <t>ML-POP-002 / STARRY SKY NAVY</t>
  </si>
  <si>
    <t>KL</t>
  </si>
  <si>
    <t>Weather Cover</t>
  </si>
  <si>
    <t>Waist Belt</t>
  </si>
  <si>
    <t>GC</t>
  </si>
  <si>
    <t>VC:READY;VL:4/20 READY</t>
  </si>
  <si>
    <t>VC:READY;VL:READY 4/20</t>
  </si>
  <si>
    <t>VL:READY 4/20</t>
  </si>
  <si>
    <t>VC+VL:READY 4/20</t>
  </si>
  <si>
    <t>VC+VL:READY</t>
  </si>
  <si>
    <t>VL:READY</t>
  </si>
  <si>
    <t>READY</t>
  </si>
  <si>
    <t>RIP+Luoi nho:READY</t>
  </si>
  <si>
    <t>VC+RIP+ LUOI nho &amp; lon: READY</t>
  </si>
  <si>
    <t>VC+RIP+LUOI nho:READY;LUOI lon:ready ship 4/15-dk nhan 5/2-4</t>
  </si>
  <si>
    <t>VC:Ready ship 4/27-dk nhan 5/15-18</t>
  </si>
  <si>
    <t>EBCA</t>
  </si>
  <si>
    <t>Canada</t>
  </si>
  <si>
    <t>ETA dự kiến 10/04</t>
  </si>
  <si>
    <t xml:space="preserve">Chỉ ETA 08/04; Webbing: 30/03 - Nút: 11/04 - Thun: 20/03 và Velcro: 22/03, Dây kéo: 26/03 </t>
  </si>
  <si>
    <t>Chỉ ETA 08/04; Webbing: 30/03 - Nút: 11/04 -Thun: 20/03 &amp; Velcro: 22/03; Dây kéo: 26/03</t>
  </si>
  <si>
    <t>Column Labels</t>
  </si>
  <si>
    <t>TWL-China Blue_dk nhan 5/4-5/8</t>
  </si>
  <si>
    <t>ETD:4/18--&gt;dkien nhan 5/4-8</t>
  </si>
  <si>
    <t>ETD:4/20--&gt;dkien nhan 5/7-9</t>
  </si>
  <si>
    <t>VC:Ready ship 4/20-dk nhan 5/7-9;RIP+LUOI nho &amp; lon:READY</t>
  </si>
  <si>
    <t>VC:Ready ship 4/20-dk 5/7-9;RIP+LUOI nho :Ready ship 4/17-dk nhan 5/4-7;LUOI lon:READY</t>
  </si>
  <si>
    <t>VC:Ready ship 4/20-dk 5/7-9;RIP+LUOI nho &amp; lon:READY</t>
  </si>
  <si>
    <t>ETD 4/17_8K- dk nhan 5/4-7</t>
  </si>
  <si>
    <t>ETD 4/17- dk nhan 5/4-7</t>
  </si>
  <si>
    <t>VC (8K)+RIP+LUOI nho &amp; lon :ETD 4/17- dk nhan 5/4-7</t>
  </si>
  <si>
    <t>VC:ETD 4/17-dk nhan 5/4-7</t>
  </si>
  <si>
    <t>ETD 4/10-dk nhan 4/20</t>
  </si>
  <si>
    <t>VC:Ready ship 4/22_1k, dk nhan 5/7-9;VL: READY</t>
  </si>
  <si>
    <t>VC:ETD 4/17-dk nhan 5/4-7;VL:READY 4/20</t>
  </si>
  <si>
    <t>VC:ETD 4/10-dk nhan 4/20,VL:READY</t>
  </si>
  <si>
    <t>VC: 1200pcs READY; 1300pcs ETD 4/10-dk nhan 4/20</t>
  </si>
  <si>
    <t>VC:ETD 4/10-dk nhan 4/20</t>
  </si>
  <si>
    <t>VC+VL:4/20 READY</t>
  </si>
  <si>
    <t>ETD 04/17-dk nhan 5/4-7</t>
  </si>
  <si>
    <t>VC: ETD 4/10-dk nhan 4/20,VL:READY</t>
  </si>
  <si>
    <t>ETD: 4/8--&gt; dk nhan 4/20</t>
  </si>
  <si>
    <t>RIP-002:ETD 4/17-dk nhan 5/4-7,ML-FLC-079: Ready 4/20</t>
  </si>
  <si>
    <t>ETD 4/15- dk 5/2-4</t>
  </si>
  <si>
    <t>ETD 4/15--&gt; dkien ve 5/2-4</t>
  </si>
  <si>
    <t>DATE</t>
  </si>
  <si>
    <t>ORDER 120</t>
  </si>
  <si>
    <t xml:space="preserve">VC:READY;VL:READY 4/20 </t>
  </si>
  <si>
    <t>VC:ETD 4/17_8K- dk nhan 5/4-7;RIP+LUOI nho&amp; lon:READY</t>
  </si>
  <si>
    <t>VC:Ready ship 4/27-dk nhan 5/15-18;RIP:ETD 04/17-dk nhan 5/4-7;Luoi nho&amp; lon:READY</t>
  </si>
  <si>
    <t>VC:Ready ship 4/27-dk nhan 5/15-18; RIP+Luoi nho &amp; lon:READY</t>
  </si>
  <si>
    <t>VC: 1200pcs READY; 1300pcs ETD 4/10-dk nhan 4/20;VL:READY</t>
  </si>
  <si>
    <t>VC (8K)+RIP:ETD 4/17- dk nhan 5/4-7;LUOI nho&amp; lon:READY</t>
  </si>
  <si>
    <t>may nhan order 120</t>
  </si>
  <si>
    <t>VC: TWL-Silver Sconce dk ve 5/15-18</t>
  </si>
  <si>
    <t>***</t>
  </si>
  <si>
    <t>Ready
 Date</t>
  </si>
  <si>
    <t>Product
 Group</t>
  </si>
  <si>
    <t>Packing 
Instruction</t>
  </si>
  <si>
    <t>Thanh notes 4/17</t>
  </si>
  <si>
    <t>Thong tin vai</t>
  </si>
  <si>
    <t>Ergobaby
Notes</t>
  </si>
  <si>
    <t>KL may</t>
  </si>
  <si>
    <t>Thong Tin
Vai Lot</t>
  </si>
  <si>
    <t>Thong Tin
vải viền</t>
  </si>
  <si>
    <t>SL
 luoi lon
can</t>
  </si>
  <si>
    <t>Buckle</t>
  </si>
  <si>
    <t>Nhãn</t>
  </si>
  <si>
    <t>Hộp</t>
  </si>
  <si>
    <t>NUT</t>
  </si>
  <si>
    <t xml:space="preserve">Các loại Phu lieu khac </t>
  </si>
  <si>
    <t>READY DATE</t>
  </si>
  <si>
    <t>3/28
READY DATE</t>
  </si>
  <si>
    <t>4/9
READY DATE</t>
  </si>
  <si>
    <t>NEW 4.17
READY DATE</t>
  </si>
  <si>
    <t>120146487BCS360PGREEN320</t>
  </si>
  <si>
    <t>146487</t>
  </si>
  <si>
    <t>BC-Omni 360 Mesh</t>
  </si>
  <si>
    <t>4/17:chuyen tu #120 xuat 5/19_(nhan BTP theu 5/10)</t>
  </si>
  <si>
    <t>VC+RIP+LUOI nho &amp; lon:READY</t>
  </si>
  <si>
    <t>1201464810BCS360PMIDBLU750</t>
  </si>
  <si>
    <t>1464810</t>
  </si>
  <si>
    <t>VC:Ready ship 4/16_8k- dk nhan 5/2-4;RIP+LUOI nho&amp; lon:READY</t>
  </si>
  <si>
    <t>ready 4/16_8k, dkien ve 4/27-5/2</t>
  </si>
  <si>
    <t>120146264BCPEAPBLK3800</t>
  </si>
  <si>
    <t>146264</t>
  </si>
  <si>
    <t>4/17:chuyen tu #120 xuat 5/22_(nhan BTP theu 5/5)</t>
  </si>
  <si>
    <t>VC+RIP+Luoi nho&amp; lon:READY</t>
  </si>
  <si>
    <t>120146269BCAPEACHAR1500</t>
  </si>
  <si>
    <t>146269</t>
  </si>
  <si>
    <t>4/17:chuyen tu #120 xuat 5/22_(nhan BTP theu 5/8)</t>
  </si>
  <si>
    <t>VC+Luoi lon :READY, RIP+LUOI nho: Ready ship 4/16-dk nhan 5/2-4</t>
  </si>
  <si>
    <t>ready 4/16_1k, dkien ve 4/27-5/2</t>
  </si>
  <si>
    <t>ready 100pcs, 1400pcs ready 4/15_1k, dkien ve 4/27-5/2</t>
  </si>
  <si>
    <t>12012893BCPEAPBLK250</t>
  </si>
  <si>
    <t>12893</t>
  </si>
  <si>
    <t>4/17:chuyen tu #120 xuat 5/22_(nhan BTP theu 5/10)</t>
  </si>
  <si>
    <t>12012935BCPEAPBLK700</t>
  </si>
  <si>
    <t>12935</t>
  </si>
  <si>
    <t>12012887BCPEAPBLK100</t>
  </si>
  <si>
    <t>12887</t>
  </si>
  <si>
    <t>120146268BCS360PMIDBLUDAD1200</t>
  </si>
  <si>
    <t>146268</t>
  </si>
  <si>
    <t>VC+RIP+LUOI nho &amp;lon :READY</t>
  </si>
  <si>
    <t>Bol 3/29_1973m (2400pcs), dkien ve 4/14, 300pcs ready 4/27-5/2</t>
  </si>
  <si>
    <t>REC 4/20</t>
  </si>
  <si>
    <r>
      <rPr>
        <sz val="11"/>
        <color rgb="FFFF0000"/>
        <rFont val="Calibri"/>
        <family val="2"/>
        <scheme val="minor"/>
      </rPr>
      <t>()_4/23:Ready ship 4/24-dk nhan 5/12</t>
    </r>
    <r>
      <rPr>
        <sz val="11"/>
        <rFont val="Calibri"/>
        <family val="2"/>
        <scheme val="minor"/>
      </rPr>
      <t xml:space="preserve">
Ready ship 4/22_1k, dk nhan 5/7-9</t>
    </r>
  </si>
  <si>
    <t>REC 4/20, -690</t>
  </si>
  <si>
    <t>VC:READY;VL:REC 4/20</t>
  </si>
  <si>
    <r>
      <rPr>
        <sz val="10"/>
        <color rgb="FFFF0000"/>
        <rFont val="Calibri"/>
        <family val="2"/>
        <scheme val="minor"/>
      </rPr>
      <t>4/23: ETD 4/29--&gt;dk nhan 5/15-17</t>
    </r>
    <r>
      <rPr>
        <sz val="10"/>
        <rFont val="Calibri"/>
        <family val="2"/>
        <scheme val="minor"/>
      </rPr>
      <t xml:space="preserve">
(READY ship 4/22-&gt;dk nhan 5/7-9)</t>
    </r>
  </si>
  <si>
    <t>VC:READY;4/23: ETD 4/29--&gt;dk nhan 5/15-17</t>
  </si>
  <si>
    <t>VC+VL: READY</t>
  </si>
  <si>
    <r>
      <rPr>
        <sz val="10"/>
        <color rgb="FFFF0000"/>
        <rFont val="Calibri"/>
        <family val="2"/>
        <scheme val="minor"/>
      </rPr>
      <t>4/24:Ready ship 4/24-dk nhan 5/8-10</t>
    </r>
    <r>
      <rPr>
        <sz val="10"/>
        <rFont val="Calibri"/>
        <family val="2"/>
        <scheme val="minor"/>
      </rPr>
      <t xml:space="preserve">
(READY ship 4/22-&gt;dk nhan 5/7-9)</t>
    </r>
  </si>
  <si>
    <r>
      <t>VC:ETD 4/10-dk nhan 4/20;</t>
    </r>
    <r>
      <rPr>
        <sz val="10"/>
        <color rgb="FFFF0000"/>
        <rFont val="Calibri"/>
        <family val="2"/>
        <scheme val="minor"/>
      </rPr>
      <t>VL:4/24:Ready ship 4/24-dk nhan 5/8-10</t>
    </r>
  </si>
  <si>
    <r>
      <rPr>
        <sz val="10"/>
        <color rgb="FFFF0000"/>
        <rFont val="Calibri"/>
        <family val="2"/>
        <scheme val="minor"/>
      </rPr>
      <t>4/23:Ready ship 4/24-dk nhan 5/8-10</t>
    </r>
    <r>
      <rPr>
        <sz val="10"/>
        <rFont val="Calibri"/>
        <family val="2"/>
        <scheme val="minor"/>
      </rPr>
      <t xml:space="preserve">
(READY ship 4/22-&gt;dk nhan 5/7-9)</t>
    </r>
  </si>
  <si>
    <r>
      <t>VC:ETD 4/10-dk nhan 4/20;</t>
    </r>
    <r>
      <rPr>
        <sz val="10"/>
        <color rgb="FFFF0000"/>
        <rFont val="Calibri"/>
        <family val="2"/>
        <scheme val="minor"/>
      </rPr>
      <t>VL:Ready ship 4/24-dk nhan 5/8-10</t>
    </r>
  </si>
  <si>
    <t>CARTONS</t>
  </si>
  <si>
    <t>PO</t>
  </si>
  <si>
    <t>Line</t>
  </si>
  <si>
    <t>HangTheu</t>
  </si>
  <si>
    <t>OriginalDueDate</t>
  </si>
  <si>
    <t>LetterReleaseDate</t>
  </si>
  <si>
    <t>BookingSentDate</t>
  </si>
  <si>
    <t>BookingConfirmationDate</t>
  </si>
  <si>
    <t>BOLDate</t>
  </si>
  <si>
    <t>ETADate</t>
  </si>
  <si>
    <t>ContainerNum</t>
  </si>
  <si>
    <t>SERIALNUMBER</t>
  </si>
  <si>
    <t>FactoryNotes</t>
  </si>
  <si>
    <t>ErgobabyNotes</t>
  </si>
  <si>
    <t>ProductGroup</t>
  </si>
  <si>
    <t>PackingInstruction</t>
  </si>
  <si>
    <t>ShipBy</t>
  </si>
  <si>
    <t>ExFTYDate</t>
  </si>
  <si>
    <t>ETDFactory</t>
  </si>
  <si>
    <t>ETDVietNam</t>
  </si>
  <si>
    <t>XContainer</t>
  </si>
  <si>
    <t>VnInvoice</t>
  </si>
  <si>
    <t>Factory</t>
  </si>
  <si>
    <t>TotalFabricStatus</t>
  </si>
  <si>
    <t>VaiChinh</t>
  </si>
  <si>
    <t>VaiVien</t>
  </si>
  <si>
    <t>LuoiNho</t>
  </si>
  <si>
    <t>LuoiLon</t>
  </si>
  <si>
    <t>VaiLot1</t>
  </si>
  <si>
    <t>DMVaiChinh</t>
  </si>
  <si>
    <t>SLVaiChinh</t>
  </si>
  <si>
    <t>TTVaiChinh</t>
  </si>
  <si>
    <t>DMVaiVien</t>
  </si>
  <si>
    <t>SLVaiVien</t>
  </si>
  <si>
    <t>TTVaiVien</t>
  </si>
  <si>
    <t>DMLuoiNho</t>
  </si>
  <si>
    <t>SLLuoiNho</t>
  </si>
  <si>
    <t>TTLuoiNho</t>
  </si>
  <si>
    <t>DMLuoiLon</t>
  </si>
  <si>
    <t>SLLuoiLon</t>
  </si>
  <si>
    <t>TTLuoiLon</t>
  </si>
  <si>
    <t>DMVaiLot1</t>
  </si>
  <si>
    <t>SLVaiLot1</t>
  </si>
  <si>
    <t>TTVaiLot1</t>
  </si>
  <si>
    <t>VaiLot2</t>
  </si>
  <si>
    <t>DMVaiLot2</t>
  </si>
  <si>
    <t>SLVaiLot2</t>
  </si>
  <si>
    <t>TTVaiLot2</t>
  </si>
  <si>
    <t>VaiLot3</t>
  </si>
  <si>
    <t>DMVaiLot3</t>
  </si>
  <si>
    <t>SLVaiLot3</t>
  </si>
  <si>
    <t>TTVaiLot3</t>
  </si>
  <si>
    <t>VaiLot4</t>
  </si>
  <si>
    <t>DMVaiLot4</t>
  </si>
  <si>
    <t>SLVaiLot4</t>
  </si>
  <si>
    <t>TTVaiLot4</t>
  </si>
  <si>
    <t>VaiLot5</t>
  </si>
  <si>
    <t>DMVaiLot5</t>
  </si>
  <si>
    <t>SLVaiLot5</t>
  </si>
  <si>
    <t>TTVaiLot5</t>
  </si>
  <si>
    <t>Nhan</t>
  </si>
  <si>
    <t>Hop</t>
  </si>
  <si>
    <t>Nut</t>
  </si>
  <si>
    <t>PhuLieuKhac</t>
  </si>
  <si>
    <t>Order</t>
  </si>
  <si>
    <t>PoIssued</t>
  </si>
  <si>
    <t>OriginalQty</t>
  </si>
  <si>
    <t>Type</t>
  </si>
  <si>
    <t>VaiLot6</t>
  </si>
  <si>
    <t>DMVaiLot6</t>
  </si>
  <si>
    <t>SLVaiLot6</t>
  </si>
  <si>
    <t>TTVaiLot6</t>
  </si>
  <si>
    <t>SewingQty</t>
  </si>
  <si>
    <t>SewingDate</t>
  </si>
  <si>
    <t>ExFTYQty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</si>
</sst>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m/d;@"/>
    <numFmt numFmtId="165" formatCode="mm/dd"/>
    <numFmt numFmtId="166" formatCode="0.0"/>
    <numFmt numFmtId="167" formatCode="&quot;$&quot;#,##0.00"/>
    <numFmt numFmtId="168" formatCode="0.000"/>
    <numFmt numFmtId="169" formatCode="_([$€-2]* #,##0.00_);_([$€-2]* \(#,##0.00\);_([$€-2]* &quot;-&quot;??_)"/>
    <numFmt numFmtId="170" formatCode="0.00_ ;[Red]\-0.00\ 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CB0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F1FF"/>
        <bgColor indexed="64"/>
      </patternFill>
    </fill>
    <fill>
      <patternFill patternType="solid">
        <fgColor rgb="FF3F695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9" fontId="1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1" xfId="0" applyNumberFormat="1" applyBorder="1"/>
    <xf numFmtId="14" fontId="4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wrapText="1"/>
    </xf>
    <xf numFmtId="164" fontId="4" fillId="0" borderId="1" xfId="0" applyNumberFormat="1" applyFont="1" applyFill="1" applyBorder="1" applyAlignment="1">
      <alignment horizontal="left" vertical="center" wrapText="1"/>
    </xf>
    <xf numFmtId="16" fontId="4" fillId="0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/>
    <xf numFmtId="0" fontId="11" fillId="0" borderId="0" xfId="0" applyFont="1" applyFill="1"/>
    <xf numFmtId="0" fontId="11" fillId="0" borderId="1" xfId="0" applyFont="1" applyFill="1" applyBorder="1" applyAlignment="1"/>
    <xf numFmtId="0" fontId="11" fillId="0" borderId="0" xfId="0" applyFont="1" applyFill="1" applyAlignment="1"/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168" fontId="11" fillId="0" borderId="1" xfId="0" applyNumberFormat="1" applyFont="1" applyFill="1" applyBorder="1"/>
    <xf numFmtId="2" fontId="11" fillId="0" borderId="1" xfId="0" applyNumberFormat="1" applyFont="1" applyFill="1" applyBorder="1"/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0" fillId="0" borderId="0" xfId="0" pivotButton="1"/>
    <xf numFmtId="0" fontId="4" fillId="0" borderId="1" xfId="0" applyFont="1" applyFill="1" applyBorder="1" applyAlignment="1">
      <alignment vertical="center"/>
    </xf>
    <xf numFmtId="165" fontId="4" fillId="0" borderId="1" xfId="0" applyNumberFormat="1" applyFont="1" applyFill="1" applyBorder="1" applyAlignment="1">
      <alignment horizontal="center"/>
    </xf>
    <xf numFmtId="165" fontId="12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166" fontId="4" fillId="0" borderId="1" xfId="0" applyNumberFormat="1" applyFont="1" applyFill="1" applyBorder="1" applyAlignment="1">
      <alignment horizontal="left" vertical="center"/>
    </xf>
    <xf numFmtId="2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/>
    <xf numFmtId="16" fontId="4" fillId="0" borderId="1" xfId="0" applyNumberFormat="1" applyFont="1" applyFill="1" applyBorder="1"/>
    <xf numFmtId="1" fontId="4" fillId="0" borderId="1" xfId="0" applyNumberFormat="1" applyFont="1" applyFill="1" applyBorder="1" applyAlignment="1"/>
    <xf numFmtId="166" fontId="4" fillId="0" borderId="1" xfId="0" applyNumberFormat="1" applyFont="1" applyFill="1" applyBorder="1" applyAlignment="1">
      <alignment horizontal="left"/>
    </xf>
    <xf numFmtId="2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/>
    <xf numFmtId="0" fontId="0" fillId="0" borderId="1" xfId="0" applyBorder="1" applyAlignment="1">
      <alignment horizontal="left" indent="1"/>
    </xf>
    <xf numFmtId="165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3" fontId="0" fillId="0" borderId="1" xfId="0" applyNumberFormat="1" applyBorder="1"/>
    <xf numFmtId="3" fontId="1" fillId="0" borderId="1" xfId="0" applyNumberFormat="1" applyFont="1" applyBorder="1"/>
    <xf numFmtId="165" fontId="3" fillId="0" borderId="1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3" fontId="14" fillId="0" borderId="0" xfId="0" applyNumberFormat="1" applyFont="1"/>
    <xf numFmtId="3" fontId="0" fillId="0" borderId="1" xfId="0" applyNumberFormat="1" applyBorder="1" applyAlignment="1">
      <alignment horizontal="left"/>
    </xf>
    <xf numFmtId="0" fontId="13" fillId="0" borderId="0" xfId="0" applyFont="1" applyFill="1"/>
    <xf numFmtId="164" fontId="5" fillId="0" borderId="1" xfId="0" applyNumberFormat="1" applyFont="1" applyFill="1" applyBorder="1" applyAlignment="1">
      <alignment horizontal="center" vertical="center" wrapText="1"/>
    </xf>
    <xf numFmtId="1" fontId="9" fillId="5" borderId="0" xfId="0" applyNumberFormat="1" applyFont="1" applyFill="1"/>
    <xf numFmtId="165" fontId="12" fillId="0" borderId="1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Alignment="1">
      <alignment horizontal="center"/>
    </xf>
    <xf numFmtId="0" fontId="3" fillId="7" borderId="1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 vertical="top"/>
    </xf>
    <xf numFmtId="1" fontId="3" fillId="7" borderId="1" xfId="0" applyNumberFormat="1" applyFont="1" applyFill="1" applyBorder="1" applyAlignment="1">
      <alignment horizontal="center" vertical="top" wrapText="1"/>
    </xf>
    <xf numFmtId="1" fontId="12" fillId="5" borderId="1" xfId="0" applyNumberFormat="1" applyFont="1" applyFill="1" applyBorder="1" applyAlignment="1">
      <alignment horizontal="center" vertical="top" wrapText="1"/>
    </xf>
    <xf numFmtId="1" fontId="3" fillId="8" borderId="1" xfId="0" applyNumberFormat="1" applyFont="1" applyFill="1" applyBorder="1" applyAlignment="1">
      <alignment horizontal="center" vertical="top" wrapText="1"/>
    </xf>
    <xf numFmtId="0" fontId="3" fillId="8" borderId="1" xfId="0" applyNumberFormat="1" applyFont="1" applyFill="1" applyBorder="1" applyAlignment="1">
      <alignment horizontal="center" vertical="top" wrapText="1"/>
    </xf>
    <xf numFmtId="166" fontId="3" fillId="8" borderId="1" xfId="0" applyNumberFormat="1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top" wrapText="1"/>
    </xf>
    <xf numFmtId="2" fontId="3" fillId="8" borderId="1" xfId="0" applyNumberFormat="1" applyFont="1" applyFill="1" applyBorder="1" applyAlignment="1">
      <alignment horizontal="center" vertical="top" wrapText="1"/>
    </xf>
    <xf numFmtId="165" fontId="3" fillId="4" borderId="1" xfId="0" applyNumberFormat="1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/>
    </xf>
    <xf numFmtId="1" fontId="12" fillId="7" borderId="1" xfId="0" applyNumberFormat="1" applyFont="1" applyFill="1" applyBorder="1" applyAlignment="1">
      <alignment horizontal="center" vertical="top" wrapText="1"/>
    </xf>
    <xf numFmtId="165" fontId="6" fillId="5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vertical="center"/>
    </xf>
    <xf numFmtId="167" fontId="2" fillId="0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70" fontId="11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wrapText="1"/>
    </xf>
    <xf numFmtId="0" fontId="16" fillId="9" borderId="1" xfId="0" applyFont="1" applyFill="1" applyBorder="1" applyAlignment="1">
      <alignment horizontal="center" vertical="center" wrapText="1"/>
    </xf>
    <xf numFmtId="166" fontId="16" fillId="9" borderId="1" xfId="0" applyNumberFormat="1" applyFont="1" applyFill="1" applyBorder="1" applyAlignment="1">
      <alignment horizontal="center"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numFmt numFmtId="3" formatCode="#,##0"/>
    </dxf>
    <dxf>
      <numFmt numFmtId="3" formatCode="#,##0"/>
    </dxf>
    <dxf>
      <fill>
        <patternFill patternType="solid">
          <bgColor theme="7" tint="0.59999389629810485"/>
        </patternFill>
      </fill>
    </dxf>
  </dxfs>
  <tableStyles count="0" defaultTableStyle="TableStyleMedium2" defaultPivotStyle="PivotStyleLight16"/>
  <colors>
    <mruColors>
      <color rgb="FF00FFCC"/>
      <color rgb="FFE5CB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thanh" refreshedDate="43209.735686805558" createdVersion="6" refreshedVersion="6" minRefreshableVersion="3" recordCount="167">
  <cacheSource type="worksheet">
    <worksheetSource ref="A1:CB168" sheet="Order 120"/>
  </cacheSource>
  <cacheFields count="63">
    <cacheField name="KEY" numFmtId="0">
      <sharedItems containsBlank="1"/>
    </cacheField>
    <cacheField name="PO _x000a_Issued" numFmtId="14">
      <sharedItems containsNonDate="0" containsDate="1" containsString="0" containsBlank="1" minDate="2018-02-20T00:00:00" maxDate="2018-03-14T00:00:00"/>
    </cacheField>
    <cacheField name="Ship By/Priority" numFmtId="0">
      <sharedItems containsNonDate="0" containsDate="1" containsString="0" containsBlank="1" minDate="2018-05-15T00:00:00" maxDate="2018-06-16T00:00:00"/>
    </cacheField>
    <cacheField name=" Order_x000a_ #" numFmtId="0">
      <sharedItems containsMixedTypes="1" containsNumber="1" containsInteger="1" minValue="119" maxValue="120"/>
    </cacheField>
    <cacheField name="PO #" numFmtId="0">
      <sharedItems containsSemiMixedTypes="0" containsString="0" containsNumber="1" containsInteger="1" minValue="68" maxValue="14695"/>
    </cacheField>
    <cacheField name="Line_x000a_ #" numFmtId="0">
      <sharedItems containsSemiMixedTypes="0" containsString="0" containsNumber="1" containsInteger="1" minValue="1" maxValue="31"/>
    </cacheField>
    <cacheField name="PO-LINE" numFmtId="0">
      <sharedItems/>
    </cacheField>
    <cacheField name="Destination" numFmtId="0">
      <sharedItems/>
    </cacheField>
    <cacheField name="SKU" numFmtId="0">
      <sharedItems/>
    </cacheField>
    <cacheField name="Description" numFmtId="0">
      <sharedItems/>
    </cacheField>
    <cacheField name="Hang _x000a_Theu" numFmtId="0">
      <sharedItems containsBlank="1"/>
    </cacheField>
    <cacheField name="Order_x000a_ Qty" numFmtId="1">
      <sharedItems containsSemiMixedTypes="0" containsString="0" containsNumber="1" containsInteger="1" minValue="2" maxValue="18900"/>
    </cacheField>
    <cacheField name="Factory_x000a_ Qty" numFmtId="1">
      <sharedItems containsSemiMixedTypes="0" containsString="0" containsNumber="1" containsInteger="1" minValue="2" maxValue="5860"/>
    </cacheField>
    <cacheField name="Original Due Date" numFmtId="0">
      <sharedItems containsNonDate="0" containsDate="1" containsString="0" containsBlank="1" minDate="2018-05-15T00:00:00" maxDate="2018-06-16T00:00:00"/>
    </cacheField>
    <cacheField name="Notes " numFmtId="0">
      <sharedItems containsBlank="1"/>
    </cacheField>
    <cacheField name="EX-FTY_x000a_Date" numFmtId="165">
      <sharedItems containsSemiMixedTypes="0" containsNonDate="0" containsDate="1" containsString="0" minDate="2018-05-22T00:00:00" maxDate="2018-06-17T00:00:00" count="9">
        <d v="2018-05-22T00:00:00"/>
        <d v="2018-05-25T00:00:00"/>
        <d v="2018-05-30T00:00:00"/>
        <d v="2018-05-31T00:00:00"/>
        <d v="2018-06-04T00:00:00"/>
        <d v="2018-06-08T00:00:00"/>
        <d v="2018-06-11T00:00:00"/>
        <d v="2018-06-15T00:00:00"/>
        <d v="2018-06-16T00:00:00"/>
      </sharedItems>
    </cacheField>
    <cacheField name="GROUP" numFmtId="0">
      <sharedItems containsBlank="1"/>
    </cacheField>
    <cacheField name="IN LINE" numFmtId="0">
      <sharedItems containsBlank="1"/>
    </cacheField>
    <cacheField name="So ngay may" numFmtId="0">
      <sharedItems containsString="0" containsBlank="1" containsNumber="1" minValue="2.8571428571428571E-3" maxValue="4"/>
    </cacheField>
    <cacheField name="Ngay cat-nhan theu" numFmtId="0">
      <sharedItems containsBlank="1"/>
    </cacheField>
    <cacheField name="Ready _x000a_Date" numFmtId="165">
      <sharedItems containsDate="1" containsBlank="1" containsMixedTypes="1" minDate="2018-05-30T00:00:00" maxDate="2018-06-21T00:00:00"/>
    </cacheField>
    <cacheField name="GROUP2" numFmtId="0">
      <sharedItems containsBlank="1"/>
    </cacheField>
    <cacheField name="MOVE UP 119" numFmtId="0">
      <sharedItems containsBlank="1"/>
    </cacheField>
    <cacheField name="San _x000a_xuat" numFmtId="165">
      <sharedItems containsSemiMixedTypes="0" containsNonDate="0" containsDate="1" containsString="0" minDate="2018-05-22T00:00:00" maxDate="2018-06-17T00:00:00"/>
    </cacheField>
    <cacheField name="IN LINE2" numFmtId="0">
      <sharedItems containsBlank="1"/>
    </cacheField>
    <cacheField name="Nhan H.Theu" numFmtId="0">
      <sharedItems containsDate="1" containsBlank="1" containsMixedTypes="1" minDate="2018-05-09T00:00:00" maxDate="2018-05-28T00:00:00"/>
    </cacheField>
    <cacheField name="Factory'notes" numFmtId="0">
      <sharedItems containsNonDate="0" containsString="0" containsBlank="1"/>
    </cacheField>
    <cacheField name="Ergobaby Notes" numFmtId="0">
      <sharedItems containsBlank="1"/>
    </cacheField>
    <cacheField name="Product _x000a_Group" numFmtId="0">
      <sharedItems/>
    </cacheField>
    <cacheField name="TYPE" numFmtId="0">
      <sharedItems count="12">
        <s v="BC-Omni"/>
        <s v="Waist Belt"/>
        <s v="Infant Insert"/>
        <s v="Doll Carrier"/>
        <s v="Swaddler"/>
        <s v="BC-Adapt Mesh"/>
        <s v="BC-360 (Sunrise)"/>
        <s v="Sleeping Bag"/>
        <s v="BC-Omni Mesh"/>
        <s v="BC-Phoenix"/>
        <s v="BC-Adapt"/>
        <s v="Weather Cover"/>
      </sharedItems>
    </cacheField>
    <cacheField name="Country" numFmtId="0">
      <sharedItems count="12">
        <s v="Japan"/>
        <s v="USA"/>
        <s v="Germany"/>
        <s v="Australia"/>
        <s v="Chile"/>
        <s v="Croatia"/>
        <s v="Hong Kong"/>
        <s v="Korea"/>
        <s v="Philippines"/>
        <s v="Sweden"/>
        <s v="Belgium"/>
        <s v="Canada"/>
      </sharedItems>
    </cacheField>
    <cacheField name="NOI MAY" numFmtId="0">
      <sharedItems containsBlank="1"/>
    </cacheField>
    <cacheField name="Packing Instruction" numFmtId="0">
      <sharedItems containsBlank="1"/>
    </cacheField>
    <cacheField name="GHI CHU CAT" numFmtId="0">
      <sharedItems containsBlank="1"/>
    </cacheField>
    <cacheField name="NOTES" numFmtId="0">
      <sharedItems containsBlank="1"/>
    </cacheField>
    <cacheField name="Ngay cat" numFmtId="165">
      <sharedItems containsDate="1" containsBlank="1" containsMixedTypes="1" minDate="2018-04-14T00:00:00" maxDate="2018-05-18T00:00:00"/>
    </cacheField>
    <cacheField name="Ngay gui" numFmtId="165">
      <sharedItems containsNonDate="0" containsDate="1" containsString="0" containsBlank="1" minDate="2018-04-09T00:00:00" maxDate="2018-04-16T00:00:00"/>
    </cacheField>
    <cacheField name="Notes thu tu uu tien" numFmtId="0">
      <sharedItems containsBlank="1"/>
    </cacheField>
    <cacheField name="FABRIC STATUS 4.14" numFmtId="0">
      <sharedItems/>
    </cacheField>
    <cacheField name="VAI CHINH" numFmtId="0">
      <sharedItems containsBlank="1"/>
    </cacheField>
    <cacheField name="DINH _x000a_MUC" numFmtId="0">
      <sharedItems containsString="0" containsBlank="1" containsNumber="1" minValue="0" maxValue="0.9"/>
    </cacheField>
    <cacheField name="So Luong_x000a_vai chinh can" numFmtId="0">
      <sharedItems containsString="0" containsBlank="1" containsNumber="1" minValue="0" maxValue="1803.6"/>
    </cacheField>
    <cacheField name="Thong Tin_x000a_Vai chinh" numFmtId="0">
      <sharedItems containsBlank="1"/>
    </cacheField>
    <cacheField name="VAI LOT" numFmtId="0">
      <sharedItems containsBlank="1"/>
    </cacheField>
    <cacheField name="DINH MUC_x000a_ VAI LOT" numFmtId="0">
      <sharedItems containsString="0" containsBlank="1" containsNumber="1" minValue="5.0999999999999997E-2" maxValue="1.04"/>
    </cacheField>
    <cacheField name="SL vai _x000a_lot can" numFmtId="0">
      <sharedItems containsString="0" containsBlank="1" containsNumber="1" minValue="0" maxValue="1152"/>
    </cacheField>
    <cacheField name="Thong Tin_x000a_Vai lot" numFmtId="0">
      <sharedItems containsBlank="1"/>
    </cacheField>
    <cacheField name="Vai_x000a_ vien" numFmtId="0">
      <sharedItems containsBlank="1"/>
    </cacheField>
    <cacheField name="Dinh muc _x000a_vai vien" numFmtId="0">
      <sharedItems containsString="0" containsBlank="1" containsNumber="1" minValue="0.04" maxValue="0.11"/>
    </cacheField>
    <cacheField name="SL vai vien can" numFmtId="0">
      <sharedItems containsString="0" containsBlank="1" containsNumber="1" minValue="6.6" maxValue="55"/>
    </cacheField>
    <cacheField name="Thong Tin_x000a_vai vien" numFmtId="0">
      <sharedItems containsBlank="1"/>
    </cacheField>
    <cacheField name="LUOI _x000a_NHO" numFmtId="0">
      <sharedItems containsBlank="1"/>
    </cacheField>
    <cacheField name="Dinh muc _x000a_luoi nho" numFmtId="0">
      <sharedItems containsString="0" containsBlank="1" containsNumber="1" minValue="0.115" maxValue="0.52100000000000002"/>
    </cacheField>
    <cacheField name="So luong_x000a_ luoi nho_x000a_can" numFmtId="0">
      <sharedItems containsString="0" containsBlank="1" containsNumber="1" minValue="26.05" maxValue="1563"/>
    </cacheField>
    <cacheField name="Thong Tin_x000a_luoi nho" numFmtId="0">
      <sharedItems containsBlank="1"/>
    </cacheField>
    <cacheField name="LUOI _x000a_LON" numFmtId="0">
      <sharedItems containsBlank="1"/>
    </cacheField>
    <cacheField name="Dinh muc_x000a_luoi lon" numFmtId="0">
      <sharedItems containsString="0" containsBlank="1" containsNumber="1" minValue="7.9500000000000001E-2" maxValue="0.13"/>
    </cacheField>
    <cacheField name="So luong_x000a_ luoi lon_x000a_can" numFmtId="0">
      <sharedItems containsString="0" containsBlank="1" containsNumber="1" minValue="3.9750000000000001" maxValue="258.96000000000004"/>
    </cacheField>
    <cacheField name="Thong Tin_x000a_luoi lon" numFmtId="0">
      <sharedItems containsBlank="1"/>
    </cacheField>
    <cacheField name="Buckle 4/5" numFmtId="0">
      <sharedItems containsBlank="1"/>
    </cacheField>
    <cacheField name="Nhãn 4/5" numFmtId="0">
      <sharedItems containsBlank="1"/>
    </cacheField>
    <cacheField name="Hộp 4/5" numFmtId="0">
      <sharedItems containsBlank="1"/>
    </cacheField>
    <cacheField name="Các loại Phu lieu khac 4/5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s v="120146262BCS360BLKDAD1000"/>
    <d v="2018-03-13T00:00:00"/>
    <d v="2018-06-15T00:00:00"/>
    <n v="120"/>
    <n v="14626"/>
    <n v="2"/>
    <s v="146262"/>
    <s v="Dadway"/>
    <s v="BCS360BLKDAD"/>
    <s v="Baby Carriers: Omni 360 - Pure Black Japan Exclusive"/>
    <s v="Theu VC"/>
    <n v="1000"/>
    <n v="1000"/>
    <d v="2018-06-15T00:00:00"/>
    <m/>
    <x v="0"/>
    <s v="ER4"/>
    <s v="5/16--&gt;5/17"/>
    <n v="1.6666666666666667"/>
    <m/>
    <m/>
    <m/>
    <s v="#"/>
    <d v="2018-05-22T00:00:00"/>
    <m/>
    <m/>
    <m/>
    <m/>
    <s v="Baby Carriers"/>
    <x v="0"/>
    <x v="0"/>
    <m/>
    <m/>
    <m/>
    <m/>
    <d v="2018-04-19T00:00:00"/>
    <d v="2018-04-15T00:00:00"/>
    <m/>
    <s v="VC+VL:READY"/>
    <s v="HF-CVS-303 / Black"/>
    <n v="0.9"/>
    <n v="901.8"/>
    <s v="READY"/>
    <s v="ML-POP-002 / BLACK"/>
    <n v="0.54"/>
    <n v="540"/>
    <s v="READY"/>
    <m/>
    <m/>
    <m/>
    <m/>
    <m/>
    <m/>
    <m/>
    <m/>
    <m/>
    <m/>
    <m/>
    <m/>
    <s v="From VN W1130 &amp; W551 ETA 24/04,  W634 ETA 03/05"/>
    <s v="ETA 24/04"/>
    <s v="New arkwork"/>
    <s v="Chỉ ETA 28/04; Webbing: từ 15/04 đến 04/05 - Nút: 04/05 -Thun: từ 16/04 đến 19/04 &amp; Velcro: 22/03; Dây kéo: từ 16/04 đến 19/04"/>
  </r>
  <r>
    <s v="120146265WBPBLK4000"/>
    <d v="2018-03-13T00:00:00"/>
    <d v="2018-06-15T00:00:00"/>
    <n v="120"/>
    <n v="14626"/>
    <n v="5"/>
    <s v="146265"/>
    <s v="Dadway"/>
    <s v="WBPBLK"/>
    <s v="Accessory: Baby Waist Belt - Black without Box"/>
    <m/>
    <n v="18900"/>
    <n v="4000"/>
    <d v="2018-06-15T00:00:00"/>
    <m/>
    <x v="0"/>
    <s v="KL-T39"/>
    <m/>
    <m/>
    <m/>
    <m/>
    <m/>
    <m/>
    <d v="2018-05-22T00:00:00"/>
    <m/>
    <m/>
    <m/>
    <m/>
    <s v="Accessory"/>
    <x v="1"/>
    <x v="0"/>
    <s v="KL"/>
    <m/>
    <m/>
    <m/>
    <d v="2018-04-14T00:00:00"/>
    <d v="2018-04-10T00:00:00"/>
    <m/>
    <s v="RIP+Luoi nho:READY"/>
    <s v="JL-RIP-001 / BLACK"/>
    <n v="0"/>
    <m/>
    <s v="READY"/>
    <s v="JL-RIP-001 / BLACK"/>
    <n v="0.155"/>
    <n v="620"/>
    <s v="READY"/>
    <m/>
    <m/>
    <m/>
    <m/>
    <s v="JL-SMSH-001/LƯỚI ĐEN NHỎ"/>
    <n v="0.115"/>
    <n v="460"/>
    <s v="READY"/>
    <m/>
    <m/>
    <m/>
    <m/>
    <s v="Buckle 523YKK: OK"/>
    <s v="ETA 24/04"/>
    <s v="X"/>
    <s v="Chỉ ETA 28/04; Webbing: từ 15/04 đến 04/05 - Nút: 04/05"/>
  </r>
  <r>
    <s v="120146373BCS360BLK1000"/>
    <d v="2018-03-13T00:00:00"/>
    <d v="2018-06-15T00:00:00"/>
    <n v="120"/>
    <n v="14637"/>
    <n v="3"/>
    <s v="146373"/>
    <s v="EBUS"/>
    <s v="BCS360BLK"/>
    <s v="Baby Carriers: Omni 360 - Pure Black"/>
    <s v="Theu VC"/>
    <n v="2000"/>
    <n v="1000"/>
    <d v="2018-06-15T00:00:00"/>
    <m/>
    <x v="0"/>
    <s v="ER4"/>
    <s v="5/16--&gt;5/19"/>
    <n v="1.6666666666666667"/>
    <m/>
    <m/>
    <m/>
    <s v="#"/>
    <d v="2018-05-22T00:00:00"/>
    <m/>
    <m/>
    <m/>
    <m/>
    <s v="Baby Carriers"/>
    <x v="0"/>
    <x v="1"/>
    <m/>
    <s v="10/MC"/>
    <m/>
    <m/>
    <d v="2018-04-17T00:00:00"/>
    <d v="2018-04-13T00:00:00"/>
    <m/>
    <s v="VC+VL:READY"/>
    <s v="HF-CVS-303 / Black"/>
    <n v="0.9"/>
    <n v="901.8"/>
    <s v="READY"/>
    <s v="ML-POP-002 / BLACK"/>
    <n v="0.54"/>
    <n v="540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3716IIAGRYV32000"/>
    <d v="2018-03-13T00:00:00"/>
    <d v="2018-06-15T00:00:00"/>
    <n v="120"/>
    <n v="14637"/>
    <n v="16"/>
    <s v="1463716"/>
    <s v="EBUS"/>
    <s v="IIAGRYV3"/>
    <s v="Infant Insert - Easy Snug Grey"/>
    <m/>
    <n v="7500"/>
    <n v="2000"/>
    <d v="2018-06-15T00:00:00"/>
    <m/>
    <x v="0"/>
    <s v="KL-T37"/>
    <m/>
    <m/>
    <m/>
    <m/>
    <m/>
    <m/>
    <d v="2018-05-22T00:00:00"/>
    <m/>
    <m/>
    <m/>
    <m/>
    <s v="Infant Inserts"/>
    <x v="2"/>
    <x v="1"/>
    <s v="KL"/>
    <s v="10/MC"/>
    <m/>
    <m/>
    <d v="2018-04-23T00:00:00"/>
    <d v="2018-04-15T00:00:00"/>
    <m/>
    <s v="VL:READY 4/20"/>
    <m/>
    <m/>
    <m/>
    <m/>
    <s v="ML-SAT-001 / FB Grey"/>
    <n v="0.48"/>
    <n v="960"/>
    <s v="ETD 04/17-dk nhan 5/4-7"/>
    <m/>
    <m/>
    <m/>
    <m/>
    <m/>
    <m/>
    <m/>
    <m/>
    <m/>
    <m/>
    <m/>
    <m/>
    <s v="X"/>
    <s v="ETA 24/04"/>
    <s v="Box &amp; TCATALOG-EBEU-II-V2-65 ETA 01/05"/>
    <s v="Chỉ ETA 28/04; Nút: 04/05"/>
  </r>
  <r>
    <s v="1201463724BCS360BLK800"/>
    <d v="2018-03-13T00:00:00"/>
    <d v="2018-06-15T00:00:00"/>
    <n v="120"/>
    <n v="14637"/>
    <n v="24"/>
    <s v="1463724"/>
    <s v="EBUS"/>
    <s v="BCS360BLK"/>
    <s v="Baby Carriers: Omni 360 - Pure Black"/>
    <s v="Theu VC"/>
    <n v="1500"/>
    <n v="800"/>
    <d v="2018-06-15T00:00:00"/>
    <m/>
    <x v="0"/>
    <s v="ER4"/>
    <s v="5/16--&gt;5/21"/>
    <n v="1.3333333333333333"/>
    <m/>
    <d v="2018-06-20T00:00:00"/>
    <m/>
    <m/>
    <d v="2018-05-22T00:00:00"/>
    <m/>
    <m/>
    <m/>
    <m/>
    <s v="Baby Carriers"/>
    <x v="0"/>
    <x v="1"/>
    <m/>
    <s v="12/MC"/>
    <m/>
    <m/>
    <d v="2018-04-18T00:00:00"/>
    <d v="2018-04-13T00:00:00"/>
    <m/>
    <s v="VC+VL:READY"/>
    <s v="HF-CVS-303 / Black"/>
    <n v="0.9"/>
    <n v="721.44"/>
    <s v="READY"/>
    <s v="ML-POP-002 / BLACK"/>
    <n v="0.54"/>
    <n v="432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261BCS360GRYDAD1400"/>
    <d v="2018-03-13T00:00:00"/>
    <d v="2018-06-15T00:00:00"/>
    <n v="120"/>
    <n v="14626"/>
    <n v="1"/>
    <s v="146261"/>
    <s v="Dadway"/>
    <s v="BCS360GRYDAD"/>
    <s v="Baby Carriers: Omni 360 - Pearl Grey Japan Exclusive"/>
    <s v="Theu VC"/>
    <n v="2500"/>
    <n v="1400"/>
    <d v="2018-06-15T00:00:00"/>
    <m/>
    <x v="1"/>
    <s v="ER4"/>
    <s v="5/22--&gt;5/24"/>
    <n v="2.3333333333333335"/>
    <m/>
    <m/>
    <m/>
    <s v="#"/>
    <d v="2018-05-25T00:00:00"/>
    <m/>
    <m/>
    <m/>
    <m/>
    <s v="Baby Carriers"/>
    <x v="0"/>
    <x v="0"/>
    <m/>
    <m/>
    <m/>
    <m/>
    <d v="2018-04-19T00:00:00"/>
    <d v="2018-04-15T00:00:00"/>
    <m/>
    <s v="VC:ETD 4/10-dk nhan 4/20;VL:Ready 4/22_5k, dkien ve 5/7-9"/>
    <s v="HF-CVS-303 / Moon mist"/>
    <n v="0.9"/>
    <n v="1262.52"/>
    <s v="ETD 4/10-dk nhan 4/20"/>
    <s v="ML-POP-002 / High rise"/>
    <n v="0.54"/>
    <n v="756"/>
    <s v="READY ship 4/22-&gt;dk nhan 5/7-9"/>
    <m/>
    <m/>
    <m/>
    <m/>
    <m/>
    <m/>
    <m/>
    <m/>
    <m/>
    <m/>
    <m/>
    <m/>
    <s v="From VN W1130 &amp; W551 ETA 24/04,  W634 ETA 03/05"/>
    <s v="ETA 24/04"/>
    <s v="Box &amp; TCBCATALOGOMNIDAD-V1-113 ETA 01/05"/>
    <s v="Chỉ ETA 28/04; Webbing: từ 15/04 đến 04/05 - Nút: 04/05 -Thun: từ 16/04 đến 19/04 &amp; Velcro: 22/03; Dây kéo: từ 16/04 đến 19/04"/>
  </r>
  <r>
    <s v="120129310DC2EPNL3000"/>
    <d v="2018-03-13T00:00:00"/>
    <d v="2018-06-15T00:00:00"/>
    <n v="120"/>
    <n v="1293"/>
    <n v="10"/>
    <s v="129310"/>
    <s v="EBEU"/>
    <s v="DC2EPNL"/>
    <s v="Accessory: Doll Carrier - Galaxy Grey"/>
    <s v="Theu VC"/>
    <n v="5000"/>
    <n v="3000"/>
    <d v="2018-06-15T00:00:00"/>
    <m/>
    <x v="2"/>
    <s v="KL-T38"/>
    <m/>
    <m/>
    <m/>
    <d v="2018-05-30T00:00:00"/>
    <m/>
    <m/>
    <d v="2018-05-30T00:00:00"/>
    <m/>
    <m/>
    <m/>
    <m/>
    <s v="Accessory"/>
    <x v="3"/>
    <x v="2"/>
    <s v="KL"/>
    <m/>
    <m/>
    <s v="cat het vai co san"/>
    <d v="2018-04-16T00:00:00"/>
    <d v="2018-04-13T00:00:00"/>
    <m/>
    <s v="VC+VL:READY"/>
    <s v="HF-CVS-303 / Galaxy Grey"/>
    <n v="0.37"/>
    <n v="1115.4000000000001"/>
    <s v="READY"/>
    <s v="ML-POP-002 / Galaxy Grey"/>
    <n v="0.06"/>
    <n v="180"/>
    <s v="READY"/>
    <m/>
    <m/>
    <m/>
    <m/>
    <m/>
    <m/>
    <m/>
    <m/>
    <m/>
    <m/>
    <m/>
    <m/>
    <s v="From VN ETA 24/04, TBUCKLEDOLL78-BLK: 04/05"/>
    <s v="ETA 24/04"/>
    <s v="ETA 01/05"/>
    <s v="Chỉ ETA 28/04; Webbing: từ 15/04 đến 04/05 &amp; Nút: 04/05"/>
  </r>
  <r>
    <s v="120129313SWAELEPH500"/>
    <d v="2018-03-13T00:00:00"/>
    <d v="2018-06-15T00:00:00"/>
    <n v="120"/>
    <n v="1293"/>
    <n v="13"/>
    <s v="129313"/>
    <s v="EBEU"/>
    <s v="SWAELEPH"/>
    <s v="Sleep: Single Swaddler (French Terry) - Elephant OSFM"/>
    <m/>
    <n v="500"/>
    <n v="500"/>
    <d v="2018-06-15T00:00:00"/>
    <m/>
    <x v="2"/>
    <s v="KL-T38"/>
    <s v="5/16--&gt;5/22"/>
    <m/>
    <m/>
    <d v="2018-05-30T00:00:00"/>
    <m/>
    <m/>
    <d v="2018-05-31T00:00:00"/>
    <m/>
    <m/>
    <m/>
    <m/>
    <s v="Sleep"/>
    <x v="4"/>
    <x v="2"/>
    <s v="KL"/>
    <m/>
    <m/>
    <m/>
    <d v="2018-05-09T00:00:00"/>
    <d v="2018-04-15T00:00:00"/>
    <m/>
    <s v="VC+VL:READY"/>
    <s v="ML-TER-043 / SW ELEPHANT"/>
    <n v="0.57999999999999996"/>
    <n v="290"/>
    <s v="READY"/>
    <m/>
    <m/>
    <m/>
    <m/>
    <s v="COTTON BIDDING"/>
    <n v="0.11"/>
    <n v="55"/>
    <s v="ready"/>
    <m/>
    <m/>
    <m/>
    <m/>
    <m/>
    <m/>
    <m/>
    <m/>
    <s v="X"/>
    <s v="ETA 24/04"/>
    <s v="ETA 01/05"/>
    <s v="Chỉ ETA 28/04; Velro: từ 15/04 đến 22/04"/>
  </r>
  <r>
    <s v="120129314SWASHEEP200"/>
    <d v="2018-03-13T00:00:00"/>
    <d v="2018-06-15T00:00:00"/>
    <n v="120"/>
    <n v="1293"/>
    <n v="14"/>
    <s v="129314"/>
    <s v="EBEU"/>
    <s v="SWASHEEP"/>
    <s v="Sleep: Single Swaddler (French Terry) - Sheep OSFM"/>
    <m/>
    <n v="200"/>
    <n v="200"/>
    <d v="2018-06-15T00:00:00"/>
    <m/>
    <x v="2"/>
    <s v="KL-T38"/>
    <s v="5/16--&gt;5/22"/>
    <m/>
    <m/>
    <d v="2018-05-30T00:00:00"/>
    <m/>
    <m/>
    <d v="2018-05-31T00:00:00"/>
    <m/>
    <m/>
    <m/>
    <m/>
    <s v="Sleep"/>
    <x v="4"/>
    <x v="2"/>
    <s v="KL"/>
    <m/>
    <m/>
    <m/>
    <d v="2018-05-09T00:00:00"/>
    <d v="2018-04-15T00:00:00"/>
    <m/>
    <s v="VC+VL:READY"/>
    <s v="ML-TER-043 / SW SHEEP"/>
    <n v="0.57999999999999996"/>
    <n v="115.99999999999999"/>
    <s v="READY"/>
    <m/>
    <m/>
    <m/>
    <m/>
    <s v="COTTON BIDDING"/>
    <n v="0.11"/>
    <n v="22"/>
    <s v="ready"/>
    <m/>
    <m/>
    <m/>
    <m/>
    <m/>
    <m/>
    <m/>
    <m/>
    <s v="X"/>
    <s v="ETA 24/04"/>
    <s v="ETA 01/05"/>
    <s v="Chỉ ETA 28/04; Velro: từ 15/04 đến 22/04"/>
  </r>
  <r>
    <s v="120129315SWASPARROW200"/>
    <d v="2018-03-13T00:00:00"/>
    <d v="2018-06-15T00:00:00"/>
    <n v="120"/>
    <n v="1293"/>
    <n v="15"/>
    <s v="129315"/>
    <s v="EBEU"/>
    <s v="SWASPARROW"/>
    <s v="Sleep: Single Swaddler (French Terry) - Sparrows OSFM"/>
    <m/>
    <n v="200"/>
    <n v="200"/>
    <d v="2018-06-15T00:00:00"/>
    <m/>
    <x v="2"/>
    <s v="KL-T38"/>
    <s v="5/16--&gt;5/22"/>
    <m/>
    <m/>
    <d v="2018-05-30T00:00:00"/>
    <m/>
    <m/>
    <d v="2018-05-31T00:00:00"/>
    <m/>
    <m/>
    <m/>
    <m/>
    <s v="Sleep"/>
    <x v="4"/>
    <x v="2"/>
    <s v="KL"/>
    <m/>
    <m/>
    <m/>
    <d v="2018-05-09T00:00:00"/>
    <d v="2018-04-15T00:00:00"/>
    <m/>
    <s v="VC+VL:READY"/>
    <s v="ML-TER-043 / Swallows Grey"/>
    <n v="0.57999999999999996"/>
    <n v="115.99999999999999"/>
    <s v="READY"/>
    <m/>
    <m/>
    <m/>
    <m/>
    <s v="COTTON BIDDING"/>
    <n v="0.11"/>
    <n v="22"/>
    <s v="ready"/>
    <m/>
    <m/>
    <m/>
    <m/>
    <m/>
    <m/>
    <m/>
    <m/>
    <s v="X"/>
    <s v="ETA 24/04"/>
    <s v="ETA 01/05"/>
    <s v="Chỉ ETA 28/04; Velro: từ 15/04 đến 22/04"/>
  </r>
  <r>
    <s v="1191458611BCPEAPOXBLUBaby Carriers: Adapt Cool Air Mesh - Oxford Blue2000"/>
    <d v="2018-02-20T00:00:00"/>
    <d v="2018-05-15T00:00:00"/>
    <n v="119"/>
    <n v="14586"/>
    <n v="11"/>
    <s v="1458611"/>
    <s v="Dadway"/>
    <s v="BCPEAPOXBLU"/>
    <s v="Baby Carriers: Adapt Cool Air Mesh - Oxford Blue"/>
    <s v="Theu VC"/>
    <n v="7000"/>
    <n v="2000"/>
    <d v="2018-05-15T00:00:00"/>
    <s v="4/17: chuyen tu 5/24 sang 5/26 (nhan BTP theu 5/15:900,5/16:1100)"/>
    <x v="2"/>
    <s v="ER1"/>
    <s v="5/26-&gt;5/29(700/D)"/>
    <n v="2.8571428571428572"/>
    <m/>
    <d v="2018-05-30T00:00:00"/>
    <m/>
    <m/>
    <d v="2018-05-30T00:00:00"/>
    <m/>
    <m/>
    <m/>
    <m/>
    <s v="Baby Carriers"/>
    <x v="5"/>
    <x v="0"/>
    <m/>
    <m/>
    <m/>
    <m/>
    <m/>
    <m/>
    <m/>
    <s v="TWL-China Blue_dk nhan 5/4-5/8"/>
    <s v="HF-TWL-002 / CHINA BLUE"/>
    <n v="0.52100000000000002"/>
    <n v="1045.5999999999999"/>
    <s v="ETD:4/18--&gt;dkien nhan 5/4-8"/>
    <s v="JL-RIP-001 / CHINA BLUE"/>
    <n v="0.24"/>
    <n v="480"/>
    <s v="READY"/>
    <m/>
    <m/>
    <m/>
    <m/>
    <s v="JL-MSH-001 / CHINA BLUE"/>
    <n v="0.52100000000000002"/>
    <n v="1042"/>
    <s v="READY"/>
    <s v="JL-MSH-002 / CHINA BLUE"/>
    <n v="7.9500000000000001E-2"/>
    <n v="159"/>
    <s v="READY"/>
    <s v="Ready"/>
    <s v="Ready"/>
    <s v="ETA dự kiến 10/04"/>
    <s v="Chỉ ETA 08/04; Webbing: 30/03 - Nút: 11/04 - Thun: 20/03 và Velcro: 22/03, Dây kéo: 26/03 "/>
  </r>
  <r>
    <s v="120146261BCS360GRYDAD1100"/>
    <d v="2018-03-13T00:00:00"/>
    <d v="2018-06-15T00:00:00"/>
    <n v="120"/>
    <n v="14626"/>
    <n v="1"/>
    <s v="146261"/>
    <s v="Dadway"/>
    <s v="BCS360GRYDAD"/>
    <s v="Baby Carriers: Omni 360 - Pearl Grey Japan Exclusive"/>
    <s v="Theu VC"/>
    <n v="2500"/>
    <n v="1100"/>
    <d v="2018-06-15T00:00:00"/>
    <m/>
    <x v="2"/>
    <s v="ER4"/>
    <s v="5/25--&gt;5/31"/>
    <n v="1.8333333333333333"/>
    <m/>
    <m/>
    <m/>
    <m/>
    <d v="2018-05-31T00:00:00"/>
    <m/>
    <m/>
    <m/>
    <m/>
    <s v="Baby Carriers"/>
    <x v="0"/>
    <x v="0"/>
    <m/>
    <m/>
    <m/>
    <m/>
    <d v="2018-05-12T00:00:00"/>
    <d v="2018-04-15T00:00:00"/>
    <m/>
    <s v="VC:ETD 4/10-dk nhan 4/20;VL:Ready 4/22_5k, dkien ve 5/7-9"/>
    <s v="HF-CVS-303 / Moon mist"/>
    <n v="0.9"/>
    <n v="991.98"/>
    <s v="ETD 4/10-dk nhan 4/20"/>
    <s v="ML-POP-002 / High rise"/>
    <n v="0.54"/>
    <n v="594"/>
    <s v="READY ship 4/22-&gt;dk nhan 5/7-9"/>
    <m/>
    <m/>
    <m/>
    <m/>
    <m/>
    <m/>
    <m/>
    <m/>
    <m/>
    <m/>
    <m/>
    <m/>
    <s v="From VN W1130 &amp; W551 ETA 24/04,  W634 ETA 03/05"/>
    <s v="ETA 24/04"/>
    <s v="Box &amp; TCBCATALOGOMNIDAD-V1-113 ETA 01/05"/>
    <s v="Chỉ ETA 28/04; Webbing: từ 15/04 đến 04/05 - Nút: 04/05 -Thun: từ 16/04 đến 19/04 &amp; Velcro: 22/03; Dây kéo: từ 16/04 đến 19/04"/>
  </r>
  <r>
    <s v="120146266WBPGRY2000"/>
    <d v="2018-03-13T00:00:00"/>
    <d v="2018-06-15T00:00:00"/>
    <n v="120"/>
    <n v="14626"/>
    <n v="6"/>
    <s v="146266"/>
    <s v="Dadway"/>
    <s v="WBPGRY"/>
    <s v="Accessory: Baby Waist Belt - Grey without Box"/>
    <m/>
    <n v="4620"/>
    <n v="2000"/>
    <d v="2018-06-15T00:00:00"/>
    <m/>
    <x v="2"/>
    <s v="KL-T39"/>
    <m/>
    <m/>
    <m/>
    <m/>
    <m/>
    <m/>
    <d v="2018-05-28T00:00:00"/>
    <m/>
    <m/>
    <m/>
    <m/>
    <s v="Accessory"/>
    <x v="1"/>
    <x v="0"/>
    <s v="KL"/>
    <m/>
    <m/>
    <m/>
    <d v="2018-04-14T00:00:00"/>
    <d v="2018-04-10T00:00:00"/>
    <m/>
    <s v="RIP+Luoi nho:READY"/>
    <s v="JL-RIP-001 / SILVER SCONCE"/>
    <n v="0"/>
    <n v="0"/>
    <s v="READY"/>
    <s v="JL-RIP-001 / SILVER SCONCE"/>
    <n v="0.155"/>
    <n v="310"/>
    <s v="READY"/>
    <m/>
    <m/>
    <m/>
    <m/>
    <s v="JL-SMSH-001/LƯỚI GREY NHỎ"/>
    <n v="0.115"/>
    <n v="230"/>
    <s v="READY"/>
    <m/>
    <m/>
    <m/>
    <m/>
    <s v="Buckle 523YKK: OK"/>
    <s v="ETA 24/04"/>
    <s v="X"/>
    <s v="Chỉ ETA 28/04; Webbing: từ 15/04 đến 04/05 - Nút: 04/05"/>
  </r>
  <r>
    <s v="120146266WBPGRY2620"/>
    <d v="2018-03-13T00:00:00"/>
    <d v="2018-06-15T00:00:00"/>
    <n v="120"/>
    <n v="14626"/>
    <n v="6"/>
    <s v="146266"/>
    <s v="Dadway"/>
    <s v="WBPGRY"/>
    <s v="Accessory: Baby Waist Belt - Grey without Box"/>
    <m/>
    <n v="4620"/>
    <n v="2620"/>
    <d v="2018-06-15T00:00:00"/>
    <m/>
    <x v="2"/>
    <s v="KL-T39"/>
    <m/>
    <m/>
    <m/>
    <m/>
    <m/>
    <m/>
    <d v="2018-05-28T00:00:00"/>
    <m/>
    <m/>
    <m/>
    <m/>
    <s v="Accessory"/>
    <x v="1"/>
    <x v="0"/>
    <s v="KL"/>
    <m/>
    <m/>
    <m/>
    <d v="2018-05-10T00:00:00"/>
    <d v="2018-04-15T00:00:00"/>
    <m/>
    <s v="RIP+Luoi nho:READY"/>
    <s v="JL-RIP-001 / SILVER SCONCE"/>
    <n v="0"/>
    <n v="0"/>
    <s v="READY"/>
    <s v="JL-RIP-001 / SILVER SCONCE"/>
    <n v="0.155"/>
    <n v="406.1"/>
    <s v="READY"/>
    <m/>
    <m/>
    <m/>
    <m/>
    <s v="JL-SMSH-001/LƯỚI GREY NHỎ"/>
    <n v="0.115"/>
    <n v="301.3"/>
    <s v="READY"/>
    <m/>
    <m/>
    <m/>
    <m/>
    <s v="Buckle 523YKK: OK"/>
    <s v="ETA 24/04"/>
    <s v="X"/>
    <s v="Chỉ ETA 28/04; Webbing: từ 15/04 đến 04/05 - Nút: 04/05"/>
  </r>
  <r>
    <s v="118 Dadway Defect146414BCS360BLUDAD4"/>
    <d v="2018-03-07T00:00:00"/>
    <m/>
    <s v="118 Dadway Defect"/>
    <n v="14641"/>
    <n v="4"/>
    <s v="146414"/>
    <s v="Dadway"/>
    <s v="BCS360BLUDAD"/>
    <s v="Baby Carriers: Omni 360 - Midnight Blue Japan Exclusive"/>
    <s v="Theu VC"/>
    <n v="4"/>
    <n v="4"/>
    <m/>
    <m/>
    <x v="2"/>
    <s v="ER4"/>
    <s v="5/25--&gt;5/31"/>
    <n v="6.6666666666666671E-3"/>
    <m/>
    <m/>
    <m/>
    <m/>
    <d v="2018-05-31T00:00:00"/>
    <m/>
    <m/>
    <m/>
    <m/>
    <s v="Baby Carriers"/>
    <x v="0"/>
    <x v="0"/>
    <m/>
    <m/>
    <m/>
    <m/>
    <d v="2018-04-19T00:00:00"/>
    <d v="2018-04-09T00:00:00"/>
    <m/>
    <s v="VC+VL:READY"/>
    <s v="HF-CVS-303 / Dress Blues (19-4024 TCX)"/>
    <n v="0.9"/>
    <n v="3.6"/>
    <s v="READY"/>
    <s v="ML-POP-002 / Dress Blues (19-4024TCX)"/>
    <n v="0.54"/>
    <n v="2.16"/>
    <s v="READY"/>
    <m/>
    <m/>
    <m/>
    <m/>
    <m/>
    <m/>
    <m/>
    <m/>
    <m/>
    <m/>
    <m/>
    <m/>
    <s v="From VN W1130 &amp; W551 ETA 24/04,  W634 ETA 03/05"/>
    <s v="ETA 24/04"/>
    <s v="Box &amp; TCBCATALOGOMNIDAD-V1-113 ETA 01/05"/>
    <s v="Chỉ ETA 28/04; Webbing: từ 15/04 đến 04/05 - Nút: 04/05 -Thun: từ 16/04 đến 19/04 &amp; Velcro: 22/03; Dây kéo: từ 16/04 đến 19/04"/>
  </r>
  <r>
    <s v="118 Dadway Defect146415BCS360GRYDAD5"/>
    <d v="2018-03-07T00:00:00"/>
    <m/>
    <s v="118 Dadway Defect"/>
    <n v="14641"/>
    <n v="5"/>
    <s v="146415"/>
    <s v="Dadway"/>
    <s v="BCS360GRYDAD"/>
    <s v="Baby Carriers: Omni 360 - Pearl Grey Japan Exclusive"/>
    <s v="Theu VC"/>
    <n v="5"/>
    <n v="5"/>
    <m/>
    <m/>
    <x v="2"/>
    <s v="ER4"/>
    <s v="5/25--&gt;5/31"/>
    <n v="8.3333333333333332E-3"/>
    <m/>
    <m/>
    <m/>
    <m/>
    <d v="2018-05-31T00:00:00"/>
    <m/>
    <m/>
    <m/>
    <m/>
    <s v="Baby Carriers"/>
    <x v="0"/>
    <x v="0"/>
    <m/>
    <m/>
    <m/>
    <m/>
    <d v="2018-04-24T00:00:00"/>
    <d v="2018-04-15T00:00:00"/>
    <m/>
    <s v="VC:READY;VL:4/20 READY"/>
    <s v="HF-CVS-303 / Moon mist"/>
    <n v="0.9"/>
    <n v="4.5"/>
    <s v="ETD 4/10-dk nhan 4/20"/>
    <s v="ML-POP-002 / High rise"/>
    <n v="0.54"/>
    <n v="2.7"/>
    <s v="ETD 04/17-dk nhan 5/4-7"/>
    <m/>
    <m/>
    <m/>
    <m/>
    <m/>
    <m/>
    <m/>
    <m/>
    <m/>
    <m/>
    <m/>
    <m/>
    <s v="From VN W1130 &amp; W551 ETA 24/04,  W634 ETA 03/05"/>
    <s v="ETA 24/04"/>
    <s v="Box &amp; TCBCATALOGOMNIDAD-V1-113 ETA 01/05"/>
    <s v="Chỉ ETA 28/04; Webbing: từ 15/04 đến 04/05 - Nút: 04/05 -Thun: từ 16/04 đến 19/04 &amp; Velcro: 22/03; Dây kéo: từ 16/04 đến 19/04"/>
  </r>
  <r>
    <s v="120146372BC360GING1100"/>
    <d v="2018-03-13T00:00:00"/>
    <d v="2018-06-15T00:00:00"/>
    <n v="120"/>
    <n v="14637"/>
    <n v="2"/>
    <s v="146372"/>
    <s v="EBUS"/>
    <s v="BC360GING"/>
    <s v="Baby Carriers: 360 - Gingham Noir_Sunrise (Target Exclusive)"/>
    <m/>
    <n v="3000"/>
    <n v="1100"/>
    <d v="2018-06-15T00:00:00"/>
    <m/>
    <x v="2"/>
    <s v="ER5"/>
    <s v="5/28--&gt;5/29"/>
    <n v="2.2000000000000002"/>
    <m/>
    <m/>
    <m/>
    <m/>
    <d v="2018-05-29T00:00:00"/>
    <m/>
    <m/>
    <m/>
    <m/>
    <s v="Baby Carriers"/>
    <x v="6"/>
    <x v="1"/>
    <m/>
    <s v="12/MC"/>
    <m/>
    <m/>
    <d v="2018-05-15T00:00:00"/>
    <d v="2018-04-15T00:00:00"/>
    <s v="Uu tien vai chinh Surise"/>
    <s v="VC:READY;VL:Ready ship 4/22-dk nhan 5/7-9"/>
    <s v="HF-CVS-303 / Black"/>
    <n v="0.71"/>
    <n v="781"/>
    <s v="READY"/>
    <s v="ML-POP-002/ Gingham 20171221-1"/>
    <n v="0.56000000000000005"/>
    <n v="616.00000000000011"/>
    <s v="READY ship 4/22-&gt;dk nhan 5/7-9"/>
    <m/>
    <m/>
    <m/>
    <m/>
    <m/>
    <m/>
    <m/>
    <m/>
    <m/>
    <m/>
    <m/>
    <m/>
    <s v="From VN ETA 24/04; W634 ETA 03/05"/>
    <s v="ETA 24/04"/>
    <s v="Box &amp; TCBCATALOG-SUNRISE-V1-119 ETA 01/05"/>
    <s v="Chỉ ETA 28/04; Webbing: từ 15/04 đến 04/05 - Nút: 04/05 - Thun: từ 16/04 đến 19/04 và Velcro: từ 15/04 đến 22/04, Dây kéo: từ 16/04 đến 19/04"/>
  </r>
  <r>
    <s v="1201463716IIAGRYV32400"/>
    <d v="2018-03-13T00:00:00"/>
    <d v="2018-06-15T00:00:00"/>
    <n v="120"/>
    <n v="14637"/>
    <n v="16"/>
    <s v="1463716"/>
    <s v="EBUS"/>
    <s v="IIAGRYV3"/>
    <s v="Infant Insert - Easy Snug Grey"/>
    <m/>
    <n v="7500"/>
    <n v="2400"/>
    <d v="2018-06-15T00:00:00"/>
    <m/>
    <x v="2"/>
    <s v="KL-T37"/>
    <m/>
    <m/>
    <m/>
    <m/>
    <m/>
    <m/>
    <d v="2018-05-31T00:00:00"/>
    <m/>
    <m/>
    <m/>
    <m/>
    <s v="Infant Inserts"/>
    <x v="2"/>
    <x v="1"/>
    <s v="KL"/>
    <s v="10/MC"/>
    <m/>
    <m/>
    <d v="2018-05-11T00:00:00"/>
    <d v="2018-04-15T00:00:00"/>
    <m/>
    <s v="VL:READY ship 4/22-&gt;dk nhan 5/7-9"/>
    <m/>
    <m/>
    <m/>
    <m/>
    <s v="ML-SAT-001 / FB Grey"/>
    <n v="0.48"/>
    <n v="1152"/>
    <s v="READY ship 4/22-&gt;dk nhan 5/7-9"/>
    <m/>
    <m/>
    <m/>
    <m/>
    <m/>
    <m/>
    <m/>
    <m/>
    <m/>
    <m/>
    <m/>
    <m/>
    <s v="X"/>
    <s v="ETA 24/04"/>
    <s v="Box &amp; TCATALOG-EBEU-II-V2-65 ETA 01/05"/>
    <s v="Chỉ ETA 28/04; Nút: 04/05"/>
  </r>
  <r>
    <s v="1201463717SLBAELEPH200"/>
    <d v="2018-03-13T00:00:00"/>
    <d v="2018-06-15T00:00:00"/>
    <n v="120"/>
    <n v="14637"/>
    <n v="17"/>
    <s v="1463717"/>
    <s v="EBUS"/>
    <s v="SLBAELEPH"/>
    <s v="Sleep: Sleeping Bag - Elephant"/>
    <m/>
    <n v="200"/>
    <n v="200"/>
    <d v="2018-06-15T00:00:00"/>
    <m/>
    <x v="2"/>
    <s v="KL-T38"/>
    <s v="5/16--&gt;5/23"/>
    <m/>
    <m/>
    <m/>
    <m/>
    <m/>
    <d v="2018-05-31T00:00:00"/>
    <m/>
    <m/>
    <m/>
    <m/>
    <s v="Sleep"/>
    <x v="7"/>
    <x v="1"/>
    <s v="KL"/>
    <m/>
    <m/>
    <m/>
    <d v="2018-05-09T00:00:00"/>
    <d v="2018-04-15T00:00:00"/>
    <m/>
    <s v="VC+VL:READY"/>
    <s v="ML-KNT-183 / ND ELEPHANT"/>
    <n v="0.5"/>
    <n v="100"/>
    <s v="READY"/>
    <s v="ML-SHR-039 / TP CREAM"/>
    <n v="5.0999999999999997E-2"/>
    <n v="10.199999999999999"/>
    <s v="READY"/>
    <s v="COTTON BIDDING"/>
    <n v="0.04"/>
    <n v="8"/>
    <s v="ready"/>
    <m/>
    <m/>
    <m/>
    <m/>
    <m/>
    <m/>
    <m/>
    <m/>
    <s v="X"/>
    <s v="ETA 24/04"/>
    <s v="ETA 01/05"/>
    <s v="Chỉ ETA 28/04, dây kéo: từ 16/04 đến 19/04, nút: 04/05"/>
  </r>
  <r>
    <s v="1201463718SWAELEPH200"/>
    <d v="2018-03-13T00:00:00"/>
    <d v="2018-06-15T00:00:00"/>
    <n v="120"/>
    <n v="14637"/>
    <n v="18"/>
    <s v="1463718"/>
    <s v="EBUS"/>
    <s v="SWAELEPH"/>
    <s v="Sleep: Single Swaddler (French Terry) - Elephant OSFM"/>
    <m/>
    <n v="200"/>
    <n v="200"/>
    <d v="2018-06-15T00:00:00"/>
    <m/>
    <x v="2"/>
    <s v="KL-T38"/>
    <s v="5/16--&gt;5/22"/>
    <m/>
    <m/>
    <m/>
    <m/>
    <m/>
    <d v="2018-05-31T00:00:00"/>
    <m/>
    <m/>
    <m/>
    <m/>
    <s v="Sleep"/>
    <x v="4"/>
    <x v="1"/>
    <s v="KL"/>
    <m/>
    <m/>
    <m/>
    <d v="2018-05-09T00:00:00"/>
    <d v="2018-04-15T00:00:00"/>
    <m/>
    <s v="VC+VL:READY"/>
    <s v="ML-TER-043 / SW ELEPHANT"/>
    <n v="0.57999999999999996"/>
    <n v="115.99999999999999"/>
    <s v="READY"/>
    <m/>
    <m/>
    <m/>
    <m/>
    <s v="COTTON BIDDING"/>
    <n v="0.11"/>
    <n v="22"/>
    <s v="ready"/>
    <m/>
    <m/>
    <m/>
    <m/>
    <m/>
    <m/>
    <m/>
    <m/>
    <s v="X"/>
    <s v="ETA 24/04"/>
    <s v="ETA 01/05"/>
    <s v="Chỉ ETA 28/04; Velro: từ 15/04 đến 22/04"/>
  </r>
  <r>
    <s v="1201463719SWANATURAL200"/>
    <d v="2018-03-13T00:00:00"/>
    <d v="2018-06-15T00:00:00"/>
    <n v="120"/>
    <n v="14637"/>
    <n v="19"/>
    <s v="1463719"/>
    <s v="EBUS"/>
    <s v="SWANATURAL"/>
    <s v="Sleep: Single Swaddler (French Terry)- Natural OSFM"/>
    <m/>
    <n v="200"/>
    <n v="200"/>
    <d v="2018-06-15T00:00:00"/>
    <m/>
    <x v="2"/>
    <s v="KL-T38"/>
    <s v="5/16--&gt;5/22"/>
    <m/>
    <m/>
    <m/>
    <m/>
    <m/>
    <d v="2018-05-31T00:00:00"/>
    <m/>
    <m/>
    <m/>
    <m/>
    <s v="Sleep"/>
    <x v="4"/>
    <x v="1"/>
    <s v="KL"/>
    <m/>
    <m/>
    <m/>
    <d v="2018-05-09T00:00:00"/>
    <d v="2018-04-15T00:00:00"/>
    <m/>
    <s v="VC+VL:READY"/>
    <s v="ML-TER-043 / SW Natural"/>
    <n v="0.57999999999999996"/>
    <n v="115.99999999999999"/>
    <s v="READY"/>
    <m/>
    <m/>
    <m/>
    <m/>
    <s v="COTTON BIDDING"/>
    <n v="0.11"/>
    <n v="22"/>
    <s v="ready"/>
    <m/>
    <m/>
    <m/>
    <m/>
    <m/>
    <m/>
    <m/>
    <m/>
    <s v="X"/>
    <s v="ETA 24/04"/>
    <s v="ETA 01/05"/>
    <s v="Chỉ ETA 28/04; Velro: từ 15/04 đến 22/04"/>
  </r>
  <r>
    <s v="1201463720SWASHEEP200"/>
    <d v="2018-03-13T00:00:00"/>
    <d v="2018-06-15T00:00:00"/>
    <n v="120"/>
    <n v="14637"/>
    <n v="20"/>
    <s v="1463720"/>
    <s v="EBUS"/>
    <s v="SWASHEEP"/>
    <s v="Sleep: Single Swaddler (French Terry) - Sheep OSFM"/>
    <m/>
    <n v="200"/>
    <n v="200"/>
    <d v="2018-06-15T00:00:00"/>
    <m/>
    <x v="2"/>
    <s v="KL-T38"/>
    <s v="5/16--&gt;5/22"/>
    <m/>
    <m/>
    <m/>
    <m/>
    <m/>
    <d v="2018-05-31T00:00:00"/>
    <m/>
    <m/>
    <m/>
    <m/>
    <s v="Sleep"/>
    <x v="4"/>
    <x v="1"/>
    <s v="KL"/>
    <m/>
    <m/>
    <m/>
    <d v="2018-05-09T00:00:00"/>
    <d v="2018-04-15T00:00:00"/>
    <m/>
    <s v="VC+VL:READY"/>
    <s v="ML-TER-043 / SW SHEEP"/>
    <n v="0.57999999999999996"/>
    <n v="115.99999999999999"/>
    <s v="READY"/>
    <m/>
    <m/>
    <m/>
    <m/>
    <s v="COTTON BIDDING"/>
    <n v="0.11"/>
    <n v="22"/>
    <s v="ready"/>
    <m/>
    <m/>
    <m/>
    <m/>
    <m/>
    <m/>
    <m/>
    <m/>
    <s v="X"/>
    <s v="ETA 24/04"/>
    <s v="ETA 01/05"/>
    <s v="Chỉ ETA 28/04; Velro: từ 15/04 đến 22/04"/>
  </r>
  <r>
    <s v="1201463721SWASPARROW100"/>
    <d v="2018-03-13T00:00:00"/>
    <d v="2018-06-15T00:00:00"/>
    <n v="120"/>
    <n v="14637"/>
    <n v="21"/>
    <s v="1463721"/>
    <s v="EBUS"/>
    <s v="SWASPARROW"/>
    <s v="Sleep: Single Swaddler (French Terry) - Sparrows OSFM"/>
    <m/>
    <n v="100"/>
    <n v="100"/>
    <d v="2018-06-15T00:00:00"/>
    <m/>
    <x v="2"/>
    <s v="KL-T38"/>
    <s v="5/16--&gt;5/22"/>
    <m/>
    <m/>
    <m/>
    <m/>
    <m/>
    <d v="2018-05-31T00:00:00"/>
    <m/>
    <m/>
    <m/>
    <m/>
    <s v="Sleep"/>
    <x v="4"/>
    <x v="1"/>
    <s v="KL"/>
    <m/>
    <m/>
    <m/>
    <d v="2018-05-09T00:00:00"/>
    <d v="2018-04-15T00:00:00"/>
    <m/>
    <s v="VC:Ready ship 4/22_1k, dk nhan 5/7-9;VL: READY"/>
    <s v="ML-TER-043 / Swallows Grey"/>
    <n v="0.57999999999999996"/>
    <n v="57.999999999999993"/>
    <s v="Ready ship 4/22_1k, dk nhan 5/7-9"/>
    <m/>
    <m/>
    <m/>
    <m/>
    <s v="COTTON BIDDING"/>
    <n v="0.11"/>
    <n v="11"/>
    <s v="ready"/>
    <m/>
    <m/>
    <m/>
    <m/>
    <m/>
    <m/>
    <m/>
    <m/>
    <s v="X"/>
    <s v="ETA 24/04"/>
    <s v="ETA 01/05"/>
    <s v="Chỉ ETA 28/04; Velro: từ 15/04 đến 22/04"/>
  </r>
  <r>
    <s v="119127018BCPEAPOXBLUBaby Carriers: Adapt Cool Air Mesh - Oxford Blue1200"/>
    <d v="2018-02-20T00:00:00"/>
    <d v="2018-05-15T00:00:00"/>
    <n v="119"/>
    <n v="1270"/>
    <n v="18"/>
    <s v="127018"/>
    <s v="EBEU"/>
    <s v="BCPEAPOXBLU"/>
    <s v="Baby Carriers: Adapt Cool Air Mesh - Oxford Blue"/>
    <s v="Theu VC"/>
    <n v="1200"/>
    <n v="1200"/>
    <d v="2018-05-15T00:00:00"/>
    <s v="4/17: chuyen tu 5/26 sang # 120 "/>
    <x v="3"/>
    <s v="ER2"/>
    <s v="5/29--&gt;5/31(750/D)"/>
    <n v="1.6"/>
    <m/>
    <s v="ship in 120"/>
    <m/>
    <m/>
    <d v="2018-05-31T00:00:00"/>
    <m/>
    <m/>
    <m/>
    <m/>
    <s v="Baby Carriers"/>
    <x v="5"/>
    <x v="2"/>
    <m/>
    <m/>
    <m/>
    <m/>
    <m/>
    <m/>
    <m/>
    <s v="TWL-China Blue_dk nhan 5/4-5/8"/>
    <s v="HF-TWL-002 / CHINA BLUE"/>
    <n v="0.52100000000000002"/>
    <n v="627.36"/>
    <s v="ETD:4/18--&gt;dkien nhan 5/4-8"/>
    <s v="JL-RIP-001 / CHINA BLUE"/>
    <n v="0.24"/>
    <n v="288"/>
    <s v="READY"/>
    <m/>
    <m/>
    <m/>
    <m/>
    <s v="JL-MSH-001 / CHINA BLUE"/>
    <n v="0.52100000000000002"/>
    <n v="625.20000000000005"/>
    <s v="READY"/>
    <s v="JL-MSH-002 / CHINA BLUE"/>
    <n v="7.9500000000000001E-2"/>
    <n v="95.4"/>
    <s v="READY"/>
    <s v="Ready"/>
    <s v="Ready"/>
    <s v="ETA dự kiến 10/04"/>
    <s v="Chỉ ETA 08/04; Webbing: 30/03 - Nút: 11/04 - Thun: 20/03 và Velcro: 22/03, Dây kéo: 26/03 "/>
  </r>
  <r>
    <s v="1191458611BCPEAPOXBLUBaby Carriers: Adapt Cool Air Mesh - Oxford Blue1000"/>
    <d v="2018-02-20T00:00:00"/>
    <d v="2018-05-15T00:00:00"/>
    <n v="119"/>
    <n v="14586"/>
    <n v="11"/>
    <s v="1458611"/>
    <s v="Dadway"/>
    <s v="BCPEAPOXBLU"/>
    <s v="Baby Carriers: Adapt Cool Air Mesh - Oxford Blue"/>
    <s v="Theu VC"/>
    <n v="7000"/>
    <n v="1000"/>
    <d v="2018-05-15T00:00:00"/>
    <s v="4/17: chuyen tu 5/24 sang 5/26 nhan BTP theu 5/17"/>
    <x v="3"/>
    <s v="ER1"/>
    <s v="5/29-&gt;5/31(700/D)"/>
    <n v="1.4285714285714286"/>
    <m/>
    <d v="2018-05-31T00:00:00"/>
    <m/>
    <m/>
    <d v="2018-05-31T00:00:00"/>
    <m/>
    <m/>
    <m/>
    <m/>
    <s v="Baby Carriers"/>
    <x v="5"/>
    <x v="0"/>
    <m/>
    <m/>
    <m/>
    <m/>
    <m/>
    <m/>
    <m/>
    <s v="TWL-China Blue_dk nhan 5/4-5/8"/>
    <s v="HF-TWL-002 / CHINA BLUE"/>
    <n v="0.52100000000000002"/>
    <n v="522.79999999999995"/>
    <s v="ETD:4/18--&gt;dkien nhan 5/4-8"/>
    <s v="JL-RIP-001 / CHINA BLUE"/>
    <n v="0.24"/>
    <n v="240"/>
    <s v="READY"/>
    <m/>
    <m/>
    <m/>
    <m/>
    <s v="JL-MSH-001 / CHINA BLUE"/>
    <n v="0.52100000000000002"/>
    <n v="521"/>
    <s v="READY"/>
    <s v="JL-MSH-002 / CHINA BLUE"/>
    <n v="7.9500000000000001E-2"/>
    <n v="79.5"/>
    <s v="READY"/>
    <s v="Ready"/>
    <s v="Ready"/>
    <s v="ETA dự kiến 10/04"/>
    <s v="Chỉ ETA 08/04; Webbing: 30/03 - Nút: 11/04 - Thun: 20/03 và Velcro: 22/03, Dây kéo: 26/03 "/>
  </r>
  <r>
    <s v="1191459119BCPEAPOXBLUBaby Carriers: Adapt Cool Air Mesh - Oxford Blue500"/>
    <d v="2018-02-20T00:00:00"/>
    <d v="2018-05-15T00:00:00"/>
    <n v="119"/>
    <n v="14591"/>
    <n v="19"/>
    <s v="1459119"/>
    <s v="EBUS"/>
    <s v="BCPEAPOXBLU"/>
    <s v="Baby Carriers: Adapt Cool Air Mesh - Oxford Blue"/>
    <s v="Theu VC"/>
    <n v="500"/>
    <n v="500"/>
    <d v="2018-05-15T00:00:00"/>
    <s v="4/17: chuyen tu 5/26 sang # 120 "/>
    <x v="3"/>
    <s v="ER2"/>
    <s v="5/29--&gt;5/31(750/D)"/>
    <n v="0.66666666666666663"/>
    <m/>
    <s v="ship in 120"/>
    <m/>
    <m/>
    <d v="2018-05-31T00:00:00"/>
    <m/>
    <m/>
    <m/>
    <m/>
    <s v="Baby Carriers"/>
    <x v="5"/>
    <x v="1"/>
    <m/>
    <s v="10/MC"/>
    <m/>
    <m/>
    <m/>
    <m/>
    <m/>
    <s v="TWL-China Blue_dk nhan 5/4-5/8"/>
    <s v="HF-TWL-002 / CHINA BLUE"/>
    <n v="0.52100000000000002"/>
    <n v="261.39999999999998"/>
    <s v="ETD:4/18--&gt;dkien nhan 5/4-8"/>
    <s v="JL-RIP-001 / CHINA BLUE"/>
    <n v="0.24"/>
    <n v="120"/>
    <s v="READY"/>
    <m/>
    <m/>
    <m/>
    <m/>
    <s v="JL-MSH-001 / CHINA BLUE"/>
    <n v="0.52100000000000002"/>
    <n v="260.5"/>
    <s v="READY"/>
    <s v="JL-MSH-002 / CHINA BLUE"/>
    <n v="7.9500000000000001E-2"/>
    <n v="39.75"/>
    <s v="READY"/>
    <s v="Ready"/>
    <s v="Ready"/>
    <s v="ETA dự kiến 10/04"/>
    <s v="Chỉ ETA 08/04; Webbing: 30/03 - Nút: 11/04 - Thun: 20/03 và Velcro: 22/03, Dây kéo: 26/03 "/>
  </r>
  <r>
    <s v="1191459127BCS360POXBLUBaby Carriers: Omni 360 Cool Air Mesh - Oxford Blue2400"/>
    <d v="2018-02-20T00:00:00"/>
    <d v="2018-05-15T00:00:00"/>
    <n v="119"/>
    <n v="14591"/>
    <n v="27"/>
    <s v="1459127"/>
    <s v="EBUS"/>
    <s v="BCS360POXBLU"/>
    <s v="Baby Carriers: Omni 360 Cool Air Mesh - Oxford Blue"/>
    <s v="Theu VC"/>
    <n v="2400"/>
    <n v="1900"/>
    <d v="2018-05-15T00:00:00"/>
    <s v="4/17: chuyen tu 5/26 sang 120 "/>
    <x v="3"/>
    <s v="ER3"/>
    <s v="5/29--&gt;5/31"/>
    <n v="2.9230769230769229"/>
    <m/>
    <s v="ship in 120"/>
    <m/>
    <m/>
    <d v="2018-05-31T00:00:00"/>
    <m/>
    <m/>
    <m/>
    <m/>
    <s v="Baby Carriers"/>
    <x v="8"/>
    <x v="1"/>
    <m/>
    <s v="12/MC"/>
    <m/>
    <m/>
    <m/>
    <m/>
    <m/>
    <s v="TWL-China Blue_dk nhan 5/4-5/8"/>
    <s v="HF-TWL-002 / CHINA BLUE"/>
    <n v="0.82"/>
    <n v="1561.42"/>
    <s v="ETD:4/18--&gt;dkien nhan 5/4-8"/>
    <s v="JL-RIP-001 / CHINA BLUE"/>
    <n v="0.22"/>
    <n v="418"/>
    <s v="READY"/>
    <m/>
    <m/>
    <m/>
    <m/>
    <s v="JL-MSH-001 / CHINA BLUE"/>
    <n v="0.36"/>
    <n v="684"/>
    <s v="READY"/>
    <s v="JL-MSH-002 / CHINA BLUE"/>
    <n v="0.13"/>
    <n v="247"/>
    <s v="READY"/>
    <s v="Ready"/>
    <s v="Ready"/>
    <s v="Ready"/>
    <s v="Chỉ ETA 08/04; Webbing: 30/03 - Nút: 11/04 -Thun: 20/03 &amp; Velcro: 22/03; Dây kéo: 26/03"/>
  </r>
  <r>
    <s v="120146241BCS360BLU200"/>
    <d v="2018-03-13T00:00:00"/>
    <d v="2018-06-15T00:00:00"/>
    <n v="120"/>
    <n v="14624"/>
    <n v="1"/>
    <s v="146241"/>
    <s v="BIA"/>
    <s v="BCS360BLU"/>
    <s v="Baby Carriers: Omni 360 - Midnight Blue"/>
    <s v="Theu VC"/>
    <n v="200"/>
    <n v="200"/>
    <d v="2018-06-15T00:00:00"/>
    <m/>
    <x v="4"/>
    <s v="ER4"/>
    <s v="5/25--&gt;5/31"/>
    <n v="0.33333333333333331"/>
    <m/>
    <d v="2018-05-30T00:00:00"/>
    <s v="ER4"/>
    <m/>
    <d v="2018-05-31T00:00:00"/>
    <m/>
    <m/>
    <m/>
    <m/>
    <s v="Baby Carriers"/>
    <x v="0"/>
    <x v="3"/>
    <m/>
    <m/>
    <m/>
    <m/>
    <d v="2018-04-19T00:00:00"/>
    <d v="2018-04-09T00:00:00"/>
    <m/>
    <s v="VC+VL:READY"/>
    <s v="HF-CVS-303 / Dress Blues (19-4024 TCX)"/>
    <n v="0.9"/>
    <n v="180.36"/>
    <s v="READY"/>
    <s v="ML-POP-002 / Dress Blues (19-4024TCX)"/>
    <n v="0.54"/>
    <n v="108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242BCS360POXBLU300"/>
    <d v="2018-03-13T00:00:00"/>
    <d v="2018-06-15T00:00:00"/>
    <n v="120"/>
    <n v="14624"/>
    <n v="2"/>
    <s v="146242"/>
    <s v="BIA"/>
    <s v="BCS360POXBLU"/>
    <s v="Baby Carriers: Omni 360 Cool Air Mesh - Oxford Blue"/>
    <s v="Theu VC"/>
    <n v="300"/>
    <n v="300"/>
    <d v="2018-06-15T00:00:00"/>
    <m/>
    <x v="4"/>
    <s v="ER3"/>
    <s v="6/2--&gt;6/4"/>
    <n v="0.46153846153846156"/>
    <m/>
    <d v="2018-05-30T00:00:00"/>
    <s v="ER3"/>
    <m/>
    <d v="2018-06-04T00:00:00"/>
    <s v="End 119 5/25-&gt;start 120:5/26 9K-6/9-&gt;11end--&gt;TWL Silver Sconce"/>
    <m/>
    <m/>
    <m/>
    <s v="Baby Carriers"/>
    <x v="8"/>
    <x v="3"/>
    <m/>
    <m/>
    <m/>
    <m/>
    <d v="2018-05-03T00:00:00"/>
    <d v="2018-04-15T00:00:00"/>
    <m/>
    <s v="VC:Ready ship 4/20-dk nhan 5/7-9;RIP+LUOI nho &amp; lon:READY"/>
    <s v="HF-TWL-002 / CHINA BLUE"/>
    <n v="0.82"/>
    <n v="246.53999999999996"/>
    <s v="ETD:4/20--&gt;dkien nhan 5/7-9"/>
    <s v="JL-RIP-001 / CHINA BLUE"/>
    <n v="0.215"/>
    <n v="64.5"/>
    <s v="READY"/>
    <m/>
    <m/>
    <m/>
    <m/>
    <s v="JL-MSH-001 / CHINA BLUE"/>
    <n v="0.36"/>
    <n v="108"/>
    <s v="READY"/>
    <s v="JL-MSH-002 / CHINA BLUE"/>
    <n v="0.13"/>
    <n v="39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243BCS360PMIDBLU700"/>
    <d v="2018-03-13T00:00:00"/>
    <d v="2018-06-15T00:00:00"/>
    <n v="120"/>
    <n v="14624"/>
    <n v="3"/>
    <s v="146243"/>
    <s v="BIA"/>
    <s v="BCS360PMIDBLU"/>
    <s v="Baby Carriers: Omni 360 Cool Air Mesh - Midnight Blue"/>
    <s v="Theu VC"/>
    <n v="700"/>
    <n v="700"/>
    <d v="2018-06-15T00:00:00"/>
    <m/>
    <x v="4"/>
    <s v="ER3"/>
    <s v="6/2--&gt;6/4"/>
    <n v="1.0769230769230769"/>
    <m/>
    <d v="2018-05-30T00:00:00"/>
    <s v="ER3"/>
    <m/>
    <d v="2018-06-04T00:00:00"/>
    <s v="End 119 5/25-&gt;start 120:5/26 9K-6/9-&gt;11end--&gt;TWL Silver Sconce"/>
    <m/>
    <m/>
    <m/>
    <s v="Baby Carriers"/>
    <x v="8"/>
    <x v="3"/>
    <m/>
    <m/>
    <m/>
    <m/>
    <d v="2018-05-04T00:00:00"/>
    <d v="2018-04-15T00:00:00"/>
    <m/>
    <s v="VC:ETD 4/17_8K- dk nhan 5/4-7;RIP+LUOI nho&amp; lon:READY"/>
    <s v="JL-TWL-002 / DRESS BLUES"/>
    <n v="0.82"/>
    <n v="575.26"/>
    <s v="ETD 4/17_8K- dk nhan 5/4-7"/>
    <s v="JL-RIP-001 / DRESS BLUES"/>
    <n v="0.215"/>
    <n v="150.5"/>
    <s v="READY"/>
    <m/>
    <m/>
    <m/>
    <m/>
    <s v="JL-MSH-001 / DRESS BLUES"/>
    <n v="0.36"/>
    <n v="252"/>
    <s v="READY"/>
    <s v="JL-MSH-002 / DRESS BLUES"/>
    <n v="0.13"/>
    <n v="91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244BCS360STARRY300"/>
    <d v="2018-03-13T00:00:00"/>
    <d v="2018-06-15T00:00:00"/>
    <n v="120"/>
    <n v="14624"/>
    <n v="4"/>
    <s v="146244"/>
    <s v="BIA"/>
    <s v="BCS360STARRY"/>
    <s v="Baby Carriers: Omni 360 - Starry Skies"/>
    <s v="Theu VC"/>
    <n v="300"/>
    <n v="300"/>
    <d v="2018-06-15T00:00:00"/>
    <m/>
    <x v="4"/>
    <s v="ER4"/>
    <s v="5/25--&gt;5/31"/>
    <n v="0.5"/>
    <m/>
    <d v="2018-05-30T00:00:00"/>
    <s v="ER4"/>
    <m/>
    <d v="2018-05-31T00:00:00"/>
    <m/>
    <m/>
    <m/>
    <m/>
    <s v="Baby Carriers"/>
    <x v="0"/>
    <x v="3"/>
    <m/>
    <m/>
    <m/>
    <m/>
    <d v="2018-04-19T00:00:00"/>
    <d v="2018-04-09T00:00:00"/>
    <m/>
    <s v="VC+VL:READY"/>
    <s v="HF-CVS-303 / Starry Sky Grey"/>
    <n v="0.9"/>
    <n v="270.54000000000002"/>
    <s v="READY"/>
    <s v="ML-POP-002 / GRIFFIN"/>
    <n v="0.56000000000000005"/>
    <n v="168.00000000000003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245BCS360DOWN100"/>
    <d v="2018-03-13T00:00:00"/>
    <d v="2018-06-15T00:00:00"/>
    <n v="120"/>
    <n v="14624"/>
    <n v="5"/>
    <s v="146245"/>
    <s v="BIA"/>
    <s v="BCS360DOWN"/>
    <s v="Baby Carriers: Omni 360 - Downtown"/>
    <s v="Theu VC"/>
    <n v="100"/>
    <n v="100"/>
    <d v="2018-06-15T00:00:00"/>
    <m/>
    <x v="4"/>
    <s v="ER4"/>
    <s v="5/25--&gt;5/31"/>
    <n v="0.16666666666666666"/>
    <m/>
    <d v="2018-05-30T00:00:00"/>
    <s v="ER4"/>
    <m/>
    <d v="2018-05-31T00:00:00"/>
    <m/>
    <m/>
    <m/>
    <m/>
    <s v="Baby Carriers"/>
    <x v="0"/>
    <x v="3"/>
    <m/>
    <m/>
    <m/>
    <m/>
    <d v="2018-04-24T00:00:00"/>
    <d v="2018-04-15T00:00:00"/>
    <m/>
    <s v="VC:READY;VL:READY 4/20"/>
    <s v="HF-CVS-303 / Black"/>
    <n v="0.9"/>
    <n v="90.18"/>
    <s v="READY"/>
    <s v="ML-POP-002 / ZESTY"/>
    <n v="0.56000000000000005"/>
    <n v="56.000000000000007"/>
    <s v="ETD: 4/8--&gt; dk nhan 4/20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291BCS360BLK50"/>
    <d v="2018-03-13T00:00:00"/>
    <d v="2018-06-15T00:00:00"/>
    <n v="120"/>
    <n v="14629"/>
    <n v="1"/>
    <s v="146291"/>
    <s v="Hemel"/>
    <s v="BCS360BLK"/>
    <s v="Baby Carriers: Omni 360 - Pure Black"/>
    <s v="Theu VC"/>
    <n v="50"/>
    <n v="50"/>
    <d v="2018-06-15T00:00:00"/>
    <m/>
    <x v="4"/>
    <s v="ER4"/>
    <s v="5/25--&gt;5/31"/>
    <n v="8.3333333333333329E-2"/>
    <m/>
    <m/>
    <m/>
    <m/>
    <d v="2018-05-31T00:00:00"/>
    <m/>
    <m/>
    <m/>
    <m/>
    <s v="Baby Carriers"/>
    <x v="0"/>
    <x v="4"/>
    <m/>
    <m/>
    <m/>
    <m/>
    <d v="2018-04-24T00:00:00"/>
    <d v="2018-04-15T00:00:00"/>
    <m/>
    <s v="VC+VL:READY"/>
    <s v="HF-CVS-303 / Black"/>
    <n v="0.9"/>
    <n v="45.09"/>
    <s v="READY"/>
    <s v="ML-POP-002 / BLACK"/>
    <n v="0.54"/>
    <n v="27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292BCS360GRY50"/>
    <d v="2018-03-13T00:00:00"/>
    <d v="2018-06-15T00:00:00"/>
    <n v="120"/>
    <n v="14629"/>
    <n v="2"/>
    <s v="146292"/>
    <s v="Hemel"/>
    <s v="BCS360GRY"/>
    <s v="Baby Carriers: Omni 360 - Pearl Grey"/>
    <s v="Theu VC"/>
    <n v="50"/>
    <n v="50"/>
    <d v="2018-06-15T00:00:00"/>
    <m/>
    <x v="4"/>
    <s v="ER4"/>
    <s v="5/25--&gt;5/31"/>
    <n v="8.3333333333333329E-2"/>
    <m/>
    <m/>
    <m/>
    <m/>
    <d v="2018-05-31T00:00:00"/>
    <m/>
    <m/>
    <m/>
    <m/>
    <s v="Baby Carriers"/>
    <x v="0"/>
    <x v="4"/>
    <m/>
    <m/>
    <m/>
    <m/>
    <d v="2018-04-24T00:00:00"/>
    <d v="2018-04-15T00:00:00"/>
    <m/>
    <s v="VC:ETD 4/10-dk nhan 4/20;VL:Ready 4/22_5k, dkien ve 5/7-9"/>
    <s v="HF-CVS-303 / Moon mist"/>
    <n v="0.9"/>
    <n v="45.09"/>
    <s v="ETD 4/10-dk nhan 4/20"/>
    <s v="ML-POP-002 / High rise"/>
    <n v="0.54"/>
    <n v="27"/>
    <s v="READY ship 4/22-&gt;dk nhan 5/7-9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293BCANPLAID50"/>
    <d v="2018-03-13T00:00:00"/>
    <d v="2018-06-15T00:00:00"/>
    <n v="120"/>
    <n v="14629"/>
    <n v="3"/>
    <s v="146293"/>
    <s v="Hemel"/>
    <s v="BCANPLAID"/>
    <s v="Baby Carriers: Steel Plaid_Phoenix"/>
    <m/>
    <n v="50"/>
    <n v="50"/>
    <d v="2018-06-15T00:00:00"/>
    <m/>
    <x v="4"/>
    <s v="ER5"/>
    <s v="6/8--&gt;6/9"/>
    <m/>
    <m/>
    <m/>
    <m/>
    <m/>
    <d v="2018-06-08T00:00:00"/>
    <m/>
    <m/>
    <m/>
    <m/>
    <s v="Baby Carriers"/>
    <x v="9"/>
    <x v="4"/>
    <m/>
    <m/>
    <m/>
    <m/>
    <d v="2018-05-15T00:00:00"/>
    <d v="2018-04-15T00:00:00"/>
    <m/>
    <s v="VC+VL:READY"/>
    <s v="HF-CVS-303 / Castle rock"/>
    <n v="0.78"/>
    <n v="39"/>
    <s v="READY"/>
    <s v="ML-POP-002 / GREY GINGHAM"/>
    <n v="0.43"/>
    <n v="21.5"/>
    <s v="READY"/>
    <m/>
    <m/>
    <m/>
    <m/>
    <m/>
    <m/>
    <m/>
    <m/>
    <m/>
    <m/>
    <m/>
    <m/>
    <s v="From VN ETA 30/03, W634 ETA 10/04"/>
    <s v="ETA 12/04"/>
    <s v="Box &amp; TCATALOG-PNIX-ROW-V2-111 ETA 10/04"/>
    <s v="Chỉ 10/04; Webbing - Nút - Thun &amp; Velcro: ok; Dây kéo: ok"/>
  </r>
  <r>
    <s v="120146294BCANSTARSKY50"/>
    <d v="2018-03-13T00:00:00"/>
    <d v="2018-06-15T00:00:00"/>
    <n v="120"/>
    <n v="14629"/>
    <n v="4"/>
    <s v="146294"/>
    <s v="Hemel"/>
    <s v="BCANSTARSKY"/>
    <s v="Baby Carriers: Starry Sky_Phoenix"/>
    <m/>
    <n v="50"/>
    <n v="50"/>
    <d v="2018-06-15T00:00:00"/>
    <m/>
    <x v="4"/>
    <s v="ER5"/>
    <s v="6/8--&gt;6/9"/>
    <m/>
    <m/>
    <m/>
    <m/>
    <m/>
    <d v="2018-06-08T00:00:00"/>
    <m/>
    <m/>
    <m/>
    <m/>
    <s v="Baby Carriers"/>
    <x v="9"/>
    <x v="4"/>
    <m/>
    <m/>
    <m/>
    <m/>
    <d v="2018-05-15T00:00:00"/>
    <d v="2018-04-15T00:00:00"/>
    <m/>
    <s v="VC+VL:READY"/>
    <s v="HF-CVS-303 / Starry Sky Grey"/>
    <n v="0.78"/>
    <n v="39"/>
    <s v="READY"/>
    <s v="ML-POP-002 / GRIFFIN"/>
    <n v="0.43"/>
    <n v="21.5"/>
    <s v="READY"/>
    <m/>
    <m/>
    <m/>
    <m/>
    <m/>
    <m/>
    <m/>
    <m/>
    <m/>
    <m/>
    <m/>
    <m/>
    <s v="From VN ETA 30/03, W634 ETA 10/04"/>
    <s v="ETA 12/04"/>
    <s v="Box &amp; TCATALOG-PNIX-EBEU-V1-111 ETA 10/04"/>
    <s v="Chỉ 10/04; Webbing - Nút - Thun &amp; Velcro: ok; Dây kéo: ok"/>
  </r>
  <r>
    <s v="120146295BCS360STARRY50"/>
    <d v="2018-03-13T00:00:00"/>
    <d v="2018-06-15T00:00:00"/>
    <n v="120"/>
    <n v="14629"/>
    <n v="5"/>
    <s v="146295"/>
    <s v="Hemel"/>
    <s v="BCS360STARRY"/>
    <s v="Baby Carriers: Omni 360 - Starry Skies"/>
    <s v="Theu VC"/>
    <n v="50"/>
    <n v="50"/>
    <d v="2018-06-15T00:00:00"/>
    <m/>
    <x v="4"/>
    <s v="ER4"/>
    <s v="5/25--&gt;5/31"/>
    <n v="8.3333333333333329E-2"/>
    <m/>
    <m/>
    <m/>
    <m/>
    <d v="2018-05-31T00:00:00"/>
    <m/>
    <m/>
    <m/>
    <m/>
    <s v="Baby Carriers"/>
    <x v="0"/>
    <x v="4"/>
    <m/>
    <m/>
    <m/>
    <m/>
    <d v="2018-04-19T00:00:00"/>
    <d v="2018-04-09T00:00:00"/>
    <m/>
    <s v="VC+VL:READY"/>
    <s v="HF-CVS-303 / Starry Sky Grey"/>
    <n v="0.9"/>
    <n v="45.09"/>
    <s v="READY"/>
    <s v="ML-POP-002 / GRIFFIN"/>
    <n v="0.56000000000000005"/>
    <n v="28.000000000000004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296BCS360BTKING50"/>
    <d v="2018-03-13T00:00:00"/>
    <d v="2018-06-15T00:00:00"/>
    <n v="120"/>
    <n v="14629"/>
    <n v="6"/>
    <s v="146296"/>
    <s v="Hemel"/>
    <s v="BCS360BTKING"/>
    <s v="Baby Carriers: Omni 360 - Batik Indigo"/>
    <s v="Theu VC"/>
    <n v="50"/>
    <n v="50"/>
    <d v="2018-06-15T00:00:00"/>
    <m/>
    <x v="4"/>
    <s v="ER4"/>
    <s v="5/25--&gt;5/31"/>
    <n v="8.3333333333333329E-2"/>
    <m/>
    <m/>
    <m/>
    <m/>
    <d v="2018-05-31T00:00:00"/>
    <m/>
    <m/>
    <m/>
    <m/>
    <s v="Baby Carriers"/>
    <x v="0"/>
    <x v="4"/>
    <m/>
    <m/>
    <m/>
    <m/>
    <d v="2018-04-24T00:00:00"/>
    <d v="2018-04-15T00:00:00"/>
    <m/>
    <s v="VC+VL:READY"/>
    <s v="HF-CVS-303 / BLUE-BATIK"/>
    <n v="0.9"/>
    <n v="45.09"/>
    <s v="READY"/>
    <s v="ML-POP-002 / Dress Blues (19-4024TCX)"/>
    <n v="0.56000000000000005"/>
    <n v="28.000000000000004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297BCS360DOWN50"/>
    <d v="2018-03-13T00:00:00"/>
    <d v="2018-06-15T00:00:00"/>
    <n v="120"/>
    <n v="14629"/>
    <n v="7"/>
    <s v="146297"/>
    <s v="Hemel"/>
    <s v="BCS360DOWN"/>
    <s v="Baby Carriers: Omni 360 - Downtown"/>
    <s v="Theu VC"/>
    <n v="50"/>
    <n v="50"/>
    <d v="2018-06-15T00:00:00"/>
    <m/>
    <x v="4"/>
    <s v="ER4"/>
    <s v="5/25--&gt;5/31"/>
    <n v="8.3333333333333329E-2"/>
    <m/>
    <m/>
    <m/>
    <m/>
    <d v="2018-05-31T00:00:00"/>
    <m/>
    <m/>
    <m/>
    <m/>
    <s v="Baby Carriers"/>
    <x v="0"/>
    <x v="4"/>
    <m/>
    <m/>
    <m/>
    <m/>
    <d v="2018-04-24T00:00:00"/>
    <d v="2018-04-15T00:00:00"/>
    <m/>
    <s v="VC:READY;VL:READY 4/20"/>
    <s v="HF-CVS-303 / Black"/>
    <n v="0.9"/>
    <n v="45.09"/>
    <s v="READY"/>
    <s v="ML-POP-002 / ZESTY"/>
    <n v="0.56000000000000005"/>
    <n v="28.000000000000004"/>
    <s v="ETD: 4/8--&gt; dk nhan 4/20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71BCS360STARRY50"/>
    <d v="2018-03-13T00:00:00"/>
    <d v="2018-06-15T00:00:00"/>
    <n v="120"/>
    <n v="1287"/>
    <n v="1"/>
    <s v="12871"/>
    <s v="Mikroedra (EBEU)"/>
    <s v="BCS360STARRY"/>
    <s v="Baby Carriers: Omni 360 - Starry Skies"/>
    <s v="Theu VC"/>
    <n v="50"/>
    <n v="50"/>
    <d v="2018-06-15T00:00:00"/>
    <m/>
    <x v="4"/>
    <s v="ER4"/>
    <s v="5/25--&gt;5/31"/>
    <n v="8.3333333333333329E-2"/>
    <m/>
    <d v="2018-06-08T00:00:00"/>
    <m/>
    <m/>
    <d v="2018-05-31T00:00:00"/>
    <m/>
    <m/>
    <m/>
    <m/>
    <s v="Baby Carriers"/>
    <x v="0"/>
    <x v="5"/>
    <m/>
    <m/>
    <m/>
    <m/>
    <d v="2018-04-19T00:00:00"/>
    <d v="2018-04-09T00:00:00"/>
    <m/>
    <s v="VC+VL:READY"/>
    <s v="HF-CVS-303 / Starry Sky Grey"/>
    <n v="0.9"/>
    <n v="45.09"/>
    <s v="READY"/>
    <s v="ML-POP-002 / GRIFFIN"/>
    <n v="0.56000000000000005"/>
    <n v="28.000000000000004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72BCS360BTKING50"/>
    <d v="2018-03-13T00:00:00"/>
    <d v="2018-06-15T00:00:00"/>
    <n v="120"/>
    <n v="1287"/>
    <n v="2"/>
    <s v="12872"/>
    <s v="Mikroedra (EBEU)"/>
    <s v="BCS360BTKING"/>
    <s v="Baby Carriers: Omni 360 - Batik Indigo"/>
    <s v="Theu VC"/>
    <n v="50"/>
    <n v="50"/>
    <d v="2018-06-15T00:00:00"/>
    <m/>
    <x v="4"/>
    <s v="ER4"/>
    <s v="5/25--&gt;5/31"/>
    <n v="8.3333333333333329E-2"/>
    <m/>
    <d v="2018-06-08T00:00:00"/>
    <m/>
    <m/>
    <d v="2018-05-31T00:00:00"/>
    <m/>
    <m/>
    <m/>
    <m/>
    <s v="Baby Carriers"/>
    <x v="0"/>
    <x v="5"/>
    <m/>
    <m/>
    <m/>
    <m/>
    <d v="2018-04-24T00:00:00"/>
    <d v="2018-04-15T00:00:00"/>
    <m/>
    <s v="VC+VL:READY"/>
    <s v="HF-CVS-303 / BLUE-BATIK"/>
    <n v="0.9"/>
    <n v="45.09"/>
    <s v="READY"/>
    <s v="ML-POP-002 / Dress Blues (19-4024TCX)"/>
    <n v="0.56000000000000005"/>
    <n v="28.000000000000004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73BCS360DOWN50"/>
    <d v="2018-03-13T00:00:00"/>
    <d v="2018-06-15T00:00:00"/>
    <n v="120"/>
    <n v="1287"/>
    <n v="3"/>
    <s v="12873"/>
    <s v="Mikroedra (EBEU)"/>
    <s v="BCS360DOWN"/>
    <s v="Baby Carriers: Omni 360 - Downtown"/>
    <s v="Theu VC"/>
    <n v="50"/>
    <n v="50"/>
    <d v="2018-06-15T00:00:00"/>
    <m/>
    <x v="4"/>
    <s v="ER4"/>
    <s v="5/25--&gt;5/31"/>
    <n v="8.3333333333333329E-2"/>
    <m/>
    <d v="2018-06-08T00:00:00"/>
    <m/>
    <m/>
    <d v="2018-05-31T00:00:00"/>
    <m/>
    <m/>
    <m/>
    <m/>
    <s v="Baby Carriers"/>
    <x v="0"/>
    <x v="5"/>
    <m/>
    <m/>
    <m/>
    <m/>
    <d v="2018-04-24T00:00:00"/>
    <d v="2018-04-15T00:00:00"/>
    <m/>
    <s v="VC:READY;VL:READY 4/20 "/>
    <s v="HF-CVS-303 / Black"/>
    <n v="0.9"/>
    <n v="45.09"/>
    <s v="READY"/>
    <s v="ML-POP-002 / ZESTY"/>
    <n v="0.56000000000000005"/>
    <n v="28.000000000000004"/>
    <s v="ETD: 4/8--&gt; dk nhan 4/20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74BCS360GRY70"/>
    <d v="2018-03-13T00:00:00"/>
    <d v="2018-06-15T00:00:00"/>
    <n v="120"/>
    <n v="1287"/>
    <n v="4"/>
    <s v="12874"/>
    <s v="Mikroedra (EBEU)"/>
    <s v="BCS360GRY"/>
    <s v="Baby Carriers: Omni 360 - Pearl Grey"/>
    <s v="Theu VC"/>
    <n v="70"/>
    <n v="70"/>
    <d v="2018-06-15T00:00:00"/>
    <m/>
    <x v="4"/>
    <s v="ER4"/>
    <s v="5/25--&gt;5/31"/>
    <n v="0.11666666666666667"/>
    <m/>
    <d v="2018-06-08T00:00:00"/>
    <m/>
    <m/>
    <d v="2018-05-31T00:00:00"/>
    <m/>
    <m/>
    <m/>
    <m/>
    <s v="Baby Carriers"/>
    <x v="0"/>
    <x v="5"/>
    <m/>
    <m/>
    <m/>
    <m/>
    <d v="2018-04-24T00:00:00"/>
    <d v="2018-04-15T00:00:00"/>
    <m/>
    <s v="VC:ETD 4/10-dk nhan 4/20;VL:Ready 4/22_5k, dkien ve 5/7-9"/>
    <s v="HF-CVS-303 / Moon mist"/>
    <n v="0.9"/>
    <n v="63.125999999999998"/>
    <s v="ETD 4/10-dk nhan 4/20"/>
    <s v="ML-POP-002 / High rise"/>
    <n v="0.54"/>
    <n v="37.800000000000004"/>
    <s v="READY ship 4/22-&gt;dk nhan 5/7-9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75BC360STARRY50"/>
    <d v="2018-03-13T00:00:00"/>
    <d v="2018-06-15T00:00:00"/>
    <n v="120"/>
    <n v="1287"/>
    <n v="5"/>
    <s v="12875"/>
    <s v="Mikroedra (EBEU)"/>
    <s v="BC360STARRY"/>
    <s v="Baby Carriers: 360 - Starry Skies_Sunrise"/>
    <m/>
    <n v="50"/>
    <n v="50"/>
    <d v="2018-06-15T00:00:00"/>
    <m/>
    <x v="4"/>
    <s v="ER5"/>
    <s v="5/28--&gt;6/7"/>
    <n v="0.1"/>
    <m/>
    <d v="2018-06-08T00:00:00"/>
    <m/>
    <m/>
    <d v="2018-06-07T00:00:00"/>
    <m/>
    <m/>
    <m/>
    <m/>
    <s v="Baby Carriers"/>
    <x v="6"/>
    <x v="5"/>
    <m/>
    <m/>
    <m/>
    <m/>
    <d v="2018-05-15T00:00:00"/>
    <d v="2018-04-15T00:00:00"/>
    <m/>
    <s v="VC+VL:READY"/>
    <s v="HF-CVS-303 / Starry Sky Grey"/>
    <n v="0.71"/>
    <n v="35.5"/>
    <s v="READY"/>
    <s v="ML-POP-002 / GRIFFIN"/>
    <n v="0.56000000000000005"/>
    <n v="28.000000000000004"/>
    <s v="READY"/>
    <m/>
    <m/>
    <m/>
    <m/>
    <m/>
    <m/>
    <m/>
    <m/>
    <m/>
    <m/>
    <m/>
    <m/>
    <s v="From VN ETA 24/04; W634 ETA 03/05"/>
    <s v="ETA 24/04"/>
    <s v="Box &amp;  TCBCATALOG-SUNRISE-V1-119 ETA 01/05"/>
    <s v="Chỉ ETA 28/04; Webbing: từ 15/04 đến 04/05 - Nút: 04/05 - Thun: từ 16/04 đến 19/04 và Velcro: từ 15/04 đến 22/04, Dây kéo: từ 16/04 đến 19/04"/>
  </r>
  <r>
    <s v="12012876BC360PEARL50"/>
    <d v="2018-03-13T00:00:00"/>
    <d v="2018-06-15T00:00:00"/>
    <n v="120"/>
    <n v="1287"/>
    <n v="6"/>
    <s v="12876"/>
    <s v="Mikroedra (EBEU)"/>
    <s v="BC360PEARL"/>
    <s v="Baby Carriers: 360 - Pearl Grey_Sunrise"/>
    <m/>
    <n v="50"/>
    <n v="50"/>
    <d v="2018-06-15T00:00:00"/>
    <m/>
    <x v="4"/>
    <s v="ER5"/>
    <s v="5/28--&gt;6/7"/>
    <n v="0.1"/>
    <m/>
    <d v="2018-06-08T00:00:00"/>
    <m/>
    <m/>
    <d v="2018-06-07T00:00:00"/>
    <m/>
    <m/>
    <m/>
    <m/>
    <s v="Baby Carriers"/>
    <x v="6"/>
    <x v="5"/>
    <m/>
    <m/>
    <m/>
    <m/>
    <d v="2018-05-15T00:00:00"/>
    <d v="2018-04-15T00:00:00"/>
    <s v="Uu tien VC Moonnist cho Adapt &amp; Sunrise"/>
    <s v="VC:READY;VL:4/20 READY"/>
    <s v="HF-CVS-303 / Moon mist"/>
    <n v="0.71"/>
    <n v="35.5"/>
    <s v="READY"/>
    <s v="ML-POP-002 / High rise"/>
    <n v="0.56000000000000005"/>
    <n v="28.000000000000004"/>
    <s v="ETD 04/17-dk nhan 5/4-7"/>
    <m/>
    <m/>
    <m/>
    <m/>
    <m/>
    <m/>
    <m/>
    <m/>
    <m/>
    <m/>
    <m/>
    <m/>
    <s v="From VN ETA 24/04; W634 ETA 03/05"/>
    <s v="ETA 24/04"/>
    <s v="Box &amp; TCBCATALOG-SUNRISE-V1-119 ETA 01/05"/>
    <s v="Chỉ ETA 28/04; Webbing: từ 15/04 đến 04/05 - Nút: 04/05 - Thun: từ 16/04 đến 19/04 và Velcro: từ 15/04 đến 22/04, Dây kéo: từ 16/04 đến 19/04"/>
  </r>
  <r>
    <s v="12012932BCAPEABLK1200"/>
    <d v="2018-03-13T00:00:00"/>
    <d v="2018-06-15T00:00:00"/>
    <n v="120"/>
    <n v="1293"/>
    <n v="2"/>
    <s v="12932"/>
    <s v="EBEU"/>
    <s v="BCAPEABLK"/>
    <s v="Baby Carriers: Adapt - Black"/>
    <s v="Theu VC"/>
    <n v="1200"/>
    <n v="1200"/>
    <d v="2018-06-15T00:00:00"/>
    <m/>
    <x v="4"/>
    <s v="ER1"/>
    <s v="6/1--&gt;6/4(700/D)"/>
    <n v="1.7142857142857142"/>
    <m/>
    <m/>
    <s v="ER1"/>
    <m/>
    <d v="2018-06-04T00:00:00"/>
    <s v="End 119:5/22--&gt;Start Adapt 120:5/23--&gt;5/29 end"/>
    <d v="2018-05-09T00:00:00"/>
    <m/>
    <m/>
    <s v="Baby Carriers"/>
    <x v="10"/>
    <x v="2"/>
    <m/>
    <m/>
    <m/>
    <m/>
    <d v="2018-04-16T00:00:00"/>
    <d v="2018-04-13T00:00:00"/>
    <m/>
    <s v="VC+VL:READY"/>
    <s v="HF-CVS-303 / Black"/>
    <n v="0.69499999999999995"/>
    <n v="836.15999999999985"/>
    <s v="READY"/>
    <s v="ML-POP-002 / BLACK"/>
    <n v="0.54864000000000002"/>
    <n v="658.36800000000005"/>
    <s v="READY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933BCAPEACONFETI500"/>
    <d v="2018-03-13T00:00:00"/>
    <d v="2018-06-15T00:00:00"/>
    <n v="120"/>
    <n v="1293"/>
    <n v="3"/>
    <s v="12933"/>
    <s v="EBEU"/>
    <s v="BCAPEACONFETI"/>
    <s v="Baby Carriers: Adapt - Confetti"/>
    <s v="Theu VC"/>
    <n v="500"/>
    <n v="500"/>
    <d v="2018-06-15T00:00:00"/>
    <m/>
    <x v="4"/>
    <s v="ER1"/>
    <s v="6/1--&gt;6/4(700/D)"/>
    <n v="0.7142857142857143"/>
    <m/>
    <m/>
    <s v="ER1"/>
    <m/>
    <d v="2018-06-04T00:00:00"/>
    <s v="End 119:5/22--&gt;Start Adapt 120:5/23--&gt;5/29 end"/>
    <d v="2018-05-09T00:00:00"/>
    <m/>
    <m/>
    <s v="Baby Carriers"/>
    <x v="10"/>
    <x v="2"/>
    <m/>
    <m/>
    <m/>
    <m/>
    <d v="2018-04-24T00:00:00"/>
    <d v="2018-04-15T00:00:00"/>
    <s v="Uu tien VC Moonnist cho Adapt &amp; Sunrise"/>
    <s v="VC+VL:READY"/>
    <s v="HF-CVS-303 / Moon mist"/>
    <n v="0.69499999999999995"/>
    <n v="348.4"/>
    <s v="READY"/>
    <s v="ML-POP-002 / GREY SPINKLE PIN DOTS"/>
    <n v="0.54900000000000004"/>
    <n v="274.5"/>
    <s v="READY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938BCS360BLU500"/>
    <d v="2018-03-13T00:00:00"/>
    <d v="2018-06-15T00:00:00"/>
    <n v="120"/>
    <n v="1293"/>
    <n v="8"/>
    <s v="12938"/>
    <s v="EBEU"/>
    <s v="BCS360BLU"/>
    <s v="Baby Carriers: Omni 360 - Midnight Blue"/>
    <s v="Theu VC"/>
    <n v="500"/>
    <n v="500"/>
    <d v="2018-06-15T00:00:00"/>
    <m/>
    <x v="4"/>
    <s v="ER4"/>
    <s v="6/1--&gt;6/4"/>
    <n v="0.83333333333333337"/>
    <m/>
    <m/>
    <m/>
    <m/>
    <d v="2018-06-04T00:00:00"/>
    <m/>
    <m/>
    <m/>
    <m/>
    <s v="Baby Carriers"/>
    <x v="0"/>
    <x v="2"/>
    <m/>
    <m/>
    <m/>
    <m/>
    <d v="2018-04-19T00:00:00"/>
    <d v="2018-04-09T00:00:00"/>
    <m/>
    <s v="VC+VL:READY"/>
    <s v="HF-CVS-303 / Dress Blues (19-4024 TCX)"/>
    <n v="0.9"/>
    <n v="450.9"/>
    <s v="READY"/>
    <s v="ML-POP-002 / Dress Blues (19-4024TCX)"/>
    <n v="0.54"/>
    <n v="270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939BCS360GRY800"/>
    <d v="2018-03-13T00:00:00"/>
    <d v="2018-06-15T00:00:00"/>
    <n v="120"/>
    <n v="1293"/>
    <n v="9"/>
    <s v="12939"/>
    <s v="EBEU"/>
    <s v="BCS360GRY"/>
    <s v="Baby Carriers: Omni 360 - Pearl Grey"/>
    <s v="Theu VC"/>
    <n v="800"/>
    <n v="800"/>
    <d v="2018-06-15T00:00:00"/>
    <m/>
    <x v="4"/>
    <s v="ER4"/>
    <s v="6/1--&gt;6/4"/>
    <n v="1.3333333333333333"/>
    <m/>
    <m/>
    <m/>
    <m/>
    <d v="2018-06-04T00:00:00"/>
    <m/>
    <m/>
    <m/>
    <m/>
    <s v="Baby Carriers"/>
    <x v="0"/>
    <x v="2"/>
    <m/>
    <m/>
    <m/>
    <m/>
    <d v="2018-05-08T00:00:00"/>
    <d v="2018-04-15T00:00:00"/>
    <m/>
    <s v="VC:ETD 4/10-dk nhan 4/20;VL:Ready 4/22_5k, dkien ve 5/7-9"/>
    <s v="HF-CVS-303 / Moon mist"/>
    <n v="0.9"/>
    <n v="721.44"/>
    <s v="ETD 4/10-dk nhan 4/20"/>
    <s v="ML-POP-002 / High rise"/>
    <n v="0.54"/>
    <n v="432"/>
    <s v="READY ship 4/22-&gt;dk nhan 5/7-9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9311IIAGRYV3500"/>
    <d v="2018-03-13T00:00:00"/>
    <d v="2018-06-15T00:00:00"/>
    <n v="120"/>
    <n v="1293"/>
    <n v="11"/>
    <s v="129311"/>
    <s v="EBEU"/>
    <s v="IIAGRYV3"/>
    <s v="Infant Insert - Easy Snug Grey"/>
    <m/>
    <n v="500"/>
    <n v="500"/>
    <d v="2018-06-15T00:00:00"/>
    <m/>
    <x v="4"/>
    <s v="KL-T37"/>
    <m/>
    <m/>
    <m/>
    <m/>
    <m/>
    <m/>
    <d v="2018-06-04T00:00:00"/>
    <m/>
    <m/>
    <m/>
    <m/>
    <s v="Infant Inserts"/>
    <x v="2"/>
    <x v="2"/>
    <s v="KL"/>
    <m/>
    <m/>
    <m/>
    <d v="2018-05-11T00:00:00"/>
    <d v="2018-04-15T00:00:00"/>
    <m/>
    <s v="VL:READY ship 4/22-&gt;dk nhan 5/7-9"/>
    <m/>
    <m/>
    <m/>
    <m/>
    <s v="ML-SAT-001 / FB Grey"/>
    <n v="0.48"/>
    <n v="240"/>
    <s v="READY ship 4/22-&gt;dk nhan 5/7-9"/>
    <m/>
    <m/>
    <m/>
    <m/>
    <m/>
    <m/>
    <m/>
    <m/>
    <m/>
    <m/>
    <m/>
    <m/>
    <s v="X"/>
    <s v="ETA 24/04"/>
    <s v="Box &amp; TCATALOG-EBEU-II-V2-65 ETA 01/05"/>
    <s v="Chỉ ETA 28/04; Nút: 04/05"/>
  </r>
  <r>
    <s v="120129312IIANATV3500"/>
    <d v="2018-03-13T00:00:00"/>
    <d v="2018-06-15T00:00:00"/>
    <n v="120"/>
    <n v="1293"/>
    <n v="12"/>
    <s v="129312"/>
    <s v="EBEU"/>
    <s v="IIANATV3"/>
    <s v="Infant Insert - Easy Snug Natural"/>
    <m/>
    <n v="500"/>
    <n v="500"/>
    <d v="2018-06-15T00:00:00"/>
    <m/>
    <x v="4"/>
    <s v="KL-T37"/>
    <m/>
    <m/>
    <m/>
    <m/>
    <m/>
    <m/>
    <d v="2018-06-04T00:00:00"/>
    <m/>
    <m/>
    <m/>
    <m/>
    <s v="Infant Inserts"/>
    <x v="2"/>
    <x v="2"/>
    <s v="KL"/>
    <m/>
    <m/>
    <m/>
    <d v="2018-04-23T00:00:00"/>
    <d v="2018-04-15T00:00:00"/>
    <m/>
    <s v="VL:READY"/>
    <m/>
    <m/>
    <m/>
    <m/>
    <s v="ML-POP-002 / II Natural"/>
    <n v="0.48"/>
    <n v="240"/>
    <s v="READY"/>
    <m/>
    <m/>
    <m/>
    <m/>
    <m/>
    <m/>
    <m/>
    <m/>
    <m/>
    <m/>
    <m/>
    <m/>
    <s v="X"/>
    <s v="ETA 24/04"/>
    <s v="Box &amp; TCATALOG-EBEU-II-V2-65 ETA 01/05"/>
    <s v="Chỉ ETA 28/04; Nút: 04/05"/>
  </r>
  <r>
    <s v="12012981TIIABKS460"/>
    <d v="2018-03-13T00:00:00"/>
    <d v="2018-06-15T00:00:00"/>
    <n v="120"/>
    <n v="1298"/>
    <n v="1"/>
    <s v="12981"/>
    <s v="EBEU"/>
    <s v="TIIABKS4"/>
    <s v="Infant Insert - New Black (Tula)"/>
    <m/>
    <n v="60"/>
    <n v="60"/>
    <d v="2018-06-15T00:00:00"/>
    <m/>
    <x v="4"/>
    <s v="KL-T37"/>
    <m/>
    <m/>
    <m/>
    <m/>
    <m/>
    <m/>
    <d v="2018-06-04T00:00:00"/>
    <m/>
    <m/>
    <m/>
    <m/>
    <s v="Tula Infant Inserts"/>
    <x v="2"/>
    <x v="2"/>
    <s v="KL"/>
    <m/>
    <m/>
    <m/>
    <d v="2018-04-23T00:00:00"/>
    <d v="2018-04-15T00:00:00"/>
    <m/>
    <s v="VL:READY"/>
    <m/>
    <m/>
    <m/>
    <m/>
    <s v="ML-SAT-001 / Black"/>
    <n v="0.52"/>
    <n v="31.200000000000003"/>
    <s v="READY"/>
    <m/>
    <m/>
    <m/>
    <m/>
    <m/>
    <m/>
    <m/>
    <m/>
    <m/>
    <m/>
    <m/>
    <m/>
    <s v="X"/>
    <s v="ETA 24/04"/>
    <s v="TPOLYBAG-TULA-II &amp; TCATALOG-TULA-II ETA 01/05"/>
    <s v="Chỉ ETA 28/04; Nút: 04/05"/>
  </r>
  <r>
    <s v="12012982TIIALGS560"/>
    <d v="2018-03-13T00:00:00"/>
    <d v="2018-06-15T00:00:00"/>
    <n v="120"/>
    <n v="1298"/>
    <n v="2"/>
    <s v="12982"/>
    <s v="EBEU"/>
    <s v="TIIALGS5"/>
    <s v="Infant Insert - New Gray (Tula)"/>
    <m/>
    <n v="60"/>
    <n v="60"/>
    <d v="2018-06-15T00:00:00"/>
    <m/>
    <x v="4"/>
    <s v="KL-T37"/>
    <m/>
    <m/>
    <m/>
    <m/>
    <m/>
    <m/>
    <d v="2018-06-04T00:00:00"/>
    <m/>
    <m/>
    <m/>
    <m/>
    <s v="Tula Infant Inserts"/>
    <x v="2"/>
    <x v="2"/>
    <s v="KL"/>
    <m/>
    <m/>
    <m/>
    <d v="2018-05-11T00:00:00"/>
    <d v="2018-04-15T00:00:00"/>
    <m/>
    <s v="VL:READY ship 4/22-&gt;dk nhan 5/7-9"/>
    <m/>
    <m/>
    <m/>
    <m/>
    <s v="ML-SAT-001 / FB Grey"/>
    <n v="0.52"/>
    <n v="31.200000000000003"/>
    <s v="READY ship 4/22-&gt;dk nhan 5/7-9"/>
    <m/>
    <m/>
    <m/>
    <m/>
    <m/>
    <m/>
    <m/>
    <m/>
    <m/>
    <m/>
    <m/>
    <m/>
    <s v="X"/>
    <s v="ETA 24/04"/>
    <s v="TPOLYBAG-TULA-II &amp; TCATALOG-TULA-II ETA 01/05"/>
    <s v="Chỉ ETA 28/04; Nút: 04/05"/>
  </r>
  <r>
    <s v="120146481BCS360BLK200"/>
    <d v="2018-03-13T00:00:00"/>
    <d v="2018-06-15T00:00:00"/>
    <n v="120"/>
    <n v="14648"/>
    <n v="1"/>
    <s v="146481"/>
    <s v="B&amp;G"/>
    <s v="BCS360BLK"/>
    <s v="Baby Carriers: Omni 360 - Pure Black"/>
    <s v="Theu VC"/>
    <n v="200"/>
    <n v="200"/>
    <d v="2018-06-15T00:00:00"/>
    <m/>
    <x v="4"/>
    <s v="ER4"/>
    <s v="5/25--&gt;5/31"/>
    <n v="0.33333333333333331"/>
    <m/>
    <m/>
    <m/>
    <m/>
    <d v="2018-05-31T00:00:00"/>
    <m/>
    <m/>
    <m/>
    <m/>
    <s v="Baby Carriers"/>
    <x v="0"/>
    <x v="6"/>
    <m/>
    <m/>
    <m/>
    <m/>
    <d v="2018-04-24T00:00:00"/>
    <d v="2018-04-15T00:00:00"/>
    <m/>
    <s v="VC+VL:READY"/>
    <s v="HF-CVS-303 / Black"/>
    <n v="0.9"/>
    <n v="180.36"/>
    <s v="READY"/>
    <s v="ML-POP-002 / BLACK"/>
    <n v="0.54"/>
    <n v="108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482BCS360BLU360"/>
    <d v="2018-03-13T00:00:00"/>
    <d v="2018-06-15T00:00:00"/>
    <n v="120"/>
    <n v="14648"/>
    <n v="2"/>
    <s v="146482"/>
    <s v="B&amp;G"/>
    <s v="BCS360BLU"/>
    <s v="Baby Carriers: Omni 360 - Midnight Blue"/>
    <s v="Theu VC"/>
    <n v="360"/>
    <n v="360"/>
    <d v="2018-06-15T00:00:00"/>
    <m/>
    <x v="4"/>
    <s v="ER4"/>
    <s v="5/25--&gt;5/31"/>
    <n v="0.6"/>
    <m/>
    <m/>
    <m/>
    <m/>
    <d v="2018-05-31T00:00:00"/>
    <m/>
    <m/>
    <m/>
    <m/>
    <s v="Baby Carriers"/>
    <x v="0"/>
    <x v="6"/>
    <m/>
    <m/>
    <m/>
    <m/>
    <d v="2018-04-19T00:00:00"/>
    <d v="2018-04-09T00:00:00"/>
    <m/>
    <s v="VC+VL:READY"/>
    <s v="HF-CVS-303 / Dress Blues (19-4024 TCX)"/>
    <n v="0.9"/>
    <n v="324.64800000000002"/>
    <s v="READY"/>
    <s v="ML-POP-002 / Dress Blues (19-4024TCX)"/>
    <n v="0.54"/>
    <n v="194.4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483BCS360GRY200"/>
    <d v="2018-03-13T00:00:00"/>
    <d v="2018-06-15T00:00:00"/>
    <n v="120"/>
    <n v="14648"/>
    <n v="3"/>
    <s v="146483"/>
    <s v="B&amp;G"/>
    <s v="BCS360GRY"/>
    <s v="Baby Carriers: Omni 360 - Pearl Grey"/>
    <s v="Theu VC"/>
    <n v="200"/>
    <n v="200"/>
    <d v="2018-06-15T00:00:00"/>
    <m/>
    <x v="4"/>
    <s v="ER4"/>
    <s v="5/25--&gt;5/31"/>
    <n v="0.33333333333333331"/>
    <m/>
    <m/>
    <m/>
    <m/>
    <d v="2018-05-31T00:00:00"/>
    <m/>
    <m/>
    <m/>
    <m/>
    <s v="Baby Carriers"/>
    <x v="0"/>
    <x v="6"/>
    <m/>
    <m/>
    <m/>
    <m/>
    <d v="2018-04-24T00:00:00"/>
    <d v="2018-04-15T00:00:00"/>
    <m/>
    <s v="VC:READY;VL:4/20 READY"/>
    <s v="HF-CVS-303 / Moon mist"/>
    <n v="0.9"/>
    <n v="180.36"/>
    <s v="ETD 4/10-dk nhan 4/20"/>
    <s v="ML-POP-002 / High rise"/>
    <n v="0.54"/>
    <n v="108"/>
    <s v="ETD 04/17-dk nhan 5/4-7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486BCS360DAISY480"/>
    <d v="2018-03-13T00:00:00"/>
    <d v="2018-06-15T00:00:00"/>
    <n v="120"/>
    <n v="14648"/>
    <n v="6"/>
    <s v="146486"/>
    <s v="B&amp;G"/>
    <s v="BCS360DAISY"/>
    <s v="Baby Carriers: Omni 360 - Blue Daisies"/>
    <s v="Theu VC"/>
    <n v="480"/>
    <n v="480"/>
    <d v="2018-06-15T00:00:00"/>
    <m/>
    <x v="4"/>
    <s v="ER4"/>
    <s v="5/25--&gt;5/31"/>
    <n v="0.8"/>
    <m/>
    <m/>
    <m/>
    <m/>
    <d v="2018-05-31T00:00:00"/>
    <m/>
    <m/>
    <m/>
    <m/>
    <s v="Baby Carriers"/>
    <x v="0"/>
    <x v="6"/>
    <m/>
    <m/>
    <m/>
    <m/>
    <d v="2018-04-24T00:00:00"/>
    <d v="2018-04-15T00:00:00"/>
    <m/>
    <s v="VC+VL:READY"/>
    <s v="HF-CVS-303 / Faded Denim"/>
    <n v="0.9"/>
    <n v="432.86399999999998"/>
    <s v="READY"/>
    <s v="ML-POP-002 / Floral chambray light"/>
    <n v="0.54"/>
    <n v="259.20000000000005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4811BCS360STARRY360"/>
    <d v="2018-03-13T00:00:00"/>
    <d v="2018-06-15T00:00:00"/>
    <n v="120"/>
    <n v="14648"/>
    <n v="11"/>
    <s v="1464811"/>
    <s v="B&amp;G"/>
    <s v="BCS360STARRY"/>
    <s v="Baby Carriers: Omni 360 - Starry Skies"/>
    <s v="Theu VC"/>
    <n v="360"/>
    <n v="360"/>
    <d v="2018-06-15T00:00:00"/>
    <m/>
    <x v="4"/>
    <s v="ER4"/>
    <s v="5/25--&gt;5/31"/>
    <n v="0.6"/>
    <m/>
    <m/>
    <m/>
    <m/>
    <d v="2018-05-31T00:00:00"/>
    <m/>
    <m/>
    <m/>
    <m/>
    <s v="Baby Carriers"/>
    <x v="0"/>
    <x v="6"/>
    <m/>
    <m/>
    <m/>
    <m/>
    <d v="2018-04-19T00:00:00"/>
    <d v="2018-04-09T00:00:00"/>
    <m/>
    <s v="VC+VL:READY"/>
    <s v="HF-CVS-303 / Starry Sky Grey"/>
    <n v="0.9"/>
    <n v="324.64800000000002"/>
    <s v="READY"/>
    <s v="ML-POP-002 / GRIFFIN"/>
    <n v="0.56000000000000005"/>
    <n v="201.60000000000002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265WBPBLK4000"/>
    <d v="2018-03-13T00:00:00"/>
    <d v="2018-06-15T00:00:00"/>
    <n v="120"/>
    <n v="14626"/>
    <n v="5"/>
    <s v="146265"/>
    <s v="Dadway"/>
    <s v="WBPBLK"/>
    <s v="Accessory: Baby Waist Belt - Black without Box"/>
    <m/>
    <n v="18900"/>
    <n v="4000"/>
    <d v="2018-06-15T00:00:00"/>
    <m/>
    <x v="4"/>
    <s v="KL-T39"/>
    <m/>
    <m/>
    <m/>
    <m/>
    <m/>
    <m/>
    <d v="2018-06-04T00:00:00"/>
    <m/>
    <m/>
    <m/>
    <m/>
    <s v="Accessory"/>
    <x v="1"/>
    <x v="0"/>
    <s v="KL"/>
    <m/>
    <m/>
    <m/>
    <s v="5/2-5/15"/>
    <d v="2018-04-15T00:00:00"/>
    <m/>
    <s v="RIP+Luoi nho:READY"/>
    <s v="JL-RIP-001 / BLACK"/>
    <n v="0"/>
    <m/>
    <s v="READY"/>
    <s v="JL-RIP-001 / BLACK"/>
    <n v="0.155"/>
    <n v="620"/>
    <s v="READY"/>
    <m/>
    <m/>
    <m/>
    <m/>
    <s v="JL-SMSH-001/LƯỚI ĐEN NHỎ"/>
    <n v="0.115"/>
    <n v="460"/>
    <s v="READY"/>
    <m/>
    <m/>
    <m/>
    <m/>
    <s v="Buckle 523YKK: OK"/>
    <s v="ETA 24/04"/>
    <s v="X"/>
    <s v="Chỉ ETA 28/04; Webbing: từ 15/04 đến 04/05 - Nút: 04/05"/>
  </r>
  <r>
    <s v="1191459127BCS360POXBLUBaby Carriers: Omni 360 Cool Air Mesh - Oxford Blue2400"/>
    <d v="2018-02-20T00:00:00"/>
    <d v="2018-05-15T00:00:00"/>
    <n v="119"/>
    <n v="14591"/>
    <n v="27"/>
    <s v="1459127"/>
    <s v="EBUS"/>
    <s v="BCS360POXBLU"/>
    <s v="Baby Carriers: Omni 360 Cool Air Mesh - Oxford Blue"/>
    <s v="Theu VC"/>
    <n v="2400"/>
    <n v="500"/>
    <d v="2018-05-15T00:00:00"/>
    <s v="4/17: chuyen tu 5/26 sang 120 "/>
    <x v="4"/>
    <s v="ER3"/>
    <s v="6/1--&gt;6/1"/>
    <n v="0.76923076923076927"/>
    <m/>
    <s v="ship in 120"/>
    <m/>
    <m/>
    <d v="2018-06-01T00:00:00"/>
    <m/>
    <m/>
    <m/>
    <m/>
    <s v="Baby Carriers"/>
    <x v="8"/>
    <x v="1"/>
    <m/>
    <s v="12/MC"/>
    <m/>
    <m/>
    <m/>
    <m/>
    <m/>
    <s v="TWL-China Blue_dk nhan 5/4-5/8"/>
    <s v="HF-TWL-002 / CHINA BLUE"/>
    <n v="0.82"/>
    <n v="410.9"/>
    <s v="ETD:4/18--&gt;dkien nhan 5/4-8"/>
    <s v="JL-RIP-001 / CHINA BLUE"/>
    <n v="0.22"/>
    <n v="110"/>
    <s v="READY"/>
    <m/>
    <m/>
    <m/>
    <m/>
    <s v="JL-MSH-001 / CHINA BLUE"/>
    <n v="0.36"/>
    <n v="180"/>
    <s v="READY"/>
    <s v="JL-MSH-002 / CHINA BLUE"/>
    <n v="0.13"/>
    <n v="65"/>
    <s v="READY"/>
    <s v="Ready"/>
    <s v="Ready"/>
    <s v="Ready"/>
    <s v="Chỉ ETA 08/04; Webbing: 30/03 - Nút: 11/04 -Thun: 20/03 &amp; Velcro: 22/03; Dây kéo: 26/03"/>
  </r>
  <r>
    <s v="120146351TIIALGS51000"/>
    <d v="2018-03-13T00:00:00"/>
    <d v="2018-06-15T00:00:00"/>
    <n v="120"/>
    <n v="14635"/>
    <n v="1"/>
    <s v="146351"/>
    <s v="EBUS"/>
    <s v="TIIALGS5"/>
    <s v="Infant Insert - New Gray (Tula)"/>
    <m/>
    <n v="2000"/>
    <n v="1000"/>
    <d v="2018-06-15T00:00:00"/>
    <m/>
    <x v="4"/>
    <s v="KL-T37"/>
    <m/>
    <m/>
    <m/>
    <m/>
    <m/>
    <m/>
    <d v="2018-05-31T00:00:00"/>
    <m/>
    <m/>
    <m/>
    <m/>
    <s v="Tula Infant Inserts"/>
    <x v="2"/>
    <x v="1"/>
    <s v="KL"/>
    <m/>
    <m/>
    <m/>
    <d v="2018-04-23T00:00:00"/>
    <d v="2018-04-15T00:00:00"/>
    <m/>
    <s v="VL:READY 4/20"/>
    <m/>
    <m/>
    <m/>
    <m/>
    <s v="ML-SAT-001 / FB Grey"/>
    <n v="0.52"/>
    <n v="520"/>
    <s v="ETD 04/17-dk nhan 5/4-7"/>
    <m/>
    <m/>
    <m/>
    <m/>
    <m/>
    <m/>
    <m/>
    <m/>
    <m/>
    <m/>
    <m/>
    <m/>
    <s v="X"/>
    <s v="ETA 24/04"/>
    <s v="TPOLYBAG-TULA-II &amp; TCATALOG-TULA-II ETA 01/05"/>
    <s v="Chỉ ETA 28/04; Nút: 04/05"/>
  </r>
  <r>
    <s v="120146372BC360GING1900"/>
    <d v="2018-03-13T00:00:00"/>
    <d v="2018-06-15T00:00:00"/>
    <n v="120"/>
    <n v="14637"/>
    <n v="2"/>
    <s v="146372"/>
    <s v="EBUS"/>
    <s v="BC360GING"/>
    <s v="Baby Carriers: 360 - Gingham Noir_Sunrise (Target Exclusive)"/>
    <m/>
    <n v="3000"/>
    <n v="1900"/>
    <d v="2018-06-15T00:00:00"/>
    <m/>
    <x v="4"/>
    <s v="ER5"/>
    <s v="5/28--&gt;6/2"/>
    <n v="3.8"/>
    <m/>
    <m/>
    <m/>
    <m/>
    <d v="2018-06-02T00:00:00"/>
    <m/>
    <m/>
    <m/>
    <m/>
    <s v="Baby Carriers"/>
    <x v="6"/>
    <x v="1"/>
    <m/>
    <s v="12/MC"/>
    <m/>
    <m/>
    <d v="2018-05-14T00:00:00"/>
    <d v="2018-04-15T00:00:00"/>
    <s v="Uu tien vai chinh Surise"/>
    <s v="VC :READY;VL: READY 4/20"/>
    <s v="HF-CVS-303 / Black"/>
    <n v="0.71"/>
    <n v="1349"/>
    <s v="READY"/>
    <s v="ML-POP-002/ Gingham 20171221-1"/>
    <n v="0.56000000000000005"/>
    <n v="1064"/>
    <s v="ETD 04/17-dk nhan 5/4-7"/>
    <m/>
    <m/>
    <m/>
    <m/>
    <m/>
    <m/>
    <m/>
    <m/>
    <m/>
    <m/>
    <m/>
    <m/>
    <s v="From VN ETA 24/04; W634 ETA 03/05"/>
    <s v="ETA 24/04"/>
    <s v="Box &amp; TCBCATALOG-SUNRISE-V1-119 ETA 01/05"/>
    <s v="Chỉ ETA 28/04; Webbing: từ 15/04 đến 04/05 - Nút: 04/05 - Thun: từ 16/04 đến 19/04 và Velcro: từ 15/04 đến 22/04, Dây kéo: từ 16/04 đến 19/04"/>
  </r>
  <r>
    <s v="1201463716IIAGRYV31100"/>
    <d v="2018-03-13T00:00:00"/>
    <d v="2018-06-15T00:00:00"/>
    <n v="120"/>
    <n v="14637"/>
    <n v="16"/>
    <s v="1463716"/>
    <s v="EBUS"/>
    <s v="IIAGRYV3"/>
    <s v="Infant Insert - Easy Snug Grey"/>
    <m/>
    <n v="7500"/>
    <n v="1100"/>
    <d v="2018-06-15T00:00:00"/>
    <m/>
    <x v="4"/>
    <s v="KL-T37"/>
    <m/>
    <m/>
    <m/>
    <m/>
    <m/>
    <m/>
    <d v="2018-05-22T00:00:00"/>
    <m/>
    <m/>
    <m/>
    <m/>
    <s v="Infant Inserts"/>
    <x v="2"/>
    <x v="1"/>
    <s v="KL"/>
    <s v="10/MC"/>
    <m/>
    <m/>
    <d v="2018-04-23T00:00:00"/>
    <d v="2018-04-15T00:00:00"/>
    <m/>
    <s v="VL:READY 4/20"/>
    <m/>
    <m/>
    <m/>
    <m/>
    <s v="ML-SAT-001 / FB Grey"/>
    <n v="0.48"/>
    <n v="528"/>
    <s v="ETD 04/17-dk nhan 5/4-7"/>
    <m/>
    <m/>
    <m/>
    <m/>
    <m/>
    <m/>
    <m/>
    <m/>
    <m/>
    <m/>
    <m/>
    <m/>
    <s v="X"/>
    <s v="ETA 24/04"/>
    <s v="Box &amp; TCATALOG-EBEU-II-V2-65 ETA 01/05"/>
    <s v="Chỉ ETA 28/04; Nút: 04/05"/>
  </r>
  <r>
    <s v="12012934BCAPEASAGE700"/>
    <d v="2018-03-13T00:00:00"/>
    <d v="2018-06-15T00:00:00"/>
    <n v="120"/>
    <n v="1293"/>
    <n v="4"/>
    <s v="12934"/>
    <s v="EBEU"/>
    <s v="BCAPEASAGE"/>
    <s v="Baby Carriers: Adapt - Sage"/>
    <s v="Theu VC"/>
    <n v="1600"/>
    <n v="700"/>
    <d v="2018-06-15T00:00:00"/>
    <m/>
    <x v="5"/>
    <s v="ER1"/>
    <s v="6/4--&gt;6/6(700/D)"/>
    <n v="1"/>
    <m/>
    <m/>
    <s v="ER1"/>
    <m/>
    <d v="2018-06-08T00:00:00"/>
    <s v="End 119:5/22--&gt;Start Adapt 120:5/23--&gt;5/29 end"/>
    <d v="2018-05-09T00:00:00"/>
    <m/>
    <m/>
    <s v="Baby Carriers"/>
    <x v="10"/>
    <x v="2"/>
    <m/>
    <m/>
    <m/>
    <m/>
    <d v="2018-04-24T00:00:00"/>
    <d v="2018-04-15T00:00:00"/>
    <m/>
    <s v="VC+VL:READY"/>
    <s v="HF-CVS-303 / LILY PAD"/>
    <n v="0.69499999999999995"/>
    <n v="487.75999999999993"/>
    <s v="READY"/>
    <s v="ML-POP-002 / WheatHusks"/>
    <n v="0.54900000000000004"/>
    <n v="384.3"/>
    <s v="READY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934BCAPEASAGE900"/>
    <d v="2018-03-13T00:00:00"/>
    <d v="2018-06-15T00:00:00"/>
    <n v="120"/>
    <n v="1293"/>
    <n v="4"/>
    <s v="12934"/>
    <s v="EBEU"/>
    <s v="BCAPEASAGE"/>
    <s v="Baby Carriers: Adapt - Sage"/>
    <s v="Theu VC"/>
    <n v="1600"/>
    <n v="900"/>
    <d v="2018-06-15T00:00:00"/>
    <m/>
    <x v="5"/>
    <s v="ER1"/>
    <s v="6/4--&gt;6/6(700/D)"/>
    <n v="1.2857142857142858"/>
    <m/>
    <m/>
    <s v="ER1"/>
    <m/>
    <d v="2018-06-08T00:00:00"/>
    <s v="End 119:5/22--&gt;Start Adapt 120:5/23--&gt;5/29 end"/>
    <d v="2018-05-12T00:00:00"/>
    <m/>
    <m/>
    <s v="Baby Carriers"/>
    <x v="10"/>
    <x v="2"/>
    <m/>
    <m/>
    <m/>
    <m/>
    <d v="2018-05-08T00:00:00"/>
    <d v="2018-04-15T00:00:00"/>
    <m/>
    <s v="VC:ETD 4/10-dk nhan 4/20;VL: ready(400pcs);VL:500 ready ship 4/22-dk nhan 5/7-9"/>
    <s v="HF-CVS-303 / LILY PAD"/>
    <n v="0.69499999999999995"/>
    <n v="627.12"/>
    <s v="ETD 4/10-dk nhan 4/20"/>
    <s v="ML-POP-002 / WheatHusks"/>
    <n v="0.54900000000000004"/>
    <n v="494.1"/>
    <s v="READY ship 4/22-&gt;dk nhan 5/7-9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46202TIIALGS5120"/>
    <d v="2018-03-13T00:00:00"/>
    <d v="2018-06-15T00:00:00"/>
    <n v="120"/>
    <n v="14620"/>
    <n v="2"/>
    <s v="146202"/>
    <s v="B&amp;G"/>
    <s v="TIIALGS5"/>
    <s v="Infant Insert - New Gray (Tula)"/>
    <m/>
    <n v="120"/>
    <n v="120"/>
    <d v="2018-06-15T00:00:00"/>
    <m/>
    <x v="5"/>
    <s v="KL-T37"/>
    <m/>
    <m/>
    <m/>
    <m/>
    <m/>
    <m/>
    <d v="2018-06-08T00:00:00"/>
    <m/>
    <m/>
    <m/>
    <m/>
    <s v="Infant Inserts"/>
    <x v="2"/>
    <x v="6"/>
    <s v="KL"/>
    <m/>
    <m/>
    <m/>
    <d v="2018-05-11T00:00:00"/>
    <d v="2018-04-15T00:00:00"/>
    <m/>
    <s v="VL:READY ship 4/22-&gt;dk nhan 5/7-9"/>
    <m/>
    <m/>
    <m/>
    <m/>
    <s v="ML-SAT-001 / FB Grey"/>
    <n v="0.52"/>
    <n v="62.400000000000006"/>
    <s v="READY ship 4/22-&gt;dk nhan 5/7-9"/>
    <m/>
    <m/>
    <m/>
    <m/>
    <m/>
    <m/>
    <m/>
    <m/>
    <m/>
    <m/>
    <m/>
    <m/>
    <s v="X"/>
    <s v="ETA 24/04"/>
    <s v="TPOLYBAG-TULA-II &amp; TCATALOG-TULA-II ETA 01/05"/>
    <s v="Chỉ ETA 28/04; Nút: 04/05"/>
  </r>
  <r>
    <s v="120146203TIIABKS4120"/>
    <d v="2018-03-13T00:00:00"/>
    <d v="2018-06-15T00:00:00"/>
    <n v="120"/>
    <n v="14620"/>
    <n v="3"/>
    <s v="146203"/>
    <s v="B&amp;G"/>
    <s v="TIIABKS4"/>
    <s v="Infant Insert - New Black (Tula)"/>
    <m/>
    <n v="120"/>
    <n v="120"/>
    <d v="2018-06-15T00:00:00"/>
    <m/>
    <x v="5"/>
    <s v="KL-T37"/>
    <m/>
    <m/>
    <m/>
    <m/>
    <m/>
    <m/>
    <d v="2018-06-08T00:00:00"/>
    <m/>
    <m/>
    <m/>
    <m/>
    <s v="Infant Inserts"/>
    <x v="2"/>
    <x v="6"/>
    <s v="KL"/>
    <m/>
    <m/>
    <m/>
    <d v="2018-04-23T00:00:00"/>
    <d v="2018-04-15T00:00:00"/>
    <m/>
    <s v="VL:READY"/>
    <m/>
    <m/>
    <m/>
    <m/>
    <s v="ML-SAT-001 / Black"/>
    <n v="0.52"/>
    <n v="62.400000000000006"/>
    <s v="READY"/>
    <m/>
    <m/>
    <m/>
    <m/>
    <m/>
    <m/>
    <m/>
    <m/>
    <m/>
    <m/>
    <m/>
    <m/>
    <s v="X"/>
    <s v="ETA 24/04"/>
    <s v="TPOLYBAG-TULA-II &amp; TCATALOG-TULA-II ETA 01/05"/>
    <s v="Chỉ ETA 28/04; Nút: 04/05"/>
  </r>
  <r>
    <s v="120146484SWAELEPH60"/>
    <d v="2018-03-13T00:00:00"/>
    <d v="2018-06-15T00:00:00"/>
    <n v="120"/>
    <n v="14648"/>
    <n v="4"/>
    <s v="146484"/>
    <s v="B&amp;G"/>
    <s v="SWAELEPH"/>
    <s v="Sleep: Single Swaddler (French Terry) - Elephant OSFM"/>
    <m/>
    <n v="60"/>
    <n v="60"/>
    <d v="2018-06-15T00:00:00"/>
    <m/>
    <x v="5"/>
    <s v="KL-T38"/>
    <s v="5/16--&gt;5/22"/>
    <m/>
    <m/>
    <m/>
    <m/>
    <m/>
    <d v="2018-06-08T00:00:00"/>
    <m/>
    <m/>
    <m/>
    <m/>
    <s v="Sleep"/>
    <x v="4"/>
    <x v="6"/>
    <s v="KL"/>
    <m/>
    <m/>
    <m/>
    <d v="2018-05-09T00:00:00"/>
    <d v="2018-04-15T00:00:00"/>
    <m/>
    <s v="VC+VL:READY"/>
    <s v="ML-TER-043 / SW ELEPHANT"/>
    <n v="0.57999999999999996"/>
    <n v="34.799999999999997"/>
    <s v="READY"/>
    <m/>
    <m/>
    <m/>
    <m/>
    <s v="COTTON BIDDING"/>
    <n v="0.11"/>
    <n v="6.6"/>
    <s v="ready"/>
    <m/>
    <m/>
    <m/>
    <m/>
    <m/>
    <m/>
    <m/>
    <m/>
    <s v="X"/>
    <s v="ETA 24/04"/>
    <s v="ETA 01/05"/>
    <s v="Chỉ ETA 28/04; Velro: từ 15/04 đến 22/04"/>
  </r>
  <r>
    <s v="120146485SWASPARROW60"/>
    <d v="2018-03-13T00:00:00"/>
    <d v="2018-06-15T00:00:00"/>
    <n v="120"/>
    <n v="14648"/>
    <n v="5"/>
    <s v="146485"/>
    <s v="B&amp;G"/>
    <s v="SWASPARROW"/>
    <s v="Sleep: Single Swaddler (French Terry) - Sparrows OSFM"/>
    <m/>
    <n v="60"/>
    <n v="60"/>
    <d v="2018-06-15T00:00:00"/>
    <m/>
    <x v="5"/>
    <s v="KL-T38"/>
    <s v="5/16--&gt;5/22"/>
    <m/>
    <m/>
    <m/>
    <m/>
    <m/>
    <d v="2018-06-08T00:00:00"/>
    <m/>
    <m/>
    <m/>
    <m/>
    <s v="Sleep"/>
    <x v="4"/>
    <x v="6"/>
    <s v="KL"/>
    <m/>
    <m/>
    <m/>
    <d v="2018-05-09T00:00:00"/>
    <d v="2018-04-15T00:00:00"/>
    <m/>
    <s v="VC+VL:READY"/>
    <s v="ML-TER-043 / Swallows Grey"/>
    <n v="0.57999999999999996"/>
    <n v="34.799999999999997"/>
    <s v="READY"/>
    <m/>
    <m/>
    <m/>
    <m/>
    <s v="COTTON BIDDING"/>
    <n v="0.11"/>
    <n v="6.6"/>
    <s v="ready"/>
    <m/>
    <m/>
    <m/>
    <m/>
    <m/>
    <m/>
    <m/>
    <m/>
    <s v="X"/>
    <s v="ETA 24/04"/>
    <s v="ETA 01/05"/>
    <s v="Chỉ ETA 28/04; Velro: từ 15/04 đến 22/04"/>
  </r>
  <r>
    <s v="120146488BCS360PGREY650"/>
    <d v="2018-03-13T00:00:00"/>
    <d v="2018-06-15T00:00:00"/>
    <n v="120"/>
    <n v="14648"/>
    <n v="8"/>
    <s v="146488"/>
    <s v="B&amp;G"/>
    <s v="BCS360PGREY"/>
    <s v="Baby Carriers: Omni 360 Cool Air Mesh - Pearl Grey"/>
    <s v="Theu VC"/>
    <n v="650"/>
    <n v="650"/>
    <d v="2018-06-15T00:00:00"/>
    <m/>
    <x v="5"/>
    <s v="ER3"/>
    <s v="6/2--&gt;6/5"/>
    <n v="1"/>
    <s v="5/17-5/20"/>
    <d v="2018-06-16T00:00:00"/>
    <s v="ER3"/>
    <m/>
    <d v="2018-06-05T00:00:00"/>
    <s v="End 119 5/25-&gt;start 120:5/26 9K-6/9-&gt;11end--&gt;TWL Silver Sconce 6/9--&gt;6/16"/>
    <d v="2018-05-26T00:00:00"/>
    <m/>
    <m/>
    <s v="Baby Carriers"/>
    <x v="8"/>
    <x v="6"/>
    <m/>
    <m/>
    <m/>
    <s v="cat khi vai ve"/>
    <d v="2018-05-17T00:00:00"/>
    <d v="2018-04-15T00:00:00"/>
    <m/>
    <s v="VC:Ready ship 4/27-dk nhan 5/15-18;RIP:ETD 04/17-dk nhan 5/4-7;Luoi nho&amp; lon:READY"/>
    <s v="HF-TWL-002 / SILVER SCONCE"/>
    <n v="0.82"/>
    <n v="534.16999999999996"/>
    <s v="VC:Ready ship 4/27-dk nhan 5/15-18"/>
    <s v="JL-RIP-001 / SILVER SCONCE"/>
    <n v="0.215"/>
    <n v="139.75"/>
    <s v="ETD 04/17-dk nhan 5/4-7"/>
    <m/>
    <m/>
    <m/>
    <m/>
    <s v="JL-SMSH-001/LƯỚI GREY NHỎ"/>
    <n v="0.36"/>
    <n v="234"/>
    <s v="READY"/>
    <s v="JL-DMSH-002/LƯỚI GREY LỚN"/>
    <n v="0.13"/>
    <n v="84.5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489BCS360POXBLU360"/>
    <d v="2018-03-13T00:00:00"/>
    <d v="2018-06-15T00:00:00"/>
    <n v="120"/>
    <n v="14648"/>
    <n v="9"/>
    <s v="146489"/>
    <s v="B&amp;G"/>
    <s v="BCS360POXBLU"/>
    <s v="Baby Carriers: Omni 360 Cool Air Mesh - Oxford Blue"/>
    <s v="Theu VC"/>
    <n v="360"/>
    <n v="360"/>
    <d v="2018-06-15T00:00:00"/>
    <m/>
    <x v="5"/>
    <s v="ER3"/>
    <s v="6/2--&gt;6/5"/>
    <n v="0.55384615384615388"/>
    <m/>
    <m/>
    <s v="ER3"/>
    <m/>
    <d v="2018-06-05T00:00:00"/>
    <s v="End 119 5/25-&gt;start 120:5/26 9K-6/9-&gt;11end--&gt;TWL Silver Sconce"/>
    <m/>
    <m/>
    <m/>
    <s v="Baby Carriers"/>
    <x v="8"/>
    <x v="6"/>
    <m/>
    <m/>
    <m/>
    <m/>
    <d v="2018-05-03T00:00:00"/>
    <d v="2018-04-15T00:00:00"/>
    <m/>
    <s v="VC:Ready ship 4/20-dk nhan 5/7-9;RIP+LUOI nho &amp; lon:READY"/>
    <s v="HF-TWL-002 / CHINA BLUE"/>
    <n v="0.82"/>
    <n v="295.84800000000001"/>
    <s v="ETD:4/20--&gt;dkien nhan 5/7-9"/>
    <s v="JL-RIP-001 / CHINA BLUE"/>
    <n v="0.215"/>
    <n v="77.400000000000006"/>
    <s v="READY"/>
    <m/>
    <m/>
    <m/>
    <m/>
    <s v="JL-MSH-001 / CHINA BLUE"/>
    <n v="0.36"/>
    <n v="129.6"/>
    <s v="READY"/>
    <s v="JL-MSH-002 / CHINA BLUE"/>
    <n v="0.13"/>
    <n v="46.800000000000004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263BCPEAPBLUE1200"/>
    <d v="2018-03-13T00:00:00"/>
    <d v="2018-06-15T00:00:00"/>
    <n v="120"/>
    <n v="14626"/>
    <n v="3"/>
    <s v="146263"/>
    <s v="Dadway"/>
    <s v="BCPEAPBLUE"/>
    <s v="Baby Carriers: Adapt Cool Air Mesh - Deep Blue"/>
    <s v="Theu VC"/>
    <n v="7200"/>
    <n v="1200"/>
    <d v="2018-06-15T00:00:00"/>
    <m/>
    <x v="5"/>
    <s v="ER2"/>
    <s v="6/1--&gt;6/7(750/D)"/>
    <n v="1.6"/>
    <m/>
    <d v="2018-06-06T00:00:00"/>
    <s v="ER2"/>
    <m/>
    <d v="2018-06-08T00:00:00"/>
    <s v="End 119:5/24-&gt;start AM 120:5/25--&gt;5/31(4600pcs),6/1-&gt;6/8(4,9K)"/>
    <d v="2018-05-17T00:00:00"/>
    <m/>
    <m/>
    <s v="Baby Carriers"/>
    <x v="5"/>
    <x v="0"/>
    <m/>
    <m/>
    <m/>
    <m/>
    <d v="2018-05-04T00:00:00"/>
    <d v="2018-04-15T00:00:00"/>
    <m/>
    <s v="VC:ETD 4/17_8K- dk nhan 5/4-7;RIP+LUOI nho&amp; lon:READY"/>
    <s v="JL-TWL-002 / DRESS BLUES"/>
    <n v="0.52100000000000002"/>
    <n v="627.36"/>
    <s v="ETD 4/17_8K- dk nhan 5/4-7"/>
    <s v="JL-RIP-001 / DRESS BLUES"/>
    <n v="0.24"/>
    <n v="288"/>
    <s v="READY"/>
    <m/>
    <m/>
    <m/>
    <m/>
    <s v="JL-MSH-001 / DRESS BLUES"/>
    <n v="0.52100000000000002"/>
    <n v="625.20000000000005"/>
    <s v="READY"/>
    <s v="JL-MSH-002 / DRESS BLUES"/>
    <n v="7.9500000000000001E-2"/>
    <n v="95.4"/>
    <s v="READY"/>
    <s v="From VN W1130 &amp; W551 ETA 24/04,  W634 ETA 03/05"/>
    <s v="ETA 24/04"/>
    <s v="Box &amp; TCATALOG-ADT-V4-66 ETA 01/05"/>
    <s v="Chỉ ETA 28/04; Webbing: từ 15/04 đến 04/05 - Nút: 04/05 - Thun: từ 16/04 đến 19/04 và Velcro: 22/03, Dây kéo: từ 16/04 đến 19/04 "/>
  </r>
  <r>
    <s v="120146263BCPEAPBLUE3000"/>
    <d v="2018-03-13T00:00:00"/>
    <d v="2018-06-15T00:00:00"/>
    <n v="120"/>
    <n v="14626"/>
    <n v="3"/>
    <s v="146263"/>
    <s v="Dadway"/>
    <s v="BCPEAPBLUE"/>
    <s v="Baby Carriers: Adapt Cool Air Mesh - Deep Blue"/>
    <s v="Theu VC"/>
    <n v="7200"/>
    <n v="3000"/>
    <d v="2018-06-15T00:00:00"/>
    <m/>
    <x v="5"/>
    <s v="ER2"/>
    <s v="6/1--&gt;6/7(750/D)"/>
    <n v="4"/>
    <m/>
    <d v="2018-06-06T00:00:00"/>
    <s v="ER1"/>
    <m/>
    <d v="2018-06-08T00:00:00"/>
    <s v="End 119:5/22--&gt;Start Adapt 120:5/23--&gt;5/29 end;AM 5/30--&gt;6/6(4,9K)"/>
    <s v="5/15-5/17"/>
    <m/>
    <m/>
    <s v="Baby Carriers"/>
    <x v="5"/>
    <x v="0"/>
    <m/>
    <m/>
    <m/>
    <m/>
    <d v="2018-05-05T00:00:00"/>
    <d v="2018-04-15T00:00:00"/>
    <m/>
    <s v="VC (8K)+RIP+LUOI nho &amp; lon :ETD 4/17- dk nhan 5/4-7"/>
    <s v="JL-TWL-002 / DRESS BLUES"/>
    <n v="0.52100000000000002"/>
    <n v="1568.4"/>
    <s v="ETD 4/17_8K- dk nhan 5/4-7"/>
    <s v="JL-RIP-001 / DRESS BLUES"/>
    <n v="0.24"/>
    <n v="720"/>
    <s v="ETD 04/17-dk nhan 5/4-7"/>
    <m/>
    <m/>
    <m/>
    <m/>
    <s v="JL-MSH-001 / DRESS BLUES"/>
    <n v="0.52100000000000002"/>
    <n v="1563"/>
    <s v="ETD 4/17- dk nhan 5/4-7"/>
    <s v="JL-MSH-002 / DRESS BLUES"/>
    <n v="7.9500000000000001E-2"/>
    <n v="238.5"/>
    <s v="ETD 4/17- dk nhan 5/4-7"/>
    <s v="From VN W1130 &amp; W551 ETA 24/04,  W634 ETA 03/05"/>
    <s v="ETA 24/04"/>
    <s v="Box &amp; TCATALOG-ADT-V4-66 ETA 01/05"/>
    <s v="Chỉ ETA 28/04; Webbing: từ 15/04 đến 04/05 - Nút: 04/05 - Thun: từ 16/04 đến 19/04 và Velcro: 22/03, Dây kéo: từ 16/04 đến 19/04 "/>
  </r>
  <r>
    <s v="120146265WBPBLK5040"/>
    <d v="2018-03-13T00:00:00"/>
    <d v="2018-06-15T00:00:00"/>
    <n v="120"/>
    <n v="14626"/>
    <n v="5"/>
    <s v="146265"/>
    <s v="Dadway"/>
    <s v="WBPBLK"/>
    <s v="Accessory: Baby Waist Belt - Black without Box"/>
    <m/>
    <n v="18900"/>
    <n v="5040"/>
    <d v="2018-06-15T00:00:00"/>
    <m/>
    <x v="5"/>
    <s v="KL-T39"/>
    <m/>
    <m/>
    <m/>
    <m/>
    <m/>
    <m/>
    <d v="2018-06-08T00:00:00"/>
    <m/>
    <m/>
    <m/>
    <m/>
    <s v="Accessory"/>
    <x v="1"/>
    <x v="0"/>
    <s v="KL"/>
    <m/>
    <m/>
    <m/>
    <s v="5/2-5/15"/>
    <d v="2018-04-15T00:00:00"/>
    <m/>
    <s v="RIP+Luoi nho:READY"/>
    <s v="JL-RIP-001 / BLACK"/>
    <n v="0"/>
    <m/>
    <s v="READY"/>
    <s v="JL-RIP-001 / BLACK"/>
    <n v="0.155"/>
    <n v="781.2"/>
    <s v="READY"/>
    <m/>
    <m/>
    <m/>
    <m/>
    <s v="JL-SMSH-001/LƯỚI ĐEN NHỎ"/>
    <n v="0.115"/>
    <n v="579.6"/>
    <s v="READY"/>
    <m/>
    <m/>
    <m/>
    <m/>
    <s v="Buckle 523YKK: OK"/>
    <s v="ETA 24/04"/>
    <s v="X"/>
    <s v="Chỉ ETA 28/04; Webbing: từ 15/04 đến 04/05 - Nút: 04/05"/>
  </r>
  <r>
    <s v="118 Dadway Defect146411BCAPEABANDA6"/>
    <d v="2018-03-07T00:00:00"/>
    <m/>
    <s v="118 Dadway Defect"/>
    <n v="14641"/>
    <n v="1"/>
    <s v="146411"/>
    <s v="Dadway"/>
    <s v="BCAPEABANDA"/>
    <s v="Baby Carriers: Adapt - Navy Bandana Japan Exclusive"/>
    <s v="Theu VC"/>
    <n v="6"/>
    <n v="6"/>
    <m/>
    <m/>
    <x v="5"/>
    <s v="ER1"/>
    <s v="6/7--&gt;6/8"/>
    <n v="8.5714285714285719E-3"/>
    <m/>
    <m/>
    <s v="ER1"/>
    <m/>
    <d v="2018-06-08T00:00:00"/>
    <s v="End 119:5/22--&gt;Start Adapt 120:5/23--&gt;5/29 end"/>
    <d v="2018-05-11T00:00:00"/>
    <m/>
    <m/>
    <s v="Baby Carriers"/>
    <x v="10"/>
    <x v="0"/>
    <m/>
    <m/>
    <m/>
    <m/>
    <d v="2018-04-18T00:00:00"/>
    <d v="2018-04-09T00:00:00"/>
    <m/>
    <s v="VC+VL:READY"/>
    <s v="HF-CVS-303 / Dress Blues (19-4024 TCX)"/>
    <n v="0.69499999999999995"/>
    <n v="4.17"/>
    <s v="READY"/>
    <s v="ML-POP-002 / Blue bandana"/>
    <n v="0.54900000000000004"/>
    <n v="3.2940000000000005"/>
    <s v="READY"/>
    <m/>
    <m/>
    <m/>
    <m/>
    <m/>
    <m/>
    <m/>
    <m/>
    <m/>
    <m/>
    <m/>
    <m/>
    <s v="From VN W1130 &amp; W551 ETA 24/04, W634 ETA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18 Dadway Defect146412BCAPEAIKAT4"/>
    <d v="2018-03-07T00:00:00"/>
    <m/>
    <s v="118 Dadway Defect"/>
    <n v="14641"/>
    <n v="2"/>
    <s v="146412"/>
    <s v="Dadway"/>
    <s v="BCAPEAIKAT"/>
    <s v="Baby Carriers: Adapt - Aqua Ikat Japan Exclusive"/>
    <s v="Theu VC"/>
    <n v="4"/>
    <n v="4"/>
    <m/>
    <m/>
    <x v="5"/>
    <s v="ER1"/>
    <s v="6/7--&gt;6/8"/>
    <n v="5.7142857142857143E-3"/>
    <m/>
    <m/>
    <s v="ER1"/>
    <m/>
    <d v="2018-06-08T00:00:00"/>
    <s v="End 119:5/22--&gt;Start Adapt 120:5/23--&gt;5/29 end"/>
    <d v="2018-05-11T00:00:00"/>
    <m/>
    <m/>
    <s v="Baby Carriers"/>
    <x v="10"/>
    <x v="0"/>
    <m/>
    <m/>
    <m/>
    <m/>
    <d v="2018-04-24T00:00:00"/>
    <d v="2018-04-15T00:00:00"/>
    <m/>
    <s v="VC+VL:READY"/>
    <s v="HF-CVS-303 / Black"/>
    <n v="0.69499999999999995"/>
    <n v="2.78"/>
    <s v="READY"/>
    <s v="ML-POP-002 / Blue ikat"/>
    <n v="0.54900000000000004"/>
    <n v="2.1960000000000002"/>
    <s v="READY"/>
    <m/>
    <m/>
    <m/>
    <m/>
    <m/>
    <m/>
    <m/>
    <m/>
    <m/>
    <m/>
    <m/>
    <m/>
    <s v="From VN W1130 &amp; W551 ETA 24/04, W634 ETA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18 Dadway Defect146413BCAPEAIKAT2"/>
    <d v="2018-03-07T00:00:00"/>
    <m/>
    <s v="118 Dadway Defect"/>
    <n v="14641"/>
    <n v="3"/>
    <s v="146413"/>
    <s v="Dadway"/>
    <s v="BCAPEAIKAT"/>
    <s v="Baby Carriers: Adapt - Aqua Ikat Japan Exclusive"/>
    <s v="Theu VC"/>
    <n v="2"/>
    <n v="2"/>
    <m/>
    <m/>
    <x v="5"/>
    <s v="ER1"/>
    <s v="6/7--&gt;6/8"/>
    <n v="2.8571428571428571E-3"/>
    <m/>
    <m/>
    <s v="ER1"/>
    <m/>
    <d v="2018-06-08T00:00:00"/>
    <s v="End 119:5/22--&gt;Start Adapt 120:5/23--&gt;5/29 end"/>
    <d v="2018-05-11T00:00:00"/>
    <m/>
    <m/>
    <s v="Baby Carriers"/>
    <x v="10"/>
    <x v="0"/>
    <m/>
    <m/>
    <m/>
    <m/>
    <d v="2018-04-24T00:00:00"/>
    <d v="2018-04-15T00:00:00"/>
    <m/>
    <s v="VC+VL:READY"/>
    <s v="HF-CVS-303 / Black"/>
    <n v="0.69499999999999995"/>
    <n v="1.39"/>
    <s v="READY"/>
    <s v="ML-POP-002 / Blue ikat"/>
    <n v="0.54900000000000004"/>
    <n v="1.0980000000000001"/>
    <s v="READY"/>
    <m/>
    <m/>
    <m/>
    <m/>
    <m/>
    <m/>
    <m/>
    <m/>
    <m/>
    <m/>
    <m/>
    <m/>
    <s v="From VN W1130 &amp; W551 ETA 24/04, W634 ETA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m/>
    <m/>
    <m/>
    <s v="119 Dadway Defect"/>
    <n v="14695"/>
    <n v="4"/>
    <s v="146954"/>
    <s v="Dadway"/>
    <s v="BCAPEAMINT"/>
    <s v="Baby Carriers: Adapt Frosted Mint"/>
    <s v="Theu VC"/>
    <n v="10"/>
    <n v="10"/>
    <m/>
    <m/>
    <x v="5"/>
    <s v="ER1"/>
    <s v="6/7--&gt;6/8"/>
    <n v="1.4285714285714285E-2"/>
    <m/>
    <m/>
    <s v="ER1"/>
    <m/>
    <d v="2018-06-08T00:00:00"/>
    <s v="End 119:5/22--&gt;Start Adapt 120:5/23--&gt;5/29 end"/>
    <d v="2018-05-11T00:00:00"/>
    <m/>
    <m/>
    <s v="Baby Carriers"/>
    <x v="10"/>
    <x v="0"/>
    <m/>
    <m/>
    <m/>
    <m/>
    <d v="2018-04-24T00:00:00"/>
    <d v="2018-04-15T00:00:00"/>
    <m/>
    <s v="VC+VL:READY"/>
    <s v="HF-CVS-303 / BLUE-SURF-16-5106TCX"/>
    <n v="0.69499999999999995"/>
    <n v="6.9679999999999991"/>
    <s v="READY"/>
    <s v="ML-POP-002 / METALIC-MOONS"/>
    <n v="0.55000000000000004"/>
    <n v="5.5"/>
    <s v="READY"/>
    <m/>
    <m/>
    <m/>
    <m/>
    <m/>
    <m/>
    <m/>
    <m/>
    <m/>
    <m/>
    <m/>
    <m/>
    <m/>
    <m/>
    <m/>
    <m/>
  </r>
  <r>
    <m/>
    <m/>
    <m/>
    <s v="119 Dadway Defect"/>
    <n v="14695"/>
    <n v="5"/>
    <s v="146955"/>
    <s v="Dadway"/>
    <s v="BCAPEASTARDAD"/>
    <s v="Baby Carriers: Adapt Star Dust Japan Exclusive"/>
    <s v="Theu VC"/>
    <n v="7"/>
    <n v="7"/>
    <m/>
    <m/>
    <x v="5"/>
    <s v="ER1"/>
    <s v="6/7--&gt;6/8"/>
    <n v="0.01"/>
    <m/>
    <m/>
    <s v="ER1"/>
    <m/>
    <d v="2018-06-08T00:00:00"/>
    <s v="End 119:5/22--&gt;Start Adapt 120:5/23--&gt;5/29 end"/>
    <d v="2018-05-11T00:00:00"/>
    <m/>
    <m/>
    <s v="Baby Carriers"/>
    <x v="10"/>
    <x v="0"/>
    <m/>
    <m/>
    <m/>
    <m/>
    <d v="2018-04-24T00:00:00"/>
    <d v="2018-04-15T00:00:00"/>
    <m/>
    <s v="VC+VL:READY"/>
    <s v="HF-CVS-303 / GREY TEXTURE"/>
    <n v="0.69499999999999995"/>
    <n v="4.8649999999999993"/>
    <s v="READY"/>
    <s v="ML-POP-002 / STARRY SKY NAVY"/>
    <n v="0.55000000000000004"/>
    <n v="3.8500000000000005"/>
    <s v="READY"/>
    <m/>
    <m/>
    <m/>
    <m/>
    <m/>
    <m/>
    <m/>
    <m/>
    <m/>
    <m/>
    <m/>
    <m/>
    <m/>
    <m/>
    <m/>
    <m/>
  </r>
  <r>
    <m/>
    <m/>
    <m/>
    <s v="119 Dadway Defect"/>
    <n v="14695"/>
    <n v="6"/>
    <s v="146956"/>
    <s v="Dadway"/>
    <s v="IIAGRYV3"/>
    <s v="Infant Insert - Easy Snug Grey"/>
    <m/>
    <n v="2"/>
    <n v="2"/>
    <m/>
    <m/>
    <x v="5"/>
    <s v="KL-T37"/>
    <m/>
    <m/>
    <m/>
    <m/>
    <m/>
    <m/>
    <d v="2018-06-08T00:00:00"/>
    <m/>
    <m/>
    <m/>
    <m/>
    <s v="Accessory"/>
    <x v="2"/>
    <x v="0"/>
    <s v="KL"/>
    <m/>
    <m/>
    <m/>
    <d v="2018-04-23T00:00:00"/>
    <d v="2018-04-15T00:00:00"/>
    <m/>
    <s v="VL:READY 4/20"/>
    <m/>
    <m/>
    <m/>
    <m/>
    <s v="ML-SAT-001 / FB Grey"/>
    <n v="0.48"/>
    <n v="0.96"/>
    <s v="ETD 04/17-dk nhan 5/4-7"/>
    <m/>
    <m/>
    <m/>
    <m/>
    <m/>
    <m/>
    <m/>
    <m/>
    <m/>
    <m/>
    <m/>
    <m/>
    <m/>
    <m/>
    <m/>
    <m/>
  </r>
  <r>
    <s v="120146272BCS360PGREEN300"/>
    <d v="2018-03-13T00:00:00"/>
    <d v="2018-06-15T00:00:00"/>
    <n v="120"/>
    <n v="14627"/>
    <n v="2"/>
    <s v="146272"/>
    <s v="Efolium"/>
    <s v="BCS360PGREEN"/>
    <s v="Baby Carriers: Omni 360 Cool Air Mesh - Khaki Green"/>
    <s v="Theu VC"/>
    <n v="300"/>
    <n v="300"/>
    <d v="2018-06-15T00:00:00"/>
    <s v="plan to move up 119"/>
    <x v="5"/>
    <s v="ER3"/>
    <s v="6/2--&gt;6/4"/>
    <n v="0.46153846153846156"/>
    <m/>
    <s v="ship in 120"/>
    <m/>
    <m/>
    <d v="2018-06-15T00:00:00"/>
    <m/>
    <m/>
    <m/>
    <m/>
    <s v="Baby Carriers"/>
    <x v="8"/>
    <x v="7"/>
    <m/>
    <m/>
    <m/>
    <m/>
    <m/>
    <m/>
    <m/>
    <s v="VC+RIP+ LUOI nho &amp; lon: READY"/>
    <s v="JL-TWL-002 / OLIVE NIGHT"/>
    <n v="0.82"/>
    <n v="246.53999999999996"/>
    <s v="READY"/>
    <s v="JL-RIP-001 / BLACK"/>
    <n v="0.215"/>
    <n v="64.5"/>
    <s v="READY"/>
    <m/>
    <m/>
    <m/>
    <m/>
    <s v="JL-MSH-001 / OLIVE NIGHT"/>
    <n v="0.36"/>
    <n v="108"/>
    <s v="READY"/>
    <s v="JL-MSH-002 / OLIVE NIGHT"/>
    <n v="0.13"/>
    <n v="39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274BCS360POXBLU700"/>
    <d v="2018-03-13T00:00:00"/>
    <d v="2018-06-15T00:00:00"/>
    <n v="120"/>
    <n v="14627"/>
    <n v="4"/>
    <s v="146274"/>
    <s v="Efolium"/>
    <s v="BCS360POXBLU"/>
    <s v="Baby Carriers: Omni 360 Cool Air Mesh - Oxford Blue"/>
    <s v="Theu VC"/>
    <n v="700"/>
    <n v="700"/>
    <d v="2018-06-15T00:00:00"/>
    <m/>
    <x v="5"/>
    <s v="ER3"/>
    <s v="6/9--&gt;6/11"/>
    <n v="1.0769230769230769"/>
    <m/>
    <m/>
    <s v="ER3"/>
    <m/>
    <d v="2018-06-15T00:00:00"/>
    <s v="End 119 5/25-&gt;start 120:5/26 9K-6/9-&gt;11end--&gt;TWL Silver Sconce"/>
    <m/>
    <m/>
    <m/>
    <s v="Baby Carriers"/>
    <x v="8"/>
    <x v="7"/>
    <m/>
    <m/>
    <m/>
    <m/>
    <d v="2018-05-03T00:00:00"/>
    <d v="2018-04-15T00:00:00"/>
    <m/>
    <s v="VC:Ready ship 4/20-dk nhan 5/7-9;RIP+LUOI nho &amp; lon:READY"/>
    <s v="HF-TWL-002 / CHINA BLUE"/>
    <n v="0.82"/>
    <n v="575.26"/>
    <s v="ETD:4/20--&gt;dkien nhan 5/7-9"/>
    <s v="JL-RIP-001 / CHINA BLUE"/>
    <n v="0.215"/>
    <n v="150.5"/>
    <s v="READY"/>
    <m/>
    <m/>
    <m/>
    <m/>
    <s v="JL-MSH-001 / CHINA BLUE"/>
    <n v="0.36"/>
    <n v="252"/>
    <s v="READY"/>
    <s v="JL-MSH-002 / CHINA BLUE"/>
    <n v="0.13"/>
    <n v="91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275BCS360PMIDBLU800"/>
    <d v="2018-03-13T00:00:00"/>
    <d v="2018-06-15T00:00:00"/>
    <n v="120"/>
    <n v="14627"/>
    <n v="5"/>
    <s v="146275"/>
    <s v="Efolium"/>
    <s v="BCS360PMIDBLU"/>
    <s v="Baby Carriers: Omni 360 Cool Air Mesh - Midnight Blue"/>
    <s v="Theu VC"/>
    <n v="800"/>
    <n v="800"/>
    <d v="2018-06-15T00:00:00"/>
    <s v="plan to move up 119"/>
    <x v="5"/>
    <s v="ER3"/>
    <s v="6/5--&gt;6/8"/>
    <n v="1.2307692307692308"/>
    <m/>
    <s v="ship in 120"/>
    <m/>
    <m/>
    <d v="2018-06-15T00:00:00"/>
    <m/>
    <m/>
    <m/>
    <m/>
    <s v="Baby Carriers"/>
    <x v="8"/>
    <x v="7"/>
    <m/>
    <m/>
    <m/>
    <m/>
    <m/>
    <m/>
    <m/>
    <s v="VC:ETD 4/17_8K- dk nhan 5/4-7;RIP+LUOI nho&amp; lon:READY"/>
    <s v="JL-TWL-002 / DRESS BLUES"/>
    <n v="0.82"/>
    <n v="657.44"/>
    <s v="ETD 4/17_8K- dk nhan 5/4-7"/>
    <s v="JL-RIP-001 / DRESS BLUES"/>
    <n v="0.215"/>
    <n v="172"/>
    <s v="READY"/>
    <m/>
    <m/>
    <m/>
    <m/>
    <s v="JL-MSH-001 / DRESS BLUES"/>
    <n v="0.36"/>
    <n v="288"/>
    <s v="READY"/>
    <s v="JL-MSH-002 / DRESS BLUES"/>
    <n v="0.13"/>
    <n v="104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311BCAPEAGRY50"/>
    <d v="2018-03-13T00:00:00"/>
    <d v="2018-06-15T00:00:00"/>
    <n v="120"/>
    <n v="14631"/>
    <n v="1"/>
    <s v="146311"/>
    <s v="Richwell"/>
    <s v="BCAPEAGRY"/>
    <s v="Baby Carriers: Adapt - Pearl Grey"/>
    <s v="Theu VC"/>
    <n v="50"/>
    <n v="50"/>
    <d v="2018-06-15T00:00:00"/>
    <m/>
    <x v="5"/>
    <s v="ER1"/>
    <s v="6/7--&gt;6/8"/>
    <n v="7.1428571428571425E-2"/>
    <m/>
    <m/>
    <s v="ER1"/>
    <m/>
    <d v="2018-06-08T00:00:00"/>
    <s v="End 119:5/22--&gt;Start Adapt 120:5/23--&gt;5/29 end"/>
    <d v="2018-05-10T00:00:00"/>
    <m/>
    <m/>
    <s v="Baby Carriers"/>
    <x v="10"/>
    <x v="8"/>
    <m/>
    <m/>
    <m/>
    <m/>
    <d v="2018-04-24T00:00:00"/>
    <d v="2018-04-15T00:00:00"/>
    <s v="Uu tien VC Moonnist cho Adapt &amp; Sunrise"/>
    <s v="VC:READY;VL:4/20 READY"/>
    <s v="HF-CVS-303 / Moon mist"/>
    <n v="0.69499999999999995"/>
    <n v="34.840000000000003"/>
    <s v="READY"/>
    <s v="ML-POP-002 / High rise"/>
    <n v="0.54864000000000002"/>
    <n v="27.432000000000002"/>
    <s v="ETD 04/17-dk nhan 5/4-7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46312BC360STARRY50"/>
    <d v="2018-03-13T00:00:00"/>
    <d v="2018-06-15T00:00:00"/>
    <n v="120"/>
    <n v="14631"/>
    <n v="2"/>
    <s v="146312"/>
    <s v="Richwell"/>
    <s v="BC360STARRY"/>
    <s v="Baby Carriers: 360 - Starry Skies_Sunrise"/>
    <m/>
    <n v="50"/>
    <n v="50"/>
    <d v="2018-06-15T00:00:00"/>
    <m/>
    <x v="5"/>
    <s v="ER5"/>
    <s v="5/28--&gt;6/7"/>
    <n v="0.1"/>
    <m/>
    <m/>
    <m/>
    <m/>
    <d v="2018-06-07T00:00:00"/>
    <m/>
    <m/>
    <m/>
    <m/>
    <s v="Baby Carriers"/>
    <x v="6"/>
    <x v="8"/>
    <m/>
    <m/>
    <m/>
    <m/>
    <d v="2018-05-15T00:00:00"/>
    <d v="2018-04-15T00:00:00"/>
    <m/>
    <s v="VC+VL:READY"/>
    <s v="HF-CVS-303 / Starry Sky Grey"/>
    <n v="0.71"/>
    <n v="35.5"/>
    <s v="READY"/>
    <s v="ML-POP-002 / GRIFFIN"/>
    <n v="0.56000000000000005"/>
    <n v="28.000000000000004"/>
    <s v="READY"/>
    <m/>
    <m/>
    <m/>
    <m/>
    <m/>
    <m/>
    <m/>
    <m/>
    <m/>
    <m/>
    <m/>
    <m/>
    <s v="From VN ETA 24/04; W634 ETA 03/05"/>
    <s v="ETA 24/04"/>
    <s v="Box &amp;  TCBCATALOG-SUNRISE-V1-119 ETA 01/05"/>
    <s v="Chỉ ETA 28/04; Webbing: từ 15/04 đến 04/05 - Nút: 04/05 - Thun: từ 16/04 đến 19/04 và Velcro: từ 15/04 đến 22/04, Dây kéo: từ 16/04 đến 19/04"/>
  </r>
  <r>
    <s v="120146313BC360DOWN50"/>
    <d v="2018-03-13T00:00:00"/>
    <d v="2018-06-15T00:00:00"/>
    <n v="120"/>
    <n v="14631"/>
    <n v="3"/>
    <s v="146313"/>
    <s v="Richwell"/>
    <s v="BC360DOWN"/>
    <s v="Baby Carriers: 360 - Downtown_Sunrise"/>
    <m/>
    <n v="50"/>
    <n v="50"/>
    <d v="2018-06-15T00:00:00"/>
    <m/>
    <x v="5"/>
    <s v="ER5"/>
    <s v="5/28--&gt;6/7"/>
    <n v="0.1"/>
    <m/>
    <m/>
    <m/>
    <m/>
    <d v="2018-06-07T00:00:00"/>
    <m/>
    <m/>
    <m/>
    <m/>
    <s v="Baby Carriers"/>
    <x v="6"/>
    <x v="8"/>
    <m/>
    <m/>
    <m/>
    <m/>
    <d v="2018-05-15T00:00:00"/>
    <d v="2018-04-15T00:00:00"/>
    <s v="Uu tien vai lot Sunrise"/>
    <s v="VC:READY;VL:READY 4/20"/>
    <s v="HF-CVS-303 / Black"/>
    <n v="0.71"/>
    <n v="35.5"/>
    <s v="READY"/>
    <s v="ML-POP-002 / ZESTY"/>
    <n v="0.56000000000000005"/>
    <n v="28.000000000000004"/>
    <s v="ETD: 4/8--&gt; dk nhan 4/20"/>
    <m/>
    <m/>
    <m/>
    <m/>
    <m/>
    <m/>
    <m/>
    <m/>
    <m/>
    <m/>
    <m/>
    <m/>
    <s v="From VN ETA 24/04; W634 ETA 03/05"/>
    <s v="ETA 24/04"/>
    <s v="Box &amp; TCBCATALOG-SUNRISE-V1-119 ETA 01/05"/>
    <s v="Chỉ ETA 28/04; Webbing: từ 15/04 đến 04/05 - Nút: 04/05 - Thun: từ 16/04 đến 19/04 và Velcro: từ 15/04 đến 22/04, Dây kéo: từ 16/04 đến 19/04"/>
  </r>
  <r>
    <s v="12012881BCS360BLK300"/>
    <d v="2018-03-13T00:00:00"/>
    <d v="2018-06-15T00:00:00"/>
    <n v="120"/>
    <n v="1288"/>
    <n v="1"/>
    <s v="12881"/>
    <s v="Rei Rei (EBEU)"/>
    <s v="BCS360BLK"/>
    <s v="Baby Carriers: Omni 360 - Pure Black"/>
    <s v="Theu VC"/>
    <n v="300"/>
    <n v="300"/>
    <d v="2018-06-15T00:00:00"/>
    <m/>
    <x v="5"/>
    <s v="ER4"/>
    <s v="6/8--&gt;6/9"/>
    <n v="0.5"/>
    <m/>
    <m/>
    <m/>
    <m/>
    <d v="2018-06-15T00:00:00"/>
    <m/>
    <m/>
    <m/>
    <m/>
    <s v="Baby Carriers"/>
    <x v="0"/>
    <x v="9"/>
    <m/>
    <m/>
    <m/>
    <m/>
    <d v="2018-04-24T00:00:00"/>
    <d v="2018-04-15T00:00:00"/>
    <m/>
    <s v="VC+VL:READY"/>
    <s v="HF-CVS-303 / Black"/>
    <n v="0.9"/>
    <n v="270.54000000000002"/>
    <s v="READY"/>
    <s v="ML-POP-002 / BLACK"/>
    <n v="0.54"/>
    <n v="162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82BCS360BLU100"/>
    <d v="2018-03-13T00:00:00"/>
    <d v="2018-06-15T00:00:00"/>
    <n v="120"/>
    <n v="1288"/>
    <n v="2"/>
    <s v="12882"/>
    <s v="Rei Rei (EBEU)"/>
    <s v="BCS360BLU"/>
    <s v="Baby Carriers: Omni 360 - Midnight Blue"/>
    <s v="Theu VC"/>
    <n v="100"/>
    <n v="100"/>
    <d v="2018-06-15T00:00:00"/>
    <m/>
    <x v="5"/>
    <s v="ER4"/>
    <s v="6/8--&gt;6/9"/>
    <n v="0.16666666666666666"/>
    <m/>
    <m/>
    <m/>
    <m/>
    <d v="2018-06-15T00:00:00"/>
    <m/>
    <m/>
    <m/>
    <m/>
    <s v="Baby Carriers"/>
    <x v="0"/>
    <x v="9"/>
    <m/>
    <m/>
    <m/>
    <m/>
    <d v="2018-04-19T00:00:00"/>
    <d v="2018-04-09T00:00:00"/>
    <m/>
    <s v="VC+VL:READY"/>
    <s v="HF-CVS-303 / Dress Blues (19-4024 TCX)"/>
    <n v="0.9"/>
    <n v="90.18"/>
    <s v="READY"/>
    <s v="ML-POP-002 / Dress Blues (19-4024TCX)"/>
    <n v="0.54"/>
    <n v="54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83BCS360GRY200"/>
    <d v="2018-03-13T00:00:00"/>
    <d v="2018-06-15T00:00:00"/>
    <n v="120"/>
    <n v="1288"/>
    <n v="3"/>
    <s v="12883"/>
    <s v="Rei Rei (EBEU)"/>
    <s v="BCS360GRY"/>
    <s v="Baby Carriers: Omni 360 - Pearl Grey"/>
    <s v="Theu VC"/>
    <n v="200"/>
    <n v="200"/>
    <d v="2018-06-15T00:00:00"/>
    <m/>
    <x v="5"/>
    <s v="ER4"/>
    <s v="6/8--&gt;6/9"/>
    <n v="0.33333333333333331"/>
    <m/>
    <m/>
    <m/>
    <m/>
    <d v="2018-06-15T00:00:00"/>
    <m/>
    <m/>
    <m/>
    <m/>
    <s v="Baby Carriers"/>
    <x v="0"/>
    <x v="9"/>
    <m/>
    <m/>
    <m/>
    <m/>
    <d v="2018-04-24T00:00:00"/>
    <d v="2018-04-15T00:00:00"/>
    <m/>
    <s v="VC:ETD 4/10-dk nhan 4/20;VL:Ready 4/22_5k, dkien ve 5/7-9"/>
    <s v="HF-CVS-303 / Moon mist"/>
    <n v="0.9"/>
    <n v="180.36"/>
    <s v="ETD 4/10-dk nhan 4/20"/>
    <s v="ML-POP-002 / High rise"/>
    <n v="0.54"/>
    <n v="108"/>
    <s v="READY ship 4/22-&gt;dk nhan 5/7-9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84BCS360GRN200"/>
    <d v="2018-03-13T00:00:00"/>
    <d v="2018-06-15T00:00:00"/>
    <n v="120"/>
    <n v="1288"/>
    <n v="4"/>
    <s v="12884"/>
    <s v="Rei Rei (EBEU)"/>
    <s v="BCS360GRN"/>
    <s v="Baby Carriers: Omni 360 - Khaki Green"/>
    <s v="Theu VC"/>
    <n v="200"/>
    <n v="200"/>
    <d v="2018-06-15T00:00:00"/>
    <m/>
    <x v="5"/>
    <s v="ER4"/>
    <s v="6/8--&gt;6/9"/>
    <n v="0.33333333333333331"/>
    <m/>
    <m/>
    <m/>
    <m/>
    <d v="2018-06-15T00:00:00"/>
    <m/>
    <m/>
    <m/>
    <m/>
    <s v="Baby Carriers"/>
    <x v="0"/>
    <x v="9"/>
    <m/>
    <m/>
    <m/>
    <m/>
    <d v="2018-04-24T00:00:00"/>
    <d v="2018-04-15T00:00:00"/>
    <m/>
    <s v="VC+VL:READY"/>
    <s v="HF-CVS-303 / DUSTY OLIVE"/>
    <n v="0.9"/>
    <n v="180.36"/>
    <s v="READY"/>
    <s v="ML-POP-002 / BLACK"/>
    <n v="0.54"/>
    <n v="108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85BCPEAPGREY200"/>
    <d v="2018-03-13T00:00:00"/>
    <d v="2018-06-15T00:00:00"/>
    <n v="120"/>
    <n v="1288"/>
    <n v="5"/>
    <s v="12885"/>
    <s v="Rei Rei (EBEU)"/>
    <s v="BCPEAPGREY"/>
    <s v="Baby Carriers: Adapt Cool Air Mesh - Pearl Grey"/>
    <s v="Theu VC"/>
    <n v="200"/>
    <n v="200"/>
    <d v="2018-06-15T00:00:00"/>
    <m/>
    <x v="5"/>
    <s v="ER1"/>
    <s v="6/12--&gt;6/15"/>
    <n v="0.2857142857142857"/>
    <m/>
    <d v="2018-06-15T00:00:00"/>
    <s v="ER1"/>
    <m/>
    <d v="2018-06-15T00:00:00"/>
    <s v="End 119:5/22--&gt;Start Adapt 120:5/23--&gt;5/29 end;AM 5/30--&gt;6/6(4,9K);--&gt;6/9(1,9K);--&gt;6/14(4,2K)"/>
    <m/>
    <m/>
    <m/>
    <s v="Baby Carriers"/>
    <x v="5"/>
    <x v="9"/>
    <m/>
    <m/>
    <m/>
    <s v="cat khi vai ve"/>
    <d v="2018-05-16T00:00:00"/>
    <d v="2018-04-15T00:00:00"/>
    <m/>
    <s v="VC:Ready ship 4/27-dk nhan 5/15-18; RIP+Luoi nho &amp; lon:READY"/>
    <s v="HF-TWL-002 / SILVER SCONCE"/>
    <n v="0.52100000000000002"/>
    <n v="104.56"/>
    <s v="VC:Ready ship 4/27-dk nhan 5/15-18"/>
    <s v="JL-RIP-001 / Charcoal Grey"/>
    <n v="0.24"/>
    <n v="48"/>
    <s v="READY"/>
    <m/>
    <m/>
    <m/>
    <m/>
    <s v="JL-SMSH-001/LƯỚI GREY NHỎ"/>
    <n v="0.52100000000000002"/>
    <n v="104.2"/>
    <s v="READY"/>
    <s v="JL-DMSH-002/LƯỚI GREY LỚN"/>
    <n v="7.9500000000000001E-2"/>
    <n v="15.9"/>
    <s v="READY"/>
    <s v="From VN ETA 24/04, W634 03/05"/>
    <s v="ETA 24/04"/>
    <s v="Box &amp; TCATALOG-ADT-V4-66 ETA 01/05"/>
    <s v="Chỉ ETA 28/04; Webbing: từ 15/04 đến 04/05 - Nút: 04/05 - Thun: từ 16/04 đến 19/04 và Velcro: 22/03, Dây kéo: từ 16/04 đến 19/04 "/>
  </r>
  <r>
    <s v="12012886BCPEAPBLUE200"/>
    <d v="2018-03-13T00:00:00"/>
    <d v="2018-06-15T00:00:00"/>
    <n v="120"/>
    <n v="1288"/>
    <n v="6"/>
    <s v="12886"/>
    <s v="Rei Rei (EBEU)"/>
    <s v="BCPEAPBLUE"/>
    <s v="Baby Carriers: Adapt Cool Air Mesh - Deep Blue"/>
    <s v="Theu VC"/>
    <n v="200"/>
    <n v="200"/>
    <d v="2018-06-15T00:00:00"/>
    <m/>
    <x v="5"/>
    <s v="ER1"/>
    <s v="6/12--&gt;6/15"/>
    <n v="0.2857142857142857"/>
    <m/>
    <d v="2018-06-15T00:00:00"/>
    <s v="ER1"/>
    <m/>
    <d v="2018-06-15T00:00:00"/>
    <s v="End 119:5/22--&gt;Start Adapt 120:5/23--&gt;5/29 end;AM 5/30--&gt;6/6(4,9K);--&gt;6/9(1,9K);--&gt;6/14(4,2K)"/>
    <m/>
    <m/>
    <m/>
    <s v="Baby Carriers"/>
    <x v="5"/>
    <x v="9"/>
    <m/>
    <m/>
    <m/>
    <m/>
    <d v="2018-05-04T00:00:00"/>
    <d v="2018-04-15T00:00:00"/>
    <m/>
    <s v="VC:ETD 4/17_8K- dk nhan 5/4-7;RIP+LUOI nho&amp; lon:READY"/>
    <s v="JL-TWL-002 / DRESS BLUES"/>
    <n v="0.52100000000000002"/>
    <n v="104.56"/>
    <s v="ETD 4/17_8K- dk nhan 5/4-7"/>
    <s v="JL-RIP-001 / DRESS BLUES"/>
    <n v="0.24"/>
    <n v="48"/>
    <s v="READY"/>
    <m/>
    <m/>
    <m/>
    <m/>
    <s v="JL-MSH-001 / DRESS BLUES"/>
    <n v="0.52100000000000002"/>
    <n v="104.2"/>
    <s v="READY"/>
    <s v="JL-MSH-002 / DRESS BLUES"/>
    <n v="7.9500000000000001E-2"/>
    <n v="15.9"/>
    <s v="READY"/>
    <s v="From VN ETA 24/04, W634 03/05"/>
    <s v="ETA 24/04"/>
    <s v="Box &amp; TCATALOG-ADT-V4-66 ETA 01/05"/>
    <s v="Chỉ ETA 28/04; Webbing: từ 15/04 đến 04/05 - Nút: 04/05 - Thun: từ 16/04 đến 19/04 và Velcro: 22/03, Dây kéo: từ 16/04 đến 19/04 "/>
  </r>
  <r>
    <s v="12012888BCAPEAGEO100"/>
    <d v="2018-03-13T00:00:00"/>
    <d v="2018-06-15T00:00:00"/>
    <n v="120"/>
    <n v="1288"/>
    <n v="8"/>
    <s v="12888"/>
    <s v="Rei Rei (EBEU)"/>
    <s v="BCAPEAGEO"/>
    <s v="Baby Carriers: Adapt - Geo Black"/>
    <s v="Theu VC"/>
    <n v="100"/>
    <n v="100"/>
    <d v="2018-06-15T00:00:00"/>
    <m/>
    <x v="5"/>
    <s v="ER1"/>
    <s v="6/7--&gt;6/8"/>
    <n v="0.14285714285714285"/>
    <m/>
    <m/>
    <s v="ER1"/>
    <m/>
    <d v="2018-06-15T00:00:00"/>
    <s v="End 119:5/22--&gt;Start Adapt 120:5/23--&gt;5/29 end"/>
    <d v="2018-05-11T00:00:00"/>
    <m/>
    <m/>
    <s v="Baby Carriers"/>
    <x v="10"/>
    <x v="9"/>
    <m/>
    <m/>
    <s v="Uu tien FB-Grey cho Adapt-Geo Black truoc"/>
    <m/>
    <d v="2018-04-24T00:00:00"/>
    <d v="2018-04-15T00:00:00"/>
    <m/>
    <s v="VC:READY;VL:READY 4/20"/>
    <s v="HF-CVS-303 / Triangle Printed"/>
    <n v="0.69494400000000001"/>
    <n v="69.674400000000006"/>
    <s v="READY"/>
    <s v="ML-SAT-001 / FB Grey"/>
    <n v="0.54864000000000002"/>
    <n v="54.864000000000004"/>
    <s v="ETD 04/17-dk nhan 5/4-7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889BCAPEADKBL100"/>
    <d v="2018-03-13T00:00:00"/>
    <d v="2018-06-15T00:00:00"/>
    <n v="120"/>
    <n v="1288"/>
    <n v="9"/>
    <s v="12889"/>
    <s v="Rei Rei (EBEU)"/>
    <s v="BCAPEADKBL"/>
    <s v="Baby Carriers: Adapt - Admiral Blue"/>
    <s v="Theu VC"/>
    <n v="100"/>
    <n v="100"/>
    <d v="2018-06-15T00:00:00"/>
    <m/>
    <x v="5"/>
    <s v="ER1"/>
    <s v="6/7--&gt;6/8"/>
    <n v="0.14285714285714285"/>
    <m/>
    <m/>
    <s v="ER1"/>
    <m/>
    <d v="2018-06-15T00:00:00"/>
    <s v="End 119:5/22--&gt;Start Adapt 120:5/23--&gt;5/29 end"/>
    <d v="2018-05-11T00:00:00"/>
    <m/>
    <m/>
    <s v="Baby Carriers"/>
    <x v="10"/>
    <x v="9"/>
    <m/>
    <m/>
    <s v="chỉ cat vai chinh , ko cat VL"/>
    <m/>
    <d v="2018-04-24T00:00:00"/>
    <d v="2018-04-15T00:00:00"/>
    <m/>
    <s v="VC+VL:READY"/>
    <s v="HF-CVS-303 / Wav Navy"/>
    <n v="0.69"/>
    <n v="69.180000000000007"/>
    <s v="READY"/>
    <s v="ML-POP-002 / Vintage stripe 1"/>
    <n v="0.55000000000000004"/>
    <n v="0"/>
    <s v="READY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8810BCAPEABLK400"/>
    <d v="2018-03-13T00:00:00"/>
    <d v="2018-06-15T00:00:00"/>
    <n v="120"/>
    <n v="1288"/>
    <n v="10"/>
    <s v="128810"/>
    <s v="Rei Rei (EBEU)"/>
    <s v="BCAPEABLK"/>
    <s v="Baby Carriers: Adapt - Black"/>
    <s v="Theu VC"/>
    <n v="400"/>
    <n v="400"/>
    <d v="2018-06-15T00:00:00"/>
    <m/>
    <x v="5"/>
    <s v="ER1"/>
    <s v="6/7--&gt;6/8"/>
    <n v="0.5714285714285714"/>
    <m/>
    <m/>
    <s v="ER1"/>
    <m/>
    <d v="2018-06-15T00:00:00"/>
    <s v="End 119:5/22--&gt;Start Adapt 120:5/23--&gt;5/29 end"/>
    <d v="2018-05-10T00:00:00"/>
    <m/>
    <m/>
    <s v="Baby Carriers"/>
    <x v="10"/>
    <x v="9"/>
    <m/>
    <m/>
    <m/>
    <m/>
    <d v="2018-04-16T00:00:00"/>
    <d v="2018-04-13T00:00:00"/>
    <m/>
    <s v="VC+VL:READY"/>
    <s v="HF-CVS-303 / Black"/>
    <n v="0.69499999999999995"/>
    <n v="278.72000000000003"/>
    <s v="READY"/>
    <s v="ML-POP-002 / BLACK"/>
    <n v="0.54864000000000002"/>
    <n v="219.45600000000002"/>
    <s v="READY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8811BCAPEAGRY250"/>
    <d v="2018-03-13T00:00:00"/>
    <d v="2018-06-15T00:00:00"/>
    <n v="120"/>
    <n v="1288"/>
    <n v="11"/>
    <s v="128811"/>
    <s v="Rei Rei (EBEU)"/>
    <s v="BCAPEAGRY"/>
    <s v="Baby Carriers: Adapt - Pearl Grey"/>
    <s v="Theu VC"/>
    <n v="250"/>
    <n v="250"/>
    <d v="2018-06-15T00:00:00"/>
    <m/>
    <x v="5"/>
    <s v="ER1"/>
    <s v="6/7--&gt;6/8"/>
    <n v="0.35714285714285715"/>
    <m/>
    <m/>
    <s v="ER1"/>
    <m/>
    <d v="2018-06-15T00:00:00"/>
    <s v="End 119:5/22--&gt;Start Adapt 120:5/23--&gt;5/29 end"/>
    <d v="2018-05-10T00:00:00"/>
    <m/>
    <m/>
    <s v="Baby Carriers"/>
    <x v="10"/>
    <x v="9"/>
    <m/>
    <m/>
    <m/>
    <m/>
    <d v="2018-04-24T00:00:00"/>
    <d v="2018-04-15T00:00:00"/>
    <s v="Uu tien VC Moonnist cho Adapt &amp; Sunrise"/>
    <s v="VC:READY;VL:4/20 READY"/>
    <s v="HF-CVS-303 / Moon mist"/>
    <n v="0.69499999999999995"/>
    <n v="174.2"/>
    <s v="READY"/>
    <s v="ML-POP-002 / High rise"/>
    <n v="0.54864000000000002"/>
    <n v="137.16"/>
    <s v="ETD 04/17-dk nhan 5/4-7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8812IIAGRYV3400"/>
    <d v="2018-03-13T00:00:00"/>
    <d v="2018-06-15T00:00:00"/>
    <n v="120"/>
    <n v="1288"/>
    <n v="12"/>
    <s v="128812"/>
    <s v="Rei Rei (EBEU)"/>
    <s v="IIAGRYV3"/>
    <s v="Infant Insert - Easy Snug Grey"/>
    <m/>
    <n v="400"/>
    <n v="400"/>
    <d v="2018-06-15T00:00:00"/>
    <m/>
    <x v="5"/>
    <s v="KL-T37"/>
    <m/>
    <m/>
    <m/>
    <m/>
    <m/>
    <m/>
    <d v="2018-06-15T00:00:00"/>
    <m/>
    <m/>
    <m/>
    <m/>
    <s v="Infant Inserts"/>
    <x v="2"/>
    <x v="9"/>
    <s v="KL"/>
    <m/>
    <m/>
    <m/>
    <d v="2018-05-11T00:00:00"/>
    <d v="2018-04-15T00:00:00"/>
    <m/>
    <s v="VL:READY ship 4/22-&gt;dk nhan 5/7-9"/>
    <m/>
    <m/>
    <m/>
    <m/>
    <s v="ML-SAT-001 / FB Grey"/>
    <n v="0.48"/>
    <n v="192"/>
    <s v="READY ship 4/22-&gt;dk nhan 5/7-9"/>
    <m/>
    <m/>
    <m/>
    <m/>
    <m/>
    <m/>
    <m/>
    <m/>
    <m/>
    <m/>
    <m/>
    <m/>
    <s v="X"/>
    <s v="ETA 24/04"/>
    <s v="Box &amp; TCATALOG-EBEU-II-V2-65 ETA 01/05"/>
    <s v="Chỉ ETA 28/04; Nút: 04/05"/>
  </r>
  <r>
    <s v="120128813IIANATV3400"/>
    <d v="2018-03-13T00:00:00"/>
    <d v="2018-06-15T00:00:00"/>
    <n v="120"/>
    <n v="1288"/>
    <n v="13"/>
    <s v="128813"/>
    <s v="Rei Rei (EBEU)"/>
    <s v="IIANATV3"/>
    <s v="Infant Insert - Easy Snug Natural"/>
    <m/>
    <n v="400"/>
    <n v="400"/>
    <d v="2018-06-15T00:00:00"/>
    <m/>
    <x v="5"/>
    <s v="KL-T37"/>
    <m/>
    <m/>
    <m/>
    <m/>
    <m/>
    <m/>
    <d v="2018-06-15T00:00:00"/>
    <m/>
    <m/>
    <m/>
    <m/>
    <s v="Infant Inserts"/>
    <x v="2"/>
    <x v="9"/>
    <s v="KL"/>
    <m/>
    <m/>
    <m/>
    <d v="2018-04-23T00:00:00"/>
    <d v="2018-04-15T00:00:00"/>
    <m/>
    <s v="VL:READY"/>
    <m/>
    <m/>
    <m/>
    <m/>
    <s v="ML-POP-002 / II Natural"/>
    <n v="0.48"/>
    <n v="192"/>
    <s v="READY"/>
    <m/>
    <m/>
    <m/>
    <m/>
    <m/>
    <m/>
    <m/>
    <m/>
    <m/>
    <m/>
    <m/>
    <m/>
    <s v="X"/>
    <s v="ETA 24/04"/>
    <s v="Box &amp; TCATALOG-EBEU-II-V2-65 ETA 01/05"/>
    <s v="Chỉ ETA 28/04; Nút: 04/05"/>
  </r>
  <r>
    <s v="120128814SWASHEEP200"/>
    <d v="2018-03-13T00:00:00"/>
    <d v="2018-06-15T00:00:00"/>
    <n v="120"/>
    <n v="1288"/>
    <n v="14"/>
    <s v="128814"/>
    <s v="Rei Rei (EBEU)"/>
    <s v="SWASHEEP"/>
    <s v="Sleep: Single Swaddler (French Terry) - Sheep OSFM"/>
    <m/>
    <n v="200"/>
    <n v="200"/>
    <d v="2018-06-15T00:00:00"/>
    <m/>
    <x v="5"/>
    <s v="KL-T38"/>
    <s v="5/16--&gt;5/22"/>
    <m/>
    <m/>
    <m/>
    <m/>
    <m/>
    <d v="2018-06-15T00:00:00"/>
    <m/>
    <m/>
    <m/>
    <m/>
    <s v="Sleep"/>
    <x v="4"/>
    <x v="9"/>
    <s v="KL"/>
    <m/>
    <m/>
    <m/>
    <d v="2018-05-09T00:00:00"/>
    <d v="2018-04-15T00:00:00"/>
    <m/>
    <s v="VC+VL:READY"/>
    <s v="ML-TER-043 / SW SHEEP"/>
    <n v="0.57999999999999996"/>
    <n v="115.99999999999999"/>
    <s v="READY"/>
    <m/>
    <m/>
    <m/>
    <m/>
    <s v="COTTON BIDDING"/>
    <n v="0.11"/>
    <n v="22"/>
    <s v="ready"/>
    <m/>
    <m/>
    <m/>
    <m/>
    <m/>
    <m/>
    <m/>
    <m/>
    <s v="X"/>
    <s v="ETA 24/04"/>
    <s v="ETA 01/05"/>
    <s v="Chỉ ETA 28/04; Velro: từ 15/04 đến 22/04"/>
  </r>
  <r>
    <s v="120128815SWANATURAL200"/>
    <d v="2018-03-13T00:00:00"/>
    <d v="2018-06-15T00:00:00"/>
    <n v="120"/>
    <n v="1288"/>
    <n v="15"/>
    <s v="128815"/>
    <s v="Rei Rei (EBEU)"/>
    <s v="SWANATURAL"/>
    <s v="Sleep: Single Swaddler (French Terry)- Natural OSFM"/>
    <m/>
    <n v="200"/>
    <n v="200"/>
    <d v="2018-06-15T00:00:00"/>
    <m/>
    <x v="5"/>
    <s v="KL-T38"/>
    <s v="5/16--&gt;5/22"/>
    <m/>
    <m/>
    <m/>
    <m/>
    <m/>
    <d v="2018-06-15T00:00:00"/>
    <m/>
    <m/>
    <m/>
    <m/>
    <s v="Sleep"/>
    <x v="4"/>
    <x v="9"/>
    <s v="KL"/>
    <m/>
    <m/>
    <m/>
    <d v="2018-05-09T00:00:00"/>
    <d v="2018-04-15T00:00:00"/>
    <m/>
    <s v="VC+VL:READY"/>
    <s v="ML-TER-043 / SW Natural"/>
    <n v="0.57999999999999996"/>
    <n v="115.99999999999999"/>
    <s v="READY"/>
    <m/>
    <m/>
    <m/>
    <m/>
    <s v="COTTON BIDDING"/>
    <n v="0.11"/>
    <n v="22"/>
    <s v="ready"/>
    <m/>
    <m/>
    <m/>
    <m/>
    <m/>
    <m/>
    <m/>
    <m/>
    <s v="X"/>
    <s v="ETA 24/04"/>
    <s v="ETA 01/05"/>
    <s v="Chỉ ETA 28/04; Velro: từ 15/04 đến 22/04"/>
  </r>
  <r>
    <s v="120128816SWAELEPH200"/>
    <d v="2018-03-13T00:00:00"/>
    <d v="2018-06-15T00:00:00"/>
    <n v="120"/>
    <n v="1288"/>
    <n v="16"/>
    <s v="128816"/>
    <s v="Rei Rei (EBEU)"/>
    <s v="SWAELEPH"/>
    <s v="Sleep: Single Swaddler (French Terry) - Elephant OSFM"/>
    <m/>
    <n v="200"/>
    <n v="200"/>
    <d v="2018-06-15T00:00:00"/>
    <m/>
    <x v="5"/>
    <s v="KL-T38"/>
    <s v="5/16--&gt;5/22"/>
    <m/>
    <m/>
    <m/>
    <m/>
    <m/>
    <d v="2018-06-15T00:00:00"/>
    <m/>
    <m/>
    <m/>
    <m/>
    <s v="Sleep"/>
    <x v="4"/>
    <x v="9"/>
    <s v="KL"/>
    <m/>
    <m/>
    <m/>
    <d v="2018-05-09T00:00:00"/>
    <d v="2018-04-15T00:00:00"/>
    <m/>
    <s v="VC+VL:READY"/>
    <s v="ML-TER-043 / SW ELEPHANT"/>
    <n v="0.57999999999999996"/>
    <n v="115.99999999999999"/>
    <s v="READY"/>
    <m/>
    <m/>
    <m/>
    <m/>
    <s v="COTTON BIDDING"/>
    <n v="0.11"/>
    <n v="22"/>
    <s v="ready"/>
    <m/>
    <m/>
    <m/>
    <m/>
    <m/>
    <m/>
    <m/>
    <m/>
    <s v="X"/>
    <s v="ETA 24/04"/>
    <s v="ETA 01/05"/>
    <s v="Chỉ ETA 28/04; Velro: từ 15/04 đến 22/04"/>
  </r>
  <r>
    <s v="120128817SWASPARROW300"/>
    <d v="2018-03-13T00:00:00"/>
    <d v="2018-06-15T00:00:00"/>
    <n v="120"/>
    <n v="1288"/>
    <n v="17"/>
    <s v="128817"/>
    <s v="Rei Rei (EBEU)"/>
    <s v="SWASPARROW"/>
    <s v="Sleep: Single Swaddler (French Terry) - Sparrows OSFM"/>
    <m/>
    <n v="300"/>
    <n v="300"/>
    <d v="2018-06-15T00:00:00"/>
    <m/>
    <x v="5"/>
    <s v="KL-T38"/>
    <s v="5/16--&gt;5/22"/>
    <m/>
    <m/>
    <m/>
    <m/>
    <m/>
    <d v="2018-06-15T00:00:00"/>
    <m/>
    <m/>
    <m/>
    <m/>
    <s v="Sleep"/>
    <x v="4"/>
    <x v="9"/>
    <s v="KL"/>
    <m/>
    <m/>
    <m/>
    <d v="2018-05-09T00:00:00"/>
    <d v="2018-04-15T00:00:00"/>
    <m/>
    <s v="VC:Ready ship 4/22_1k, dk nhan 5/7-9;VL: READY"/>
    <s v="ML-TER-043 / Swallows Grey"/>
    <n v="0.57999999999999996"/>
    <n v="174"/>
    <s v="Ready ship 4/22_1k, dk nhan 5/7-9"/>
    <m/>
    <m/>
    <m/>
    <m/>
    <s v="COTTON BIDDING"/>
    <n v="0.11"/>
    <n v="33"/>
    <s v="ready"/>
    <m/>
    <m/>
    <m/>
    <m/>
    <m/>
    <m/>
    <m/>
    <m/>
    <s v="X"/>
    <s v="ETA 24/04"/>
    <s v="ETA 01/05"/>
    <s v="Chỉ ETA 28/04; Velro: từ 15/04 đến 22/04"/>
  </r>
  <r>
    <s v="120128818BCS360HERR100"/>
    <d v="2018-03-13T00:00:00"/>
    <d v="2018-06-15T00:00:00"/>
    <n v="120"/>
    <n v="1288"/>
    <n v="18"/>
    <s v="128818"/>
    <s v="Rei Rei (EBEU)"/>
    <s v="BCS360HERR"/>
    <s v="Baby Carriers: Omni 360 - Herringbone"/>
    <s v="Theu VC"/>
    <n v="100"/>
    <n v="100"/>
    <d v="2018-06-15T00:00:00"/>
    <m/>
    <x v="5"/>
    <s v="ER4"/>
    <s v="6/8--&gt;6/9"/>
    <n v="0.16666666666666666"/>
    <m/>
    <m/>
    <m/>
    <m/>
    <d v="2018-06-15T00:00:00"/>
    <m/>
    <m/>
    <m/>
    <m/>
    <s v="Baby Carriers"/>
    <x v="0"/>
    <x v="9"/>
    <m/>
    <m/>
    <m/>
    <m/>
    <d v="2018-04-24T00:00:00"/>
    <d v="2018-04-15T00:00:00"/>
    <m/>
    <s v="VC+VL:READY"/>
    <s v="HF-CVS-303/ BW Herringbone"/>
    <n v="0.9"/>
    <n v="90.18"/>
    <s v="READY"/>
    <s v="ML-POP-002 / BLACK"/>
    <n v="0.54"/>
    <n v="54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819BCS360PGREEN200"/>
    <d v="2018-03-13T00:00:00"/>
    <d v="2018-06-15T00:00:00"/>
    <n v="120"/>
    <n v="1288"/>
    <n v="19"/>
    <s v="128819"/>
    <s v="Rei Rei (EBEU)"/>
    <s v="BCS360PGREEN"/>
    <s v="Baby Carriers: Omni 360 Cool Air Mesh - Khaki Green"/>
    <s v="Theu VC"/>
    <n v="200"/>
    <n v="200"/>
    <d v="2018-06-15T00:00:00"/>
    <s v="plan to move up 119"/>
    <x v="5"/>
    <s v="ER3"/>
    <s v="6/9--&gt;6/15"/>
    <n v="0.30769230769230771"/>
    <m/>
    <s v="ship in 120"/>
    <m/>
    <m/>
    <d v="2018-06-15T00:00:00"/>
    <m/>
    <m/>
    <m/>
    <m/>
    <s v="Baby Carriers"/>
    <x v="8"/>
    <x v="9"/>
    <m/>
    <m/>
    <m/>
    <m/>
    <m/>
    <m/>
    <m/>
    <s v="VC+RIP+LUOI nho:READY;LUOI lon:ready ship 4/15-dk nhan 5/2-4"/>
    <s v="JL-TWL-002 / OLIVE NIGHT"/>
    <n v="0.82"/>
    <n v="164.36"/>
    <s v="READY"/>
    <s v="JL-RIP-001 / BLACK"/>
    <n v="0.215"/>
    <n v="43"/>
    <s v="READY"/>
    <m/>
    <m/>
    <m/>
    <m/>
    <s v="JL-MSH-001 / OLIVE NIGHT"/>
    <n v="0.36"/>
    <n v="72"/>
    <s v="READY"/>
    <s v="JL-MSH-002 / OLIVE NIGHT"/>
    <n v="0.13"/>
    <n v="26"/>
    <s v="ETD 4/15--&gt; dkien ve 5/2-4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28820BCS360PGREY200"/>
    <d v="2018-03-13T00:00:00"/>
    <d v="2018-06-15T00:00:00"/>
    <n v="120"/>
    <n v="1288"/>
    <n v="20"/>
    <s v="128820"/>
    <s v="Rei Rei (EBEU)"/>
    <s v="BCS360PGREY"/>
    <s v="Baby Carriers: Omni 360 Cool Air Mesh - Pearl Grey"/>
    <s v="Theu VC"/>
    <n v="200"/>
    <n v="200"/>
    <d v="2018-06-15T00:00:00"/>
    <m/>
    <x v="5"/>
    <s v="ER3"/>
    <s v="6/9--&gt;6/16"/>
    <n v="0.30769230769230771"/>
    <m/>
    <d v="2018-06-16T00:00:00"/>
    <s v="ER2"/>
    <m/>
    <d v="2018-06-15T00:00:00"/>
    <m/>
    <d v="2018-05-24T00:00:00"/>
    <m/>
    <m/>
    <s v="Baby Carriers"/>
    <x v="8"/>
    <x v="9"/>
    <m/>
    <m/>
    <m/>
    <s v="cat khi vai ve"/>
    <d v="2018-05-17T00:00:00"/>
    <d v="2018-04-15T00:00:00"/>
    <m/>
    <s v="VC:Ready ship 4/27-dk nhan 5/15-18;RIP:ETD 04/17-dk nhan 5/4-7;Luoi nho&amp; lon:READY"/>
    <s v="HF-TWL-002 / SILVER SCONCE"/>
    <n v="0.82"/>
    <n v="164.36"/>
    <s v="VC:Ready ship 4/27-dk nhan 5/15-18"/>
    <s v="JL-RIP-001 / SILVER SCONCE"/>
    <n v="0.215"/>
    <n v="43"/>
    <s v="ETD 04/17-dk nhan 5/4-7"/>
    <m/>
    <m/>
    <m/>
    <m/>
    <s v="JL-SMSH-001/LƯỚI GREY NHỎ"/>
    <n v="0.36"/>
    <n v="72"/>
    <s v="READY"/>
    <s v="JL-DMSH-002/LƯỚI GREY LỚN"/>
    <n v="0.13"/>
    <n v="26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28821BCS360POXBLU200"/>
    <d v="2018-03-13T00:00:00"/>
    <d v="2018-06-15T00:00:00"/>
    <n v="120"/>
    <n v="1288"/>
    <n v="21"/>
    <s v="128821"/>
    <s v="Rei Rei (EBEU)"/>
    <s v="BCS360POXBLU"/>
    <s v="Baby Carriers: Omni 360 Cool Air Mesh - Oxford Blue"/>
    <s v="Theu VC"/>
    <n v="200"/>
    <n v="200"/>
    <d v="2018-06-15T00:00:00"/>
    <m/>
    <x v="5"/>
    <s v="ER3"/>
    <s v="6/9--&gt;6/16"/>
    <n v="0.30769230769230771"/>
    <m/>
    <m/>
    <s v="ER3"/>
    <m/>
    <d v="2018-06-15T00:00:00"/>
    <s v="End 119 5/25-&gt;start 120:5/26 9K-6/9-&gt;11end--&gt;TWL Silver Sconce"/>
    <m/>
    <m/>
    <m/>
    <s v="Baby Carriers"/>
    <x v="8"/>
    <x v="9"/>
    <m/>
    <m/>
    <m/>
    <m/>
    <d v="2018-05-03T00:00:00"/>
    <d v="2018-04-15T00:00:00"/>
    <m/>
    <s v="VC:Ready ship 4/20-dk 5/7-9;RIP+LUOI nho :Ready ship 4/17-dk nhan 5/4-7;LUOI lon:READY"/>
    <s v="HF-TWL-002 / CHINA BLUE"/>
    <n v="0.82"/>
    <n v="164.36"/>
    <s v="ETD:4/20--&gt;dkien nhan 5/7-9"/>
    <s v="JL-RIP-001 / CHINA BLUE"/>
    <n v="0.215"/>
    <n v="43"/>
    <s v="ETD 04/17-dk nhan 5/4-7"/>
    <m/>
    <m/>
    <m/>
    <m/>
    <s v="JL-MSH-001 / CHINA BLUE"/>
    <n v="0.36"/>
    <n v="72"/>
    <s v="ETD 4/15- dk 5/2-4"/>
    <s v="JL-MSH-002 / CHINA BLUE"/>
    <n v="0.13"/>
    <n v="26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28822BCS360PMIDBLU200"/>
    <d v="2018-03-13T00:00:00"/>
    <d v="2018-06-15T00:00:00"/>
    <n v="120"/>
    <n v="1288"/>
    <n v="22"/>
    <s v="128822"/>
    <s v="Rei Rei (EBEU)"/>
    <s v="BCS360PMIDBLU"/>
    <s v="Baby Carriers: Omni 360 Cool Air Mesh - Midnight Blue"/>
    <s v="Theu VC"/>
    <n v="200"/>
    <n v="200"/>
    <d v="2018-06-15T00:00:00"/>
    <m/>
    <x v="5"/>
    <s v="ER3"/>
    <s v="6/9--&gt;6/16"/>
    <n v="0.30769230769230771"/>
    <m/>
    <m/>
    <s v="ER3"/>
    <m/>
    <d v="2018-06-15T00:00:00"/>
    <s v="End 119 5/25-&gt;start 120:5/26 9K-6/9-&gt;11end--&gt;TWL Silver Sconce"/>
    <m/>
    <m/>
    <m/>
    <s v="Baby Carriers"/>
    <x v="8"/>
    <x v="9"/>
    <m/>
    <m/>
    <m/>
    <m/>
    <d v="2018-05-04T00:00:00"/>
    <d v="2018-04-15T00:00:00"/>
    <m/>
    <s v="VC:ETD 4/17_8K- dk nhan 5/4-7;RIP+LUOI nho&amp; lon:READY"/>
    <s v="JL-TWL-002 / DRESS BLUES"/>
    <n v="0.82"/>
    <n v="164.36"/>
    <s v="ETD 4/17_8K- dk nhan 5/4-7"/>
    <s v="JL-RIP-001 / DRESS BLUES"/>
    <n v="0.215"/>
    <n v="43"/>
    <s v="READY"/>
    <m/>
    <m/>
    <m/>
    <m/>
    <s v="JL-MSH-001 / DRESS BLUES"/>
    <n v="0.36"/>
    <n v="72"/>
    <s v="READY"/>
    <s v="JL-MSH-002 / DRESS BLUES"/>
    <n v="0.13"/>
    <n v="26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28823BC360BLACK300"/>
    <d v="2018-03-13T00:00:00"/>
    <d v="2018-06-15T00:00:00"/>
    <n v="120"/>
    <n v="1288"/>
    <n v="23"/>
    <s v="128823"/>
    <s v="Rei Rei (EBEU)"/>
    <s v="BC360BLACK"/>
    <s v="Baby Carriers: 360 - Pure Black_Sunrise"/>
    <m/>
    <n v="300"/>
    <n v="300"/>
    <d v="2018-06-15T00:00:00"/>
    <m/>
    <x v="5"/>
    <s v="ER5"/>
    <s v="5/28--&gt;6/7"/>
    <n v="0.6"/>
    <m/>
    <m/>
    <m/>
    <m/>
    <d v="2018-06-07T00:00:00"/>
    <m/>
    <m/>
    <m/>
    <m/>
    <s v="Baby Carriers"/>
    <x v="6"/>
    <x v="9"/>
    <m/>
    <m/>
    <m/>
    <m/>
    <d v="2018-05-15T00:00:00"/>
    <d v="2018-04-15T00:00:00"/>
    <s v="Uu tien vai chinh Surise"/>
    <s v="VC+VL:READY"/>
    <s v="HF-CVS-303 / Black"/>
    <n v="0.71"/>
    <n v="213"/>
    <s v="READY"/>
    <s v="ML-POP-002 / BLACK"/>
    <n v="0.56000000000000005"/>
    <n v="168.00000000000003"/>
    <s v="READY"/>
    <m/>
    <m/>
    <m/>
    <m/>
    <m/>
    <m/>
    <m/>
    <m/>
    <m/>
    <m/>
    <m/>
    <m/>
    <s v="From VN ETA 24/04; W634 ETA 03/05"/>
    <s v="ETA 24/04"/>
    <s v="Box &amp; TCBCATALOG-SUNRISE-V1-119 ETA 01/05"/>
    <s v="Chỉ ETA 28/04; Webbing: từ 15/04 đến 04/05 - Nút: 04/05 - Thun: từ 16/04 đến 19/04 và Velcro: từ 15/04 đến 22/04, Dây kéo: từ 16/04 đến 19/04"/>
  </r>
  <r>
    <s v="120128824BC360PEARL300"/>
    <d v="2018-03-13T00:00:00"/>
    <d v="2018-06-15T00:00:00"/>
    <n v="120"/>
    <n v="1288"/>
    <n v="24"/>
    <s v="128824"/>
    <s v="Rei Rei (EBEU)"/>
    <s v="BC360PEARL"/>
    <s v="Baby Carriers: 360 - Pearl Grey_Sunrise"/>
    <m/>
    <n v="300"/>
    <n v="300"/>
    <d v="2018-06-15T00:00:00"/>
    <m/>
    <x v="5"/>
    <s v="ER5"/>
    <s v="5/28--&gt;6/7"/>
    <n v="0.6"/>
    <m/>
    <m/>
    <m/>
    <m/>
    <d v="2018-06-07T00:00:00"/>
    <m/>
    <m/>
    <m/>
    <m/>
    <s v="Baby Carriers"/>
    <x v="6"/>
    <x v="9"/>
    <m/>
    <m/>
    <m/>
    <m/>
    <d v="2018-05-15T00:00:00"/>
    <d v="2018-04-15T00:00:00"/>
    <s v="Uu tien VC Moonnist cho Adapt &amp; Sunrise"/>
    <s v="VC+VL:4/20 READY"/>
    <s v="HF-CVS-303 / Moon mist"/>
    <n v="0.71"/>
    <n v="213"/>
    <s v="ETD 4/10-dk nhan 4/20"/>
    <s v="ML-POP-002 / High rise"/>
    <n v="0.56000000000000005"/>
    <n v="168.00000000000003"/>
    <s v="ETD 04/17-dk nhan 5/4-7"/>
    <m/>
    <m/>
    <m/>
    <m/>
    <m/>
    <m/>
    <m/>
    <m/>
    <m/>
    <m/>
    <m/>
    <m/>
    <s v="From VN ETA 24/04; W634 ETA 03/05"/>
    <s v="ETA 24/04"/>
    <s v="Box &amp; TCBCATALOG-SUNRISE-V1-119 ETA 01/05"/>
    <s v="Chỉ ETA 28/04; Webbing: từ 15/04 đến 04/05 - Nút: 04/05 - Thun: từ 16/04 đến 19/04 và Velcro: từ 15/04 đến 22/04, Dây kéo: từ 16/04 đến 19/04"/>
  </r>
  <r>
    <s v="120128825BC360BTKING50"/>
    <d v="2018-03-13T00:00:00"/>
    <d v="2018-06-15T00:00:00"/>
    <n v="120"/>
    <n v="1288"/>
    <n v="25"/>
    <s v="128825"/>
    <s v="Rei Rei (EBEU)"/>
    <s v="BC360BTKING"/>
    <s v="Baby Carriers: 360 - Batik Indigo_Sunrise"/>
    <m/>
    <n v="50"/>
    <n v="50"/>
    <d v="2018-06-15T00:00:00"/>
    <m/>
    <x v="5"/>
    <s v="ER5"/>
    <s v="5/28--&gt;6/7"/>
    <n v="0.1"/>
    <m/>
    <m/>
    <m/>
    <m/>
    <d v="2018-06-07T00:00:00"/>
    <m/>
    <m/>
    <m/>
    <m/>
    <s v="Baby Carriers"/>
    <x v="6"/>
    <x v="9"/>
    <m/>
    <m/>
    <m/>
    <m/>
    <d v="2018-05-15T00:00:00"/>
    <d v="2018-04-15T00:00:00"/>
    <m/>
    <s v="VC+VL:READY"/>
    <s v="HF-CVS-303 / BLUE-BATIK"/>
    <n v="0.71"/>
    <n v="35.5"/>
    <s v="READY"/>
    <s v="ML-POP-002 / Dress Blues (19-4024TCX)"/>
    <n v="0.56000000000000005"/>
    <n v="28.000000000000004"/>
    <s v="READY"/>
    <m/>
    <m/>
    <m/>
    <m/>
    <m/>
    <m/>
    <m/>
    <m/>
    <m/>
    <m/>
    <m/>
    <m/>
    <s v="From VN ETA 24/04; W634 ETA 03/05"/>
    <s v="ETA 24/04"/>
    <s v="Box &amp; TCBCATALOG-SUNRISE-V1-119 ETA 01/05"/>
    <s v="Chỉ ETA 28/04; Webbing: từ 15/04 đến 04/05 - Nút: 04/05 - Thun: từ 16/04 đến 19/04 và Velcro: từ 15/04 đến 22/04, Dây kéo: từ 16/04 đến 19/04"/>
  </r>
  <r>
    <s v="120128826BCAPEASTARRY100"/>
    <d v="2018-03-13T00:00:00"/>
    <d v="2018-06-15T00:00:00"/>
    <n v="120"/>
    <n v="1288"/>
    <n v="26"/>
    <s v="128826"/>
    <s v="Rei Rei (EBEU)"/>
    <s v="BCAPEASTARRY"/>
    <s v="Baby Carriers: Adapt - Starry Sky"/>
    <s v="Theu VC"/>
    <n v="100"/>
    <n v="100"/>
    <d v="2018-06-15T00:00:00"/>
    <m/>
    <x v="5"/>
    <s v="ER1"/>
    <s v="6/7--&gt;6/8"/>
    <n v="0.14285714285714285"/>
    <m/>
    <m/>
    <s v="ER1"/>
    <m/>
    <d v="2018-06-15T00:00:00"/>
    <s v="End 119:5/22--&gt;Start Adapt 120:5/23--&gt;5/29 end"/>
    <d v="2018-05-11T00:00:00"/>
    <m/>
    <m/>
    <s v="Baby Carriers"/>
    <x v="10"/>
    <x v="9"/>
    <m/>
    <m/>
    <m/>
    <m/>
    <d v="2018-04-18T00:00:00"/>
    <d v="2018-04-09T00:00:00"/>
    <m/>
    <s v="VC+VL:READY"/>
    <s v="HF-CVS-303 / Starry Sky Grey"/>
    <n v="0.7"/>
    <n v="70.180000000000007"/>
    <s v="READY"/>
    <s v="ML-POP-002 / GRIFFIN"/>
    <n v="0.55000000000000004"/>
    <n v="55.000000000000007"/>
    <s v="READY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8827BCAPEABTKING100"/>
    <d v="2018-03-13T00:00:00"/>
    <d v="2018-06-15T00:00:00"/>
    <n v="120"/>
    <n v="1288"/>
    <n v="27"/>
    <s v="128827"/>
    <s v="Rei Rei (EBEU)"/>
    <s v="BCAPEABTKING"/>
    <s v="Baby Carriers: Adapt - Batik Indigo"/>
    <s v="Theu VC"/>
    <n v="100"/>
    <n v="100"/>
    <d v="2018-06-15T00:00:00"/>
    <m/>
    <x v="5"/>
    <s v="ER1"/>
    <s v="6/7--&gt;6/8"/>
    <n v="0.14285714285714285"/>
    <m/>
    <m/>
    <s v="ER1"/>
    <m/>
    <d v="2018-06-15T00:00:00"/>
    <s v="End 119:5/22--&gt;Start Adapt 120:5/23--&gt;5/29 end"/>
    <d v="2018-05-10T00:00:00"/>
    <m/>
    <m/>
    <s v="Baby Carriers"/>
    <x v="10"/>
    <x v="9"/>
    <m/>
    <m/>
    <m/>
    <m/>
    <d v="2018-04-24T00:00:00"/>
    <d v="2018-04-15T00:00:00"/>
    <m/>
    <s v="VC+VL:READY"/>
    <s v="HF-CVS-303 / BLUE-BATIK"/>
    <n v="0.7"/>
    <n v="70.180000000000007"/>
    <s v="READY"/>
    <s v="ML-POP-002 / Dress Blues (19-4024TCX)"/>
    <n v="0.55000000000000004"/>
    <n v="55.000000000000007"/>
    <s v="READY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8828BCS360STARRY100"/>
    <d v="2018-03-13T00:00:00"/>
    <d v="2018-06-15T00:00:00"/>
    <n v="120"/>
    <n v="1288"/>
    <n v="28"/>
    <s v="128828"/>
    <s v="Rei Rei (EBEU)"/>
    <s v="BCS360STARRY"/>
    <s v="Baby Carriers: Omni 360 - Starry Skies"/>
    <s v="Theu VC"/>
    <n v="100"/>
    <n v="100"/>
    <d v="2018-06-15T00:00:00"/>
    <m/>
    <x v="5"/>
    <s v="ER4"/>
    <s v="6/8--&gt;6/9"/>
    <n v="0.16666666666666666"/>
    <m/>
    <m/>
    <m/>
    <m/>
    <d v="2018-06-15T00:00:00"/>
    <m/>
    <m/>
    <m/>
    <m/>
    <s v="Baby Carriers"/>
    <x v="0"/>
    <x v="9"/>
    <m/>
    <m/>
    <m/>
    <m/>
    <d v="2018-04-19T00:00:00"/>
    <d v="2018-04-09T00:00:00"/>
    <m/>
    <s v="VC+VL:READY"/>
    <s v="HF-CVS-303 / Starry Sky Grey"/>
    <n v="0.9"/>
    <n v="90.18"/>
    <s v="READY"/>
    <s v="ML-POP-002 / GRIFFIN"/>
    <n v="0.56000000000000005"/>
    <n v="56.000000000000007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829BCS360BTKING100"/>
    <d v="2018-03-13T00:00:00"/>
    <d v="2018-06-15T00:00:00"/>
    <n v="120"/>
    <n v="1288"/>
    <n v="29"/>
    <s v="128829"/>
    <s v="Rei Rei (EBEU)"/>
    <s v="BCS360BTKING"/>
    <s v="Baby Carriers: Omni 360 - Batik Indigo"/>
    <s v="Theu VC"/>
    <n v="100"/>
    <n v="100"/>
    <d v="2018-06-15T00:00:00"/>
    <m/>
    <x v="5"/>
    <s v="ER4"/>
    <s v="6/8--&gt;6/9"/>
    <n v="0.16666666666666666"/>
    <m/>
    <m/>
    <m/>
    <m/>
    <d v="2018-06-15T00:00:00"/>
    <m/>
    <m/>
    <m/>
    <m/>
    <s v="Baby Carriers"/>
    <x v="0"/>
    <x v="9"/>
    <m/>
    <m/>
    <m/>
    <m/>
    <d v="2018-04-24T00:00:00"/>
    <d v="2018-04-15T00:00:00"/>
    <m/>
    <s v="VC+VL:READY"/>
    <s v="HF-CVS-303 / BLUE-BATIK"/>
    <n v="0.9"/>
    <n v="90.18"/>
    <s v="READY"/>
    <s v="ML-POP-002 / Dress Blues (19-4024TCX)"/>
    <n v="0.56000000000000005"/>
    <n v="56.000000000000007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830BCS360DOWN100"/>
    <d v="2018-03-13T00:00:00"/>
    <d v="2018-06-15T00:00:00"/>
    <n v="120"/>
    <n v="1288"/>
    <n v="30"/>
    <s v="128830"/>
    <s v="Rei Rei (EBEU)"/>
    <s v="BCS360DOWN"/>
    <s v="Baby Carriers: Omni 360 - Downtown"/>
    <s v="Theu VC"/>
    <n v="100"/>
    <n v="100"/>
    <d v="2018-06-15T00:00:00"/>
    <m/>
    <x v="5"/>
    <s v="ER4"/>
    <s v="6/8--&gt;6/9"/>
    <n v="0.16666666666666666"/>
    <m/>
    <m/>
    <m/>
    <m/>
    <d v="2018-06-15T00:00:00"/>
    <m/>
    <m/>
    <m/>
    <m/>
    <s v="Baby Carriers"/>
    <x v="0"/>
    <x v="9"/>
    <m/>
    <m/>
    <m/>
    <m/>
    <d v="2018-05-08T00:00:00"/>
    <d v="2018-04-15T00:00:00"/>
    <m/>
    <s v="VC+VL:READY 4/20"/>
    <s v="HF-CVS-303 / Black"/>
    <n v="0.9"/>
    <n v="90.18"/>
    <s v="READY"/>
    <s v="ML-POP-002 / ZESTY"/>
    <n v="0.56000000000000005"/>
    <n v="56.000000000000007"/>
    <s v="ETD: 4/8--&gt; dk nhan 4/20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831BCPEAPOXBLU100"/>
    <d v="2018-03-13T00:00:00"/>
    <d v="2018-06-15T00:00:00"/>
    <n v="120"/>
    <n v="1288"/>
    <n v="31"/>
    <s v="128831"/>
    <s v="Rei Rei (EBEU)"/>
    <s v="BCPEAPOXBLU"/>
    <s v="Baby Carriers: Adapt Cool Air Mesh - Oxford Blue"/>
    <s v="Theu VC"/>
    <n v="100"/>
    <n v="100"/>
    <d v="2018-06-15T00:00:00"/>
    <m/>
    <x v="5"/>
    <s v="ER1"/>
    <s v="6/12--&gt;6/15"/>
    <n v="0.14285714285714285"/>
    <m/>
    <d v="2018-06-15T00:00:00"/>
    <s v="ER1"/>
    <m/>
    <d v="2018-06-15T00:00:00"/>
    <s v="End 119:5/22--&gt;Start Adapt 120:5/23--&gt;5/29 end;AM 5/30--&gt;6/6(4,9K);--&gt;6/9(1,9K);--&gt;6/14(4,2K)"/>
    <m/>
    <m/>
    <m/>
    <s v="Baby Carriers"/>
    <x v="5"/>
    <x v="9"/>
    <m/>
    <m/>
    <m/>
    <m/>
    <d v="2018-05-03T00:00:00"/>
    <d v="2018-04-15T00:00:00"/>
    <m/>
    <s v="VC:Ready ship 4/20-dk 5/7-9;RIP+LUOI nho &amp; lon:READY"/>
    <s v="HF-TWL-002 / CHINA BLUE"/>
    <n v="0.52100000000000002"/>
    <n v="52.28"/>
    <s v="ETD:4/20--&gt;dkien nhan 5/7-9"/>
    <s v="JL-RIP-001 / CHINA BLUE"/>
    <n v="0.24"/>
    <n v="24"/>
    <s v="READY"/>
    <m/>
    <m/>
    <m/>
    <m/>
    <s v="JL-MSH-001 / CHINA BLUE"/>
    <n v="0.52100000000000002"/>
    <n v="52.1"/>
    <s v="READY"/>
    <s v="JL-MSH-002 / CHINA BLUE"/>
    <n v="7.9500000000000001E-2"/>
    <n v="7.95"/>
    <s v="READY"/>
    <s v="From VN ETA 24/04, W634 03/05"/>
    <s v="ETA 24/04"/>
    <s v="Box &amp; TCATALOG-ADT-V4-66 ETA 01/05"/>
    <s v="Chỉ ETA 28/04; Webbing: từ 15/04 đến 04/05 - Nút: 04/05 - Thun: từ 16/04 đến 19/04 và Velcro: 22/03, Dây kéo: từ 16/04 đến 19/04 "/>
  </r>
  <r>
    <s v="120146351TIIALGS51000"/>
    <d v="2018-03-13T00:00:00"/>
    <d v="2018-06-15T00:00:00"/>
    <n v="120"/>
    <n v="14635"/>
    <n v="1"/>
    <s v="146351"/>
    <s v="EBUS"/>
    <s v="TIIALGS5"/>
    <s v="Infant Insert - New Gray (Tula)"/>
    <m/>
    <n v="2000"/>
    <n v="1000"/>
    <d v="2018-06-15T00:00:00"/>
    <m/>
    <x v="5"/>
    <s v="KL-T37"/>
    <m/>
    <m/>
    <m/>
    <m/>
    <m/>
    <m/>
    <d v="2018-06-08T00:00:00"/>
    <m/>
    <m/>
    <m/>
    <m/>
    <s v="Tula Infant Inserts"/>
    <x v="2"/>
    <x v="1"/>
    <s v="KL"/>
    <m/>
    <m/>
    <m/>
    <d v="2018-05-11T00:00:00"/>
    <d v="2018-04-15T00:00:00"/>
    <m/>
    <s v="VL:READY ship 4/22-&gt;dk nhan 5/7-9"/>
    <m/>
    <m/>
    <m/>
    <m/>
    <s v="ML-SAT-001 / FB Grey"/>
    <n v="0.52"/>
    <n v="520"/>
    <s v="READY ship 4/22-&gt;dk nhan 5/7-9"/>
    <m/>
    <m/>
    <m/>
    <m/>
    <m/>
    <m/>
    <m/>
    <m/>
    <m/>
    <m/>
    <m/>
    <m/>
    <s v="X"/>
    <s v="ETA 24/04"/>
    <s v="TPOLYBAG-TULA-II &amp; TCATALOG-TULA-II ETA 01/05"/>
    <s v="Chỉ ETA 28/04; Nút: 04/05"/>
  </r>
  <r>
    <s v="120146371BC360BLACK996"/>
    <d v="2018-03-13T00:00:00"/>
    <d v="2018-06-15T00:00:00"/>
    <n v="120"/>
    <n v="14637"/>
    <n v="1"/>
    <s v="146371"/>
    <s v="EBUS"/>
    <s v="BC360BLACK"/>
    <s v="Baby Carriers: 360 - Pure Black_Sunrise"/>
    <m/>
    <n v="996"/>
    <n v="996"/>
    <d v="2018-06-15T00:00:00"/>
    <m/>
    <x v="5"/>
    <s v="ER5"/>
    <s v="5/28--&gt;6/5"/>
    <n v="1.992"/>
    <m/>
    <m/>
    <m/>
    <m/>
    <d v="2018-06-05T00:00:00"/>
    <m/>
    <m/>
    <m/>
    <m/>
    <s v="Baby Carriers"/>
    <x v="6"/>
    <x v="1"/>
    <m/>
    <s v="12/MC"/>
    <m/>
    <m/>
    <d v="2018-05-15T00:00:00"/>
    <d v="2018-04-15T00:00:00"/>
    <s v="Uu tien vai chinh Surise"/>
    <s v="VC+VL:READY"/>
    <s v="HF-CVS-303 / Black"/>
    <n v="0.71"/>
    <n v="707.16"/>
    <s v="READY"/>
    <s v="ML-POP-002 / BLACK"/>
    <n v="0.56000000000000005"/>
    <n v="557.7600000000001"/>
    <s v="READY"/>
    <m/>
    <m/>
    <m/>
    <m/>
    <m/>
    <m/>
    <m/>
    <m/>
    <m/>
    <m/>
    <m/>
    <m/>
    <s v="From VN ETA 24/04; W634 ETA 03/05"/>
    <s v="ETA 24/04"/>
    <s v="Box &amp; TCBCATALOG-SUNRISE-V1-119 ETA 01/05"/>
    <s v="Chỉ ETA 28/04; Webbing: từ 15/04 đến 04/05 - Nút: 04/05 - Thun: từ 16/04 đến 19/04 và Velcro: từ 15/04 đến 22/04, Dây kéo: từ 16/04 đến 19/04"/>
  </r>
  <r>
    <s v="120146377BCS360GRY2000"/>
    <d v="2018-03-13T00:00:00"/>
    <d v="2018-06-15T00:00:00"/>
    <n v="120"/>
    <n v="14637"/>
    <n v="7"/>
    <s v="146377"/>
    <s v="EBUS"/>
    <s v="BCS360GRY"/>
    <s v="Baby Carriers: Omni 360 - Pearl Grey"/>
    <s v="Theu VC"/>
    <n v="3000"/>
    <n v="2000"/>
    <d v="2018-06-15T00:00:00"/>
    <m/>
    <x v="5"/>
    <s v="ER4"/>
    <s v="6/1--&gt;6/7"/>
    <n v="3.3333333333333335"/>
    <m/>
    <d v="2018-06-20T00:00:00"/>
    <m/>
    <m/>
    <d v="2018-06-08T00:00:00"/>
    <m/>
    <m/>
    <m/>
    <m/>
    <s v="Baby Carriers"/>
    <x v="0"/>
    <x v="1"/>
    <m/>
    <s v="12/MC"/>
    <m/>
    <m/>
    <d v="2018-05-14T00:00:00"/>
    <d v="2018-04-15T00:00:00"/>
    <m/>
    <s v="VC:READY;VL:Ready ship 4/22-dk nhan 5/7-9"/>
    <s v="HF-CVS-303 / Moon mist"/>
    <n v="0.9"/>
    <n v="1803.6"/>
    <s v="READY"/>
    <s v="ML-POP-002 / High rise"/>
    <n v="0.54"/>
    <n v="1080"/>
    <s v="READY ship 4/22-&gt;dk nhan 5/7-9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3715DC2EPNL2500"/>
    <d v="2018-03-13T00:00:00"/>
    <d v="2018-06-15T00:00:00"/>
    <n v="120"/>
    <n v="14637"/>
    <n v="15"/>
    <s v="1463715"/>
    <s v="EBUS"/>
    <s v="DC2EPNL"/>
    <s v="Accessory: Doll Carrier - Galaxy Grey"/>
    <s v="Theu VC"/>
    <n v="2500"/>
    <n v="2500"/>
    <d v="2018-06-15T00:00:00"/>
    <m/>
    <x v="5"/>
    <s v="KL-T38"/>
    <m/>
    <m/>
    <m/>
    <d v="2018-06-06T00:00:00"/>
    <m/>
    <m/>
    <d v="2018-06-08T00:00:00"/>
    <m/>
    <m/>
    <m/>
    <m/>
    <s v="Accessory"/>
    <x v="3"/>
    <x v="1"/>
    <s v="KL"/>
    <s v="12/MC"/>
    <m/>
    <m/>
    <d v="2018-05-05T00:00:00"/>
    <d v="2018-04-15T00:00:00"/>
    <m/>
    <s v="VC: 1200pcs READY; 1300pcs ETD 4/10-dk nhan 4/20;VL:READY"/>
    <s v="HF-CVS-303 / Galaxy Grey"/>
    <n v="0.37"/>
    <n v="929.5"/>
    <s v="VC: 1200pcs READY; 1300pcs ETD 4/10-dk nhan 4/20"/>
    <s v="ML-POP-002 / Galaxy Grey"/>
    <n v="0.06"/>
    <n v="150"/>
    <s v="READY"/>
    <m/>
    <m/>
    <m/>
    <m/>
    <m/>
    <m/>
    <m/>
    <m/>
    <m/>
    <m/>
    <m/>
    <m/>
    <s v="From VN ETA 24/04, TBUCKLEDOLL78-BLK: 04/05"/>
    <s v="ETA 24/04"/>
    <s v="ETA 01/05"/>
    <s v="Chỉ ETA 28/04; Webbing: từ 15/04 đến 04/05 &amp; Nút: 04/05"/>
  </r>
  <r>
    <s v="119125516BCS360POXBLUBaby Carriers: Omni 360 Cool Air Mesh - Oxford Blue80"/>
    <d v="2018-02-20T00:00:00"/>
    <d v="2018-05-15T00:00:00"/>
    <n v="119"/>
    <n v="1255"/>
    <n v="16"/>
    <s v="125516"/>
    <s v="Roscon (EBEU)"/>
    <s v="BCS360POXBLU"/>
    <s v="Baby Carriers: Omni 360 Cool Air Mesh - Oxford Blue"/>
    <s v="Theu VC"/>
    <n v="80"/>
    <n v="80"/>
    <d v="2018-05-15T00:00:00"/>
    <s v="4/17: chuyen tu 5/19 sang 120 "/>
    <x v="6"/>
    <s v="ER3"/>
    <s v="6/9--&gt;6/15"/>
    <n v="0.12307692307692308"/>
    <m/>
    <s v="ship in 120"/>
    <m/>
    <m/>
    <d v="2018-06-15T00:00:00"/>
    <m/>
    <m/>
    <m/>
    <m/>
    <s v="Baby Carriers"/>
    <x v="8"/>
    <x v="10"/>
    <m/>
    <m/>
    <m/>
    <m/>
    <m/>
    <m/>
    <m/>
    <s v="TWL-China Blue_dk nhan 5/4-5/8"/>
    <s v="HF-TWL-002 / CHINA BLUE"/>
    <n v="0.82"/>
    <n v="65.744"/>
    <s v="ETD:4/18--&gt;dkien nhan 5/4-8"/>
    <s v="JL-RIP-001 / CHINA BLUE"/>
    <n v="0.22"/>
    <n v="17.600000000000001"/>
    <s v="READY"/>
    <m/>
    <m/>
    <m/>
    <m/>
    <s v="JL-MSH-001 / CHINA BLUE"/>
    <n v="0.36"/>
    <n v="28.799999999999997"/>
    <s v="READY"/>
    <s v="JL-MSH-002 / CHINA BLUE"/>
    <n v="0.13"/>
    <n v="10.4"/>
    <s v="READY"/>
    <s v="Ready"/>
    <s v="Ready"/>
    <s v="Ready"/>
    <s v="Chỉ ETA 08/04; Webbing: 30/03 - Nút: 11/04 -Thun: 20/03 &amp; Velcro: 22/03; Dây kéo: 26/03"/>
  </r>
  <r>
    <s v="12012891BCPEAPGREY150"/>
    <d v="2018-03-13T00:00:00"/>
    <d v="2018-06-15T00:00:00"/>
    <n v="120"/>
    <n v="1289"/>
    <n v="1"/>
    <s v="12891"/>
    <s v="Roscon (EBEU)"/>
    <s v="BCPEAPGREY"/>
    <s v="Baby Carriers: Adapt Cool Air Mesh - Pearl Grey"/>
    <s v="Theu VC"/>
    <n v="150"/>
    <n v="150"/>
    <d v="2018-06-15T00:00:00"/>
    <m/>
    <x v="6"/>
    <s v="ER1"/>
    <s v="6/12--&gt;6/15"/>
    <n v="0.21428571428571427"/>
    <m/>
    <d v="2018-06-15T00:00:00"/>
    <s v="ER1"/>
    <m/>
    <d v="2018-06-15T00:00:00"/>
    <s v="End 119:5/22--&gt;Start Adapt 120:5/23--&gt;5/29 end;AM 5/30--&gt;6/6(4,9K);--&gt;6/9(1,9K);--&gt;6/14(4,2K)"/>
    <m/>
    <m/>
    <m/>
    <s v="Baby Carriers"/>
    <x v="5"/>
    <x v="10"/>
    <m/>
    <m/>
    <m/>
    <m/>
    <d v="2018-05-02T00:00:00"/>
    <d v="2018-04-15T00:00:00"/>
    <m/>
    <s v="VC+RIP+ LUOI nho &amp; lon: READY"/>
    <s v="HF-TWL-002 / SILVER SCONCE"/>
    <n v="0.52100000000000002"/>
    <n v="78.42"/>
    <s v="READY"/>
    <s v="JL-RIP-001 / Charcoal Grey"/>
    <n v="0.24"/>
    <n v="36"/>
    <s v="READY"/>
    <m/>
    <m/>
    <m/>
    <m/>
    <s v="JL-SMSH-001/LƯỚI GREY NHỎ"/>
    <n v="0.52100000000000002"/>
    <n v="78.150000000000006"/>
    <s v="READY"/>
    <s v="JL-DMSH-002/LƯỚI GREY LỚN"/>
    <n v="7.9500000000000001E-2"/>
    <n v="11.925000000000001"/>
    <s v="READY"/>
    <s v="From VN ETA 24/04, W634 03/05"/>
    <s v="ETA 24/04"/>
    <s v="Box &amp; TCATALOG-ADT-V4-66 ETA 01/05"/>
    <s v="Chỉ ETA 28/04; Webbing: từ 15/04 đến 04/05 - Nút: 04/05 - Thun: từ 16/04 đến 19/04 và Velcro: 22/03, Dây kéo: từ 16/04 đến 19/04 "/>
  </r>
  <r>
    <s v="12012892BCPEAPBLUE150"/>
    <d v="2018-03-13T00:00:00"/>
    <d v="2018-06-15T00:00:00"/>
    <n v="120"/>
    <n v="1289"/>
    <n v="2"/>
    <s v="12892"/>
    <s v="Roscon (EBEU)"/>
    <s v="BCPEAPBLUE"/>
    <s v="Baby Carriers: Adapt Cool Air Mesh - Deep Blue"/>
    <s v="Theu VC"/>
    <n v="150"/>
    <n v="150"/>
    <d v="2018-06-15T00:00:00"/>
    <m/>
    <x v="6"/>
    <s v="ER1"/>
    <s v="6/12--&gt;6/15"/>
    <n v="0.21428571428571427"/>
    <m/>
    <d v="2018-06-15T00:00:00"/>
    <s v="ER1"/>
    <m/>
    <d v="2018-06-15T00:00:00"/>
    <s v="End 119:5/22--&gt;Start Adapt 120:5/23--&gt;5/29 end;AM 5/30--&gt;6/6(4,9K);--&gt;6/9(1,9K);--&gt;6/14(4,2K)"/>
    <m/>
    <m/>
    <m/>
    <s v="Baby Carriers"/>
    <x v="5"/>
    <x v="10"/>
    <m/>
    <m/>
    <m/>
    <m/>
    <d v="2018-05-04T00:00:00"/>
    <d v="2018-04-15T00:00:00"/>
    <m/>
    <s v="VC:ETD 4/17_8K- dk nhan 5/4-7;RIP+LUOI nho&amp; lon:READY"/>
    <s v="JL-TWL-002 / DRESS BLUES"/>
    <n v="0.52100000000000002"/>
    <n v="78.42"/>
    <s v="ETD 4/17_8K- dk nhan 5/4-7"/>
    <s v="JL-RIP-001 / DRESS BLUES"/>
    <n v="0.24"/>
    <n v="36"/>
    <s v="READY"/>
    <m/>
    <m/>
    <m/>
    <m/>
    <s v="JL-MSH-001 / DRESS BLUES"/>
    <n v="0.52100000000000002"/>
    <n v="78.150000000000006"/>
    <s v="READY"/>
    <s v="JL-MSH-002 / DRESS BLUES"/>
    <n v="7.9500000000000001E-2"/>
    <n v="11.925000000000001"/>
    <s v="READY"/>
    <s v="From VN ETA 24/04, W634 03/05"/>
    <s v="ETA 24/04"/>
    <s v="Box &amp; TCATALOG-ADT-V4-66 ETA 01/05"/>
    <s v="Chỉ ETA 28/04; Webbing: từ 15/04 đến 04/05 - Nút: 04/05 - Thun: từ 16/04 đến 19/04 và Velcro: 22/03, Dây kéo: từ 16/04 đến 19/04 "/>
  </r>
  <r>
    <s v="12012894BCAPEABLK250"/>
    <d v="2018-03-13T00:00:00"/>
    <d v="2018-06-15T00:00:00"/>
    <n v="120"/>
    <n v="1289"/>
    <n v="4"/>
    <s v="12894"/>
    <s v="Roscon (EBEU)"/>
    <s v="BCAPEABLK"/>
    <s v="Baby Carriers: Adapt - Black"/>
    <s v="Theu VC"/>
    <n v="250"/>
    <n v="250"/>
    <d v="2018-06-15T00:00:00"/>
    <m/>
    <x v="6"/>
    <s v="ER1"/>
    <s v="6/7--&gt;6/8"/>
    <n v="0.35714285714285715"/>
    <m/>
    <m/>
    <s v="ER1"/>
    <m/>
    <d v="2018-06-15T00:00:00"/>
    <s v="End 119:5/22--&gt;Start Adapt 120:5/23--&gt;5/29 end"/>
    <d v="2018-05-10T00:00:00"/>
    <m/>
    <m/>
    <s v="Baby Carriers"/>
    <x v="10"/>
    <x v="10"/>
    <m/>
    <m/>
    <m/>
    <m/>
    <d v="2018-04-16T00:00:00"/>
    <d v="2018-04-13T00:00:00"/>
    <m/>
    <s v="VC+VL:READY"/>
    <s v="HF-CVS-303 / Black"/>
    <n v="0.69499999999999995"/>
    <n v="174.2"/>
    <s v="READY"/>
    <s v="ML-POP-002 / BLACK"/>
    <n v="0.54864000000000002"/>
    <n v="137.16"/>
    <s v="READY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895BCAPEAGRY200"/>
    <d v="2018-03-13T00:00:00"/>
    <d v="2018-06-15T00:00:00"/>
    <n v="120"/>
    <n v="1289"/>
    <n v="5"/>
    <s v="12895"/>
    <s v="Roscon (EBEU)"/>
    <s v="BCAPEAGRY"/>
    <s v="Baby Carriers: Adapt - Pearl Grey"/>
    <s v="Theu VC"/>
    <n v="200"/>
    <n v="200"/>
    <d v="2018-06-15T00:00:00"/>
    <m/>
    <x v="6"/>
    <s v="ER1"/>
    <s v="6/7--&gt;6/8"/>
    <n v="0.2857142857142857"/>
    <m/>
    <m/>
    <s v="ER1"/>
    <m/>
    <d v="2018-06-15T00:00:00"/>
    <s v="End 119:5/22--&gt;Start Adapt 120:5/23--&gt;5/29 end"/>
    <d v="2018-05-10T00:00:00"/>
    <m/>
    <m/>
    <s v="Baby Carriers"/>
    <x v="10"/>
    <x v="10"/>
    <m/>
    <m/>
    <m/>
    <m/>
    <d v="2018-04-24T00:00:00"/>
    <d v="2018-04-15T00:00:00"/>
    <s v="Uu tien VC Moonnist cho Adapt &amp; Sunrise"/>
    <s v="VC:READY;VL:Ready ship 4/22-dk nhan 5/7-9"/>
    <s v="HF-CVS-303 / Moon mist"/>
    <n v="0.69499999999999995"/>
    <n v="139.36000000000001"/>
    <s v="READY"/>
    <s v="ML-POP-002 / High rise"/>
    <n v="0.54864000000000002"/>
    <n v="109.72800000000001"/>
    <s v="READY ship 4/22-&gt;dk nhan 5/7-9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896IIAGRYV380"/>
    <d v="2018-03-13T00:00:00"/>
    <d v="2018-06-15T00:00:00"/>
    <n v="120"/>
    <n v="1289"/>
    <n v="6"/>
    <s v="12896"/>
    <s v="Roscon (EBEU)"/>
    <s v="IIAGRYV3"/>
    <s v="Infant Insert - Easy Snug Grey"/>
    <m/>
    <n v="80"/>
    <n v="80"/>
    <d v="2018-06-15T00:00:00"/>
    <m/>
    <x v="6"/>
    <s v="KL-T37"/>
    <m/>
    <m/>
    <m/>
    <m/>
    <m/>
    <m/>
    <d v="2018-06-15T00:00:00"/>
    <m/>
    <m/>
    <m/>
    <m/>
    <s v="Infant Inserts"/>
    <x v="2"/>
    <x v="10"/>
    <s v="KL"/>
    <m/>
    <m/>
    <m/>
    <d v="2018-05-11T00:00:00"/>
    <d v="2018-04-15T00:00:00"/>
    <m/>
    <s v="VL:READY ship 4/22-&gt;dk nhan 5/7-9"/>
    <m/>
    <m/>
    <m/>
    <m/>
    <s v="ML-SAT-001 / FB Grey"/>
    <n v="0.48"/>
    <n v="38.4"/>
    <s v="READY ship 4/22-&gt;dk nhan 5/7-9"/>
    <m/>
    <m/>
    <m/>
    <m/>
    <m/>
    <m/>
    <m/>
    <m/>
    <m/>
    <m/>
    <m/>
    <m/>
    <s v="X"/>
    <s v="ETA 24/04"/>
    <s v="Box &amp; TCATALOG-EBEU-II-V2-65 ETA 01/05"/>
    <s v="Chỉ ETA 28/04; Nút: 04/05"/>
  </r>
  <r>
    <s v="12012897IIANATV3120"/>
    <d v="2018-03-13T00:00:00"/>
    <d v="2018-06-15T00:00:00"/>
    <n v="120"/>
    <n v="1289"/>
    <n v="7"/>
    <s v="12897"/>
    <s v="Roscon (EBEU)"/>
    <s v="IIANATV3"/>
    <s v="Infant Insert - Easy Snug Natural"/>
    <m/>
    <n v="120"/>
    <n v="120"/>
    <d v="2018-06-15T00:00:00"/>
    <m/>
    <x v="6"/>
    <s v="KL-T37"/>
    <m/>
    <m/>
    <m/>
    <m/>
    <m/>
    <m/>
    <d v="2018-06-15T00:00:00"/>
    <m/>
    <m/>
    <m/>
    <m/>
    <s v="Infant Inserts"/>
    <x v="2"/>
    <x v="10"/>
    <s v="KL"/>
    <m/>
    <m/>
    <m/>
    <d v="2018-04-23T00:00:00"/>
    <d v="2018-04-15T00:00:00"/>
    <m/>
    <s v="VL:READY"/>
    <m/>
    <m/>
    <m/>
    <m/>
    <s v="ML-POP-002 / II Natural"/>
    <n v="0.48"/>
    <n v="57.599999999999994"/>
    <s v="READY"/>
    <m/>
    <m/>
    <m/>
    <m/>
    <m/>
    <m/>
    <m/>
    <m/>
    <m/>
    <m/>
    <m/>
    <m/>
    <s v="X"/>
    <s v="ETA 24/04"/>
    <s v="Box &amp; TCATALOG-EBEU-II-V2-65 ETA 01/05"/>
    <s v="Chỉ ETA 28/04; Nút: 04/05"/>
  </r>
  <r>
    <s v="12012898SWAELEPH60"/>
    <d v="2018-03-13T00:00:00"/>
    <d v="2018-06-15T00:00:00"/>
    <n v="120"/>
    <n v="1289"/>
    <n v="8"/>
    <s v="12898"/>
    <s v="Roscon (EBEU)"/>
    <s v="SWAELEPH"/>
    <s v="Sleep: Single Swaddler (French Terry) - Elephant OSFM"/>
    <m/>
    <n v="60"/>
    <n v="60"/>
    <d v="2018-06-15T00:00:00"/>
    <m/>
    <x v="6"/>
    <s v="KL-T38"/>
    <s v="5/16--&gt;5/22"/>
    <m/>
    <m/>
    <m/>
    <m/>
    <m/>
    <d v="2018-06-15T00:00:00"/>
    <m/>
    <m/>
    <m/>
    <m/>
    <s v="Sleep"/>
    <x v="4"/>
    <x v="10"/>
    <s v="KL"/>
    <m/>
    <m/>
    <m/>
    <d v="2018-05-09T00:00:00"/>
    <d v="2018-04-15T00:00:00"/>
    <m/>
    <s v="VC+VL:READY"/>
    <s v="ML-TER-043 / SW ELEPHANT"/>
    <n v="0.57999999999999996"/>
    <n v="34.799999999999997"/>
    <s v="READY"/>
    <m/>
    <m/>
    <m/>
    <m/>
    <s v="COTTON BIDDING"/>
    <n v="0.11"/>
    <n v="6.6"/>
    <s v="ready"/>
    <m/>
    <m/>
    <m/>
    <m/>
    <m/>
    <m/>
    <m/>
    <m/>
    <s v="X"/>
    <s v="ETA 24/04"/>
    <s v="ETA 01/05"/>
    <s v="Chỉ ETA 28/04; Velro: từ 15/04 đến 22/04"/>
  </r>
  <r>
    <s v="12012899BCS360PGREY250"/>
    <d v="2018-03-13T00:00:00"/>
    <d v="2018-06-15T00:00:00"/>
    <n v="120"/>
    <n v="1289"/>
    <n v="9"/>
    <s v="12899"/>
    <s v="Roscon (EBEU)"/>
    <s v="BCS360PGREY"/>
    <s v="Baby Carriers: Omni 360 Cool Air Mesh - Pearl Grey"/>
    <s v="Theu VC"/>
    <n v="250"/>
    <n v="250"/>
    <d v="2018-06-15T00:00:00"/>
    <m/>
    <x v="6"/>
    <s v="ER3"/>
    <s v="6/9--&gt;6/15"/>
    <n v="0.38461538461538464"/>
    <m/>
    <d v="2018-06-16T00:00:00"/>
    <s v="ER3"/>
    <m/>
    <d v="2018-06-15T00:00:00"/>
    <s v="End 119 5/25-&gt;start 120:5/26 9K-6/9-&gt;11end--&gt;TWL Silver Sconce 6/9--&gt;6/16"/>
    <d v="2018-05-26T00:00:00"/>
    <m/>
    <m/>
    <s v="Baby Carriers"/>
    <x v="8"/>
    <x v="10"/>
    <m/>
    <m/>
    <m/>
    <s v="cat khi vai ve"/>
    <d v="2018-05-16T00:00:00"/>
    <d v="2018-04-15T00:00:00"/>
    <m/>
    <s v="VC:Ready ship 4/27-dk nhan 5/15-18;RIP:ETD 04/17-dk nhan 5/4-7;Luoi nho&amp; lon:READY"/>
    <s v="HF-TWL-002 / SILVER SCONCE"/>
    <n v="0.82"/>
    <n v="205.45"/>
    <s v="VC:Ready ship 4/27-dk nhan 5/15-18"/>
    <s v="JL-RIP-001 / SILVER SCONCE"/>
    <n v="0.215"/>
    <n v="53.75"/>
    <s v="ETD 04/17-dk nhan 5/4-7"/>
    <m/>
    <m/>
    <m/>
    <m/>
    <s v="JL-SMSH-001/LƯỚI GREY NHỎ"/>
    <n v="0.36"/>
    <n v="90"/>
    <s v="READY"/>
    <s v="JL-DMSH-002/LƯỚI GREY LỚN"/>
    <n v="0.13"/>
    <n v="32.5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28910BCS360PMIDBLU100"/>
    <d v="2018-03-13T00:00:00"/>
    <d v="2018-06-15T00:00:00"/>
    <n v="120"/>
    <n v="1289"/>
    <n v="10"/>
    <s v="128910"/>
    <s v="Roscon (EBEU)"/>
    <s v="BCS360PMIDBLU"/>
    <s v="Baby Carriers: Omni 360 Cool Air Mesh - Midnight Blue"/>
    <s v="Theu VC"/>
    <n v="100"/>
    <n v="100"/>
    <d v="2018-06-15T00:00:00"/>
    <m/>
    <x v="6"/>
    <s v="ER3"/>
    <s v="6/9--&gt;6/15"/>
    <n v="0.15384615384615385"/>
    <m/>
    <m/>
    <s v="ER3"/>
    <m/>
    <d v="2018-06-15T00:00:00"/>
    <s v="End 119 5/25-&gt;start 120:5/26 9K-6/9-&gt;11end--&gt;TWL Silver Sconce"/>
    <m/>
    <m/>
    <m/>
    <s v="Baby Carriers"/>
    <x v="8"/>
    <x v="10"/>
    <m/>
    <m/>
    <m/>
    <m/>
    <d v="2018-05-04T00:00:00"/>
    <d v="2018-04-15T00:00:00"/>
    <m/>
    <s v="VC:ETD 4/17_8K- dk nhan 5/4-7;RIP+LUOI nho&amp; lon:READY"/>
    <s v="JL-TWL-002 / DRESS BLUES"/>
    <n v="0.82"/>
    <n v="82.18"/>
    <s v="ETD 4/17_8K- dk nhan 5/4-7"/>
    <s v="JL-RIP-001 / DRESS BLUES"/>
    <n v="0.215"/>
    <n v="21.5"/>
    <s v="READY"/>
    <m/>
    <m/>
    <m/>
    <m/>
    <s v="JL-MSH-001 / DRESS BLUES"/>
    <n v="0.36"/>
    <n v="36"/>
    <s v="READY"/>
    <s v="JL-MSH-002 / DRESS BLUES"/>
    <n v="0.13"/>
    <n v="13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28911BCAPEAMINT50"/>
    <d v="2018-03-13T00:00:00"/>
    <d v="2018-06-15T00:00:00"/>
    <n v="120"/>
    <n v="1289"/>
    <n v="11"/>
    <s v="128911"/>
    <s v="Roscon (EBEU)"/>
    <s v="BCAPEAMINT"/>
    <s v="Baby Carriers: Adapt - Frosted Mint"/>
    <s v="Theu VC"/>
    <n v="50"/>
    <n v="50"/>
    <d v="2018-06-15T00:00:00"/>
    <m/>
    <x v="6"/>
    <s v="ER1"/>
    <s v="6/7--&gt;6/8"/>
    <n v="7.1428571428571425E-2"/>
    <m/>
    <m/>
    <s v="ER1"/>
    <m/>
    <d v="2018-06-15T00:00:00"/>
    <s v="End 119:5/22--&gt;Start Adapt 120:5/23--&gt;5/29 end"/>
    <d v="2018-05-11T00:00:00"/>
    <m/>
    <m/>
    <s v="Baby Carriers"/>
    <x v="10"/>
    <x v="10"/>
    <m/>
    <m/>
    <m/>
    <m/>
    <d v="2018-04-24T00:00:00"/>
    <d v="2018-04-15T00:00:00"/>
    <m/>
    <s v="VC+VL:READY"/>
    <s v="HF-CVS-303 / BLUE-SURF-16-5106TCX"/>
    <n v="0.69499999999999995"/>
    <n v="34.840000000000003"/>
    <s v="READY"/>
    <s v="ML-POP-002 / METALIC-MOONS"/>
    <n v="0.55000000000000004"/>
    <n v="27.500000000000004"/>
    <s v="READY"/>
    <m/>
    <m/>
    <m/>
    <m/>
    <m/>
    <m/>
    <m/>
    <m/>
    <m/>
    <m/>
    <m/>
    <m/>
    <s v="From VN ETA 24/04, W634 03/05"/>
    <s v="ETA 24/04"/>
    <s v="Box &amp; TCATALOG-ADT-V4-66 ETA 01/05"/>
    <s v="Chỉ ETA 28/04; Webbing: từ 15/04 đến 04/05 - Nút: 04/05 - Thun: từ 16/04 đến 19/04 và Velcro: từ 15/04 đến 22/04, Dây kéo: từ 16/04 đến 19/04"/>
  </r>
  <r>
    <s v="120128912BCS360DOWN50"/>
    <d v="2018-03-13T00:00:00"/>
    <d v="2018-06-15T00:00:00"/>
    <n v="120"/>
    <n v="1289"/>
    <n v="12"/>
    <s v="128912"/>
    <s v="Roscon (EBEU)"/>
    <s v="BCS360DOWN"/>
    <s v="Baby Carriers: Omni 360 - Downtown"/>
    <s v="Theu VC"/>
    <n v="50"/>
    <n v="50"/>
    <d v="2018-06-15T00:00:00"/>
    <m/>
    <x v="6"/>
    <s v="ER4"/>
    <s v="6/8--&gt;6/9"/>
    <n v="8.3333333333333329E-2"/>
    <m/>
    <m/>
    <m/>
    <m/>
    <d v="2018-06-15T00:00:00"/>
    <m/>
    <m/>
    <m/>
    <m/>
    <s v="Baby Carriers"/>
    <x v="0"/>
    <x v="10"/>
    <m/>
    <m/>
    <m/>
    <m/>
    <d v="2018-04-24T00:00:00"/>
    <d v="2018-04-15T00:00:00"/>
    <m/>
    <s v="VC:READY;VL:READY 4/20"/>
    <s v="HF-CVS-303 / Black"/>
    <n v="0.9"/>
    <n v="45.09"/>
    <s v="READY"/>
    <s v="ML-POP-002 / ZESTY"/>
    <n v="0.56000000000000005"/>
    <n v="28.000000000000004"/>
    <s v="ETD: 4/8--&gt; dk nhan 4/20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28913BCPEAPOXBLU50"/>
    <d v="2018-03-13T00:00:00"/>
    <d v="2018-06-15T00:00:00"/>
    <n v="120"/>
    <n v="1289"/>
    <n v="13"/>
    <s v="128913"/>
    <s v="Roscon (EBEU)"/>
    <s v="BCPEAPOXBLU"/>
    <s v="Baby Carriers: Adapt Cool Air Mesh - Oxford Blue"/>
    <s v="Theu VC"/>
    <n v="50"/>
    <n v="50"/>
    <d v="2018-06-15T00:00:00"/>
    <m/>
    <x v="6"/>
    <s v="ER1"/>
    <s v="6/12--&gt;6/15"/>
    <n v="7.1428571428571425E-2"/>
    <m/>
    <d v="2018-06-15T00:00:00"/>
    <s v="ER1"/>
    <m/>
    <d v="2018-06-15T00:00:00"/>
    <s v="End 119:5/22--&gt;Start Adapt 120:5/23--&gt;5/29 end;AM 5/30--&gt;6/6(4,9K);--&gt;6/9(1,9K);--&gt;6/14(4,2K)"/>
    <m/>
    <m/>
    <m/>
    <s v="Baby Carriers"/>
    <x v="5"/>
    <x v="10"/>
    <m/>
    <m/>
    <m/>
    <m/>
    <d v="2018-05-03T00:00:00"/>
    <d v="2018-04-15T00:00:00"/>
    <m/>
    <s v="VC:Ready ship 4/20-dk nhan 5/7-9;RIP+LUOI nho &amp; lon:READY"/>
    <s v="HF-TWL-002 / CHINA BLUE"/>
    <n v="0.52100000000000002"/>
    <n v="26.14"/>
    <s v="ETD:4/20--&gt;dkien nhan 5/7-9"/>
    <s v="JL-RIP-001 / CHINA BLUE"/>
    <n v="0.24"/>
    <n v="12"/>
    <s v="READY"/>
    <m/>
    <m/>
    <m/>
    <m/>
    <s v="JL-MSH-001 / CHINA BLUE"/>
    <n v="0.52100000000000002"/>
    <n v="26.05"/>
    <s v="READY"/>
    <s v="JL-MSH-002 / CHINA BLUE"/>
    <n v="7.9500000000000001E-2"/>
    <n v="3.9750000000000001"/>
    <s v="READY"/>
    <s v="From VN ETA 24/04, W634 03/05"/>
    <s v="ETA 24/04"/>
    <s v="Box &amp; TCATALOG-ADT-V4-66 ETA 01/05"/>
    <s v="Chỉ ETA 28/04; Webbing: từ 15/04 đến 04/05 - Nút: 04/05 - Thun: từ 16/04 đến 19/04 và Velcro: 22/03, Dây kéo: từ 16/04 đến 19/04 "/>
  </r>
  <r>
    <s v="120146263BCPEAPBLUE1900"/>
    <d v="2018-03-13T00:00:00"/>
    <d v="2018-06-15T00:00:00"/>
    <n v="120"/>
    <n v="14626"/>
    <n v="3"/>
    <s v="146263"/>
    <s v="Dadway"/>
    <s v="BCPEAPBLUE"/>
    <s v="Baby Carriers: Adapt Cool Air Mesh - Deep Blue"/>
    <s v="Theu VC"/>
    <n v="7200"/>
    <n v="1900"/>
    <d v="2018-06-15T00:00:00"/>
    <m/>
    <x v="6"/>
    <s v="ER2"/>
    <s v="6/8--&gt;6/12(750/D)"/>
    <n v="2.5333333333333332"/>
    <m/>
    <d v="2018-06-09T00:00:00"/>
    <s v="ER1"/>
    <m/>
    <d v="2018-06-12T00:00:00"/>
    <s v="End 119:5/22--&gt;Start Adapt 120:5/23--&gt;5/29 end;AM 5/30--&gt;6/6(4,9K);--&gt;6/9(1,9K)"/>
    <d v="2018-05-19T00:00:00"/>
    <m/>
    <m/>
    <s v="Baby Carriers"/>
    <x v="5"/>
    <x v="0"/>
    <m/>
    <m/>
    <m/>
    <m/>
    <d v="2018-05-07T00:00:00"/>
    <d v="2018-04-15T00:00:00"/>
    <m/>
    <s v="VC (8K)+RIP+LUOI nho &amp; lon :ETD 4/17- dk nhan 5/4-7"/>
    <s v="JL-TWL-002 / DRESS BLUES"/>
    <n v="0.52100000000000002"/>
    <n v="993.32"/>
    <s v="ETD 4/17_8K- dk nhan 5/4-7"/>
    <s v="JL-RIP-001 / DRESS BLUES"/>
    <n v="0.24"/>
    <n v="456"/>
    <s v="ETD 04/17-dk nhan 5/4-7"/>
    <m/>
    <m/>
    <m/>
    <m/>
    <s v="JL-MSH-001 / DRESS BLUES"/>
    <n v="0.52100000000000002"/>
    <n v="989.90000000000009"/>
    <s v="ETD 4/17- dk nhan 5/4-7"/>
    <s v="JL-MSH-002 / DRESS BLUES"/>
    <n v="7.9500000000000001E-2"/>
    <n v="151.05000000000001"/>
    <s v="ETD 4/17- dk nhan 5/4-7"/>
    <s v="From VN W1130 &amp; W551 ETA 24/04,  W634 ETA 03/05"/>
    <s v="ETA 24/04"/>
    <s v="Box &amp; TCATALOG-ADT-V4-66 ETA 01/05"/>
    <s v="Chỉ ETA 28/04; Webbing: từ 15/04 đến 04/05 - Nút: 04/05 - Thun: từ 16/04 đến 19/04 và Velcro: 22/03, Dây kéo: từ 16/04 đến 19/04 "/>
  </r>
  <r>
    <s v="120146263BCPEAPBLUE1100"/>
    <d v="2018-03-13T00:00:00"/>
    <d v="2018-06-15T00:00:00"/>
    <n v="120"/>
    <n v="14626"/>
    <n v="3"/>
    <s v="146263"/>
    <s v="Dadway"/>
    <s v="BCPEAPBLUE"/>
    <s v="Baby Carriers: Adapt Cool Air Mesh - Deep Blue"/>
    <s v="Theu VC"/>
    <n v="7200"/>
    <n v="1100"/>
    <d v="2018-06-15T00:00:00"/>
    <m/>
    <x v="6"/>
    <s v="ER2"/>
    <s v="6/13-6/14(750/D)"/>
    <n v="1.4666666666666666"/>
    <m/>
    <d v="2018-06-08T00:00:00"/>
    <s v="ER2"/>
    <m/>
    <d v="2018-06-12T00:00:00"/>
    <s v="End 119:5/24-&gt;start AM 120:5/25--&gt;5/31(4600pcs),6/1-&gt;6/8(4,9K)"/>
    <d v="2018-05-18T00:00:00"/>
    <m/>
    <m/>
    <s v="Baby Carriers"/>
    <x v="5"/>
    <x v="0"/>
    <m/>
    <m/>
    <m/>
    <m/>
    <d v="2018-05-07T00:00:00"/>
    <d v="2018-04-15T00:00:00"/>
    <m/>
    <s v="VC (8K)+RIP+LUOI nho &amp; lon :ETD 4/17- dk nhan 5/4-7"/>
    <s v="JL-TWL-002 / DRESS BLUES"/>
    <n v="0.52100000000000002"/>
    <n v="575.08000000000004"/>
    <s v="ETD 4/17_8K- dk nhan 5/4-7"/>
    <s v="JL-RIP-001 / DRESS BLUES"/>
    <n v="0.24"/>
    <n v="264"/>
    <s v="ETD 04/17-dk nhan 5/4-7"/>
    <m/>
    <m/>
    <m/>
    <m/>
    <s v="JL-MSH-001 / DRESS BLUES"/>
    <n v="0.52100000000000002"/>
    <n v="573.1"/>
    <s v="ETD 4/17- dk nhan 5/4-7"/>
    <s v="JL-MSH-002 / DRESS BLUES"/>
    <n v="7.9500000000000001E-2"/>
    <n v="87.45"/>
    <s v="ETD 4/17- dk nhan 5/4-7"/>
    <s v="From VN W1130 &amp; W551 ETA 24/04,  W634 ETA 03/05"/>
    <s v="ETA 24/04"/>
    <s v="Box &amp; TCATALOG-ADT-V4-66 ETA 01/05"/>
    <s v="Chỉ ETA 28/04; Webbing: từ 15/04 đến 04/05 - Nút: 04/05 - Thun: từ 16/04 đến 19/04 và Velcro: 22/03, Dây kéo: từ 16/04 đến 19/04 "/>
  </r>
  <r>
    <s v="120146267BCS360PGREYDAD900"/>
    <d v="2018-03-13T00:00:00"/>
    <d v="2018-06-15T00:00:00"/>
    <n v="120"/>
    <n v="14626"/>
    <n v="7"/>
    <s v="146267"/>
    <s v="Dadway"/>
    <s v="BCS360PGREYDAD"/>
    <s v="Baby Carriers: Omni 360 Cool Air Mesh - Pearl Grey Japan Exclusive"/>
    <s v="Theu VC"/>
    <n v="1900"/>
    <n v="900"/>
    <d v="2018-06-15T00:00:00"/>
    <m/>
    <x v="6"/>
    <s v="ER3"/>
    <s v="6/9--&gt;6/14"/>
    <n v="1.3846153846153846"/>
    <s v="5/17--5/23"/>
    <d v="2018-06-16T00:00:00"/>
    <s v="ER2"/>
    <m/>
    <d v="2018-06-14T00:00:00"/>
    <m/>
    <d v="2018-05-23T00:00:00"/>
    <m/>
    <m/>
    <s v="Baby Carriers"/>
    <x v="8"/>
    <x v="0"/>
    <m/>
    <m/>
    <m/>
    <s v="cat khi vai ve"/>
    <d v="2018-05-16T00:00:00"/>
    <d v="2018-04-15T00:00:00"/>
    <m/>
    <s v="VC:Ready ship 4/27-dk nhan 5/15-18;RIP:ETD 04/17-dk nhan 5/4-7;Luoi nho&amp; lon:READY"/>
    <s v="HF-TWL-002 / SILVER SCONCE"/>
    <n v="0.82"/>
    <n v="739.62"/>
    <s v="VC:Ready ship 4/27-dk nhan 5/15-18"/>
    <s v="JL-RIP-001 / SILVER SCONCE"/>
    <n v="0.215"/>
    <n v="193.5"/>
    <s v="ETD 04/17-dk nhan 5/4-7"/>
    <m/>
    <m/>
    <m/>
    <m/>
    <s v="JL-SMSH-001/LƯỚI GREY NHỎ"/>
    <n v="0.36"/>
    <n v="324"/>
    <s v="READY"/>
    <s v="JL-DMSH-002/LƯỚI GREY LỚN"/>
    <n v="0.13"/>
    <n v="117"/>
    <s v="READY"/>
    <s v="From VN W1130 &amp; W551 ETA 24/04,  W634 ETA 03/05"/>
    <s v="ETA 24/04"/>
    <s v="Box &amp; TCBCATALOGOMNI-MESH-DAD-V1-118 ETA 01/05"/>
    <s v="Chỉ ETA 28/04; Webbing: từ 15/04 đến 04/05 - Nút: 04/05 -Thun: từ 16/04 đến 19/04 &amp; Velcro: 22/03; Dây kéo: từ 16/04 đến 19/04"/>
  </r>
  <r>
    <s v="120146268BCS360PMIDBLUDAD300"/>
    <d v="2018-03-13T00:00:00"/>
    <d v="2018-06-15T00:00:00"/>
    <n v="120"/>
    <n v="14626"/>
    <n v="8"/>
    <s v="146268"/>
    <s v="Dadway"/>
    <s v="BCS360PMIDBLUDAD"/>
    <s v="Baby Carriers: Omni 360 Cool Air Mesh - Midnight Blue Japan Exclusive"/>
    <s v="Theu VC"/>
    <n v="2700"/>
    <n v="300"/>
    <d v="2018-06-15T00:00:00"/>
    <m/>
    <x v="6"/>
    <s v="ER3"/>
    <s v="6/9--&gt;6/14"/>
    <n v="0.46153846153846156"/>
    <m/>
    <m/>
    <s v="ER3"/>
    <m/>
    <d v="2018-06-14T00:00:00"/>
    <s v="End 119 5/25-&gt;start 120:5/26 9K-6/9-&gt;11end--&gt;TWL Silver Sconce"/>
    <m/>
    <m/>
    <m/>
    <s v="Baby Carriers"/>
    <x v="8"/>
    <x v="0"/>
    <m/>
    <m/>
    <m/>
    <m/>
    <d v="2018-05-04T00:00:00"/>
    <d v="2018-04-15T00:00:00"/>
    <m/>
    <s v="VC:ETD 4/17_8K- dk nhan 5/4-7;RIP+LUOI nho&amp; lon:READY"/>
    <s v="JL-TWL-002 / DRESS BLUES"/>
    <n v="0.82"/>
    <n v="246.53999999999996"/>
    <s v="ETD 4/17_8K- dk nhan 5/4-7"/>
    <s v="JL-RIP-001 / DRESS BLUES"/>
    <n v="0.215"/>
    <n v="64.5"/>
    <s v="READY"/>
    <m/>
    <m/>
    <m/>
    <m/>
    <s v="JL-MSH-001 / DRESS BLUES"/>
    <n v="0.36"/>
    <n v="108"/>
    <s v="READY"/>
    <s v="JL-MSH-002 / DRESS BLUES"/>
    <n v="0.13"/>
    <n v="39"/>
    <s v="READY"/>
    <s v="From VN W1130 &amp; W551 ETA 24/04,  W634 ETA 03/05"/>
    <s v="ETA 24/04"/>
    <s v="Box &amp; TCBCATALOGOMNI-MESH-DAD-V1-118 ETA 01/05"/>
    <s v="Chỉ ETA 28/04; Webbing: từ 15/04 đến 04/05 - Nút: 04/05 -Thun: từ 16/04 đến 19/04 &amp; Velcro: 22/03; Dây kéo: từ 16/04 đến 19/04"/>
  </r>
  <r>
    <s v="120146273BCS360PGREY1600"/>
    <d v="2018-03-13T00:00:00"/>
    <d v="2018-06-15T00:00:00"/>
    <n v="120"/>
    <n v="14627"/>
    <n v="3"/>
    <s v="146273"/>
    <s v="Efolium"/>
    <s v="BCS360PGREY"/>
    <s v="Baby Carriers: Omni 360 Cool Air Mesh - Pearl Grey"/>
    <s v="Theu VC"/>
    <n v="1600"/>
    <n v="1600"/>
    <d v="2018-06-15T00:00:00"/>
    <m/>
    <x v="6"/>
    <s v="ER3"/>
    <s v="6/9--&gt;6/11"/>
    <n v="2.4615384615384617"/>
    <m/>
    <d v="2018-06-16T00:00:00"/>
    <s v="ER3"/>
    <m/>
    <d v="2018-06-15T00:00:00"/>
    <s v="End 119 5/25-&gt;start 120:5/26 9K-6/9-&gt;11end--&gt;TWL Silver Sconce 6/9--&gt;6/16"/>
    <d v="2018-05-24T00:00:00"/>
    <m/>
    <m/>
    <s v="Baby Carriers"/>
    <x v="8"/>
    <x v="7"/>
    <m/>
    <m/>
    <m/>
    <s v="cat khi vai ve"/>
    <d v="2018-05-16T00:00:00"/>
    <d v="2018-04-15T00:00:00"/>
    <m/>
    <s v="VC:Ready ship 4/27-dk nhan 5/15-18;RIP:ETD 04/17-dk nhan 5/4-7;Luoi nho&amp; lon:READY"/>
    <s v="HF-TWL-002 / SILVER SCONCE"/>
    <n v="0.82"/>
    <n v="1314.88"/>
    <s v="VC:Ready ship 4/27-dk nhan 5/15-18"/>
    <s v="JL-RIP-001 / SILVER SCONCE"/>
    <n v="0.215"/>
    <n v="344"/>
    <s v="ETD 04/17-dk nhan 5/4-7"/>
    <m/>
    <m/>
    <m/>
    <m/>
    <s v="JL-SMSH-001/LƯỚI GREY NHỎ"/>
    <n v="0.36"/>
    <n v="576"/>
    <s v="READY"/>
    <s v="JL-DMSH-002/LƯỚI GREY LỚN"/>
    <n v="0.13"/>
    <n v="208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3725BCS360GRY1000"/>
    <d v="2018-03-13T00:00:00"/>
    <d v="2018-06-15T00:00:00"/>
    <n v="120"/>
    <n v="14637"/>
    <n v="25"/>
    <s v="1463725"/>
    <s v="EBUS"/>
    <s v="BCS360GRY"/>
    <s v="Baby Carriers: Omni 360 - Pearl Grey"/>
    <s v="Theu VC"/>
    <n v="2000"/>
    <n v="1000"/>
    <d v="2018-06-15T00:00:00"/>
    <m/>
    <x v="6"/>
    <s v="ER4"/>
    <s v="6/1--&gt;6/8"/>
    <n v="1.6666666666666667"/>
    <m/>
    <m/>
    <m/>
    <m/>
    <d v="2018-06-08T00:00:00"/>
    <m/>
    <m/>
    <m/>
    <m/>
    <s v="Baby Carriers"/>
    <x v="0"/>
    <x v="1"/>
    <m/>
    <s v="10/MC"/>
    <m/>
    <m/>
    <d v="2018-05-12T00:00:00"/>
    <d v="2018-04-15T00:00:00"/>
    <m/>
    <s v="VC:ETD 4/10-dk nhan 4/20;VL:Ready 4/22_5k, dkien ve 5/7-9"/>
    <s v="HF-CVS-303 / Moon mist"/>
    <n v="0.9"/>
    <n v="901.8"/>
    <s v="ETD 4/10-dk nhan 4/20"/>
    <s v="ML-POP-002 / High rise"/>
    <n v="0.54"/>
    <n v="540"/>
    <s v="READY ship 4/22-&gt;dk nhan 5/7-9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196816BCPEAPOXBLUBaby Carriers: Adapt Cool Air Mesh - Oxford Blue100"/>
    <d v="2018-02-20T00:00:00"/>
    <d v="2018-05-15T00:00:00"/>
    <n v="119"/>
    <n v="68"/>
    <n v="16"/>
    <s v="6816"/>
    <s v="EBCA"/>
    <s v="BCPEAPOXBLU"/>
    <s v="Baby Carriers: Adapt Cool Air Mesh - Oxford Blue"/>
    <s v="Theu VC"/>
    <n v="100"/>
    <n v="100"/>
    <d v="2018-05-15T00:00:00"/>
    <s v="4/17: chuyen tu 5/22 sang # 120 "/>
    <x v="7"/>
    <s v="ER1"/>
    <s v="6/12--&gt;6/15"/>
    <n v="0.14285714285714285"/>
    <m/>
    <s v="ship in 120"/>
    <m/>
    <m/>
    <d v="2018-06-15T00:00:00"/>
    <m/>
    <m/>
    <m/>
    <m/>
    <s v="Baby Carriers"/>
    <x v="5"/>
    <x v="11"/>
    <m/>
    <m/>
    <m/>
    <m/>
    <m/>
    <m/>
    <m/>
    <s v="TWL-China Blue_dk nhan 5/4-5/8"/>
    <s v="HF-TWL-002 / CHINA BLUE"/>
    <n v="0.52100000000000002"/>
    <n v="52.28"/>
    <s v="ETD:4/18--&gt;dkien nhan 5/4-8"/>
    <s v="JL-RIP-001 / CHINA BLUE"/>
    <n v="0.24"/>
    <n v="24"/>
    <s v="READY"/>
    <m/>
    <m/>
    <m/>
    <m/>
    <s v="JL-MSH-001 / CHINA BLUE"/>
    <n v="0.52100000000000002"/>
    <n v="52.1"/>
    <s v="READY"/>
    <s v="JL-MSH-002 / CHINA BLUE"/>
    <n v="7.9500000000000001E-2"/>
    <n v="7.95"/>
    <s v="READY"/>
    <s v="Ready"/>
    <s v="Ready"/>
    <s v="ETA dự kiến 10/04"/>
    <s v="Chỉ ETA 08/04; Webbing: 30/03 - Nút: 11/04 - Thun: 20/03 và Velcro: 22/03, Dây kéo: 26/03 "/>
  </r>
  <r>
    <s v="1196826BCS360POXBLUBaby Carriers: Omni 360 Cool Air Mesh - Oxford Blue150"/>
    <d v="2018-02-20T00:00:00"/>
    <d v="2018-05-15T00:00:00"/>
    <n v="119"/>
    <n v="68"/>
    <n v="26"/>
    <s v="6826"/>
    <s v="EBCA"/>
    <s v="BCS360POXBLU"/>
    <s v="Baby Carriers: Omni 360 Cool Air Mesh - Oxford Blue"/>
    <s v="Theu VC"/>
    <n v="150"/>
    <n v="150"/>
    <d v="2018-05-15T00:00:00"/>
    <s v="4/17: chuyen 5/22 sang 120 "/>
    <x v="7"/>
    <s v="ER2/ER3"/>
    <s v="6/16--&gt;6/18"/>
    <m/>
    <m/>
    <s v="ship in 120"/>
    <m/>
    <m/>
    <d v="2018-06-16T00:00:00"/>
    <m/>
    <m/>
    <m/>
    <m/>
    <s v="Baby Carriers"/>
    <x v="8"/>
    <x v="11"/>
    <m/>
    <m/>
    <m/>
    <m/>
    <m/>
    <m/>
    <m/>
    <s v="TWL-China Blue_dk nhan 5/4-5/8"/>
    <s v="HF-TWL-002 / CHINA BLUE"/>
    <n v="0.82"/>
    <n v="123.26999999999998"/>
    <s v="ETD:4/18--&gt;dkien nhan 5/4-8"/>
    <s v="JL-RIP-001 / CHINA BLUE"/>
    <n v="0.22"/>
    <n v="33"/>
    <s v="READY"/>
    <m/>
    <m/>
    <m/>
    <m/>
    <s v="JL-MSH-001 / CHINA BLUE"/>
    <n v="0.36"/>
    <n v="54"/>
    <s v="READY"/>
    <s v="JL-MSH-002 / CHINA BLUE"/>
    <n v="0.13"/>
    <n v="19.5"/>
    <s v="READY"/>
    <s v="Ready"/>
    <s v="Ready"/>
    <s v="Ready"/>
    <s v="Chỉ ETA 08/04; Webbing: 30/03 - Nút: 11/04 -Thun: 20/03 &amp; Velcro: 22/03; Dây kéo: 26/03"/>
  </r>
  <r>
    <s v="12012931BCANSTARSKY200"/>
    <d v="2018-03-13T00:00:00"/>
    <d v="2018-06-15T00:00:00"/>
    <n v="120"/>
    <n v="1293"/>
    <n v="1"/>
    <s v="12931"/>
    <s v="EBEU"/>
    <s v="BCANSTARSKY"/>
    <s v="Baby Carriers: Starry Sky_Phoenix"/>
    <m/>
    <n v="200"/>
    <n v="200"/>
    <d v="2018-06-15T00:00:00"/>
    <m/>
    <x v="7"/>
    <s v="ER5"/>
    <s v="6/8--&gt;6/9"/>
    <m/>
    <m/>
    <m/>
    <m/>
    <m/>
    <d v="2018-06-15T00:00:00"/>
    <m/>
    <m/>
    <m/>
    <m/>
    <s v="Baby Carriers"/>
    <x v="9"/>
    <x v="2"/>
    <m/>
    <m/>
    <m/>
    <m/>
    <d v="2018-05-15T00:00:00"/>
    <d v="2018-04-15T00:00:00"/>
    <m/>
    <s v="VC+VL:READY"/>
    <s v="HF-CVS-303 / Starry Sky Grey"/>
    <n v="0.78"/>
    <n v="156"/>
    <s v="READY"/>
    <s v="ML-POP-002 / GRIFFIN"/>
    <n v="0.43"/>
    <n v="86"/>
    <s v="READY"/>
    <m/>
    <m/>
    <m/>
    <m/>
    <m/>
    <m/>
    <m/>
    <m/>
    <m/>
    <m/>
    <m/>
    <m/>
    <s v="From VN ETA 30/03, W634 ETA 10/04"/>
    <s v="ETA 12/04"/>
    <s v="Box &amp; TCATALOG-PNIX-EBEU-V1-111 ETA 10/04"/>
    <s v="Chỉ 10/04; Webbing - Nút - Thun &amp; Velcro: ok; Dây kéo: ok"/>
  </r>
  <r>
    <s v="12012936BCPEAPBLUE900"/>
    <d v="2018-03-13T00:00:00"/>
    <d v="2018-06-15T00:00:00"/>
    <n v="120"/>
    <n v="1293"/>
    <n v="6"/>
    <s v="12936"/>
    <s v="EBEU"/>
    <s v="BCPEAPBLUE"/>
    <s v="Baby Carriers: Adapt Cool Air Mesh - Deep Blue"/>
    <s v="Theu VC"/>
    <n v="900"/>
    <n v="900"/>
    <d v="2018-06-15T00:00:00"/>
    <m/>
    <x v="7"/>
    <s v="ER1"/>
    <s v="6/12--&gt;6/15"/>
    <n v="1.2857142857142858"/>
    <m/>
    <d v="2018-06-15T00:00:00"/>
    <s v="ER1"/>
    <m/>
    <d v="2018-06-15T00:00:00"/>
    <s v="End 119:5/22--&gt;Start Adapt 120:5/23--&gt;5/29 end;AM 5/30--&gt;6/6(4,9K);--&gt;6/9(1,9K);--&gt;6/14(4,2K)"/>
    <m/>
    <m/>
    <m/>
    <s v="Baby Carriers"/>
    <x v="5"/>
    <x v="2"/>
    <m/>
    <m/>
    <m/>
    <m/>
    <d v="2018-05-04T00:00:00"/>
    <d v="2018-04-15T00:00:00"/>
    <m/>
    <s v="VC (8K)+RIP:ETD 4/17- dk nhan 5/4-7;LUOI nho&amp; lon:READY"/>
    <s v="JL-TWL-002 / DRESS BLUES"/>
    <n v="0.52100000000000002"/>
    <n v="470.52000000000004"/>
    <s v="ETD 4/17_8K- dk nhan 5/4-7"/>
    <s v="JL-RIP-001 / DRESS BLUES"/>
    <n v="0.24"/>
    <n v="216"/>
    <s v="ETD 04/17-dk nhan 5/4-7"/>
    <m/>
    <m/>
    <m/>
    <m/>
    <s v="JL-MSH-001 / DRESS BLUES"/>
    <n v="0.52100000000000002"/>
    <n v="468.90000000000003"/>
    <s v="READY"/>
    <s v="JL-MSH-002 / DRESS BLUES"/>
    <n v="7.9500000000000001E-2"/>
    <n v="71.55"/>
    <s v="READY"/>
    <s v="From VN ETA 24/04, W634 03/05"/>
    <s v="ETA 24/04"/>
    <s v="Box &amp; TCATALOG-ADT-V4-66 ETA 01/05"/>
    <s v="Chỉ ETA 28/04; Webbing: từ 15/04 đến 04/05 - Nút: 04/05 - Thun: từ 16/04 đến 19/04 và Velcro: 22/03, Dây kéo: từ 16/04 đến 19/04 "/>
  </r>
  <r>
    <s v="12012937BCPEAPGREY400"/>
    <d v="2018-03-13T00:00:00"/>
    <d v="2018-06-15T00:00:00"/>
    <n v="120"/>
    <n v="1293"/>
    <n v="7"/>
    <s v="12937"/>
    <s v="EBEU"/>
    <s v="BCPEAPGREY"/>
    <s v="Baby Carriers: Adapt Cool Air Mesh - Pearl Grey(chi cat 172) "/>
    <s v="Theu VC"/>
    <n v="400"/>
    <n v="400"/>
    <d v="2018-06-15T00:00:00"/>
    <m/>
    <x v="7"/>
    <s v="ER1"/>
    <s v="6/12--&gt;6/15"/>
    <n v="0.5714285714285714"/>
    <m/>
    <d v="2018-05-31T00:00:00"/>
    <s v="ER2"/>
    <m/>
    <d v="2018-06-15T00:00:00"/>
    <s v="End 119:5/24-&gt;start AM 120:5/25--&gt;5/31(4600pcs)"/>
    <d v="2018-05-12T00:00:00"/>
    <m/>
    <m/>
    <s v="Baby Carriers"/>
    <x v="5"/>
    <x v="2"/>
    <m/>
    <m/>
    <m/>
    <s v="chi cat 170pcs Vai chinh, cat 400pcs vai lot+luoi "/>
    <d v="2018-05-02T00:00:00"/>
    <d v="2018-04-15T00:00:00"/>
    <m/>
    <s v="VC+RIP+ LUOI nho &amp; lon: READY"/>
    <s v="HF-TWL-002 / SILVER SCONCE"/>
    <n v="0.52100000000000002"/>
    <n v="90.12"/>
    <s v="READY"/>
    <s v="JL-RIP-001 / Charcoal Grey"/>
    <n v="0.24"/>
    <n v="96"/>
    <s v="READY"/>
    <m/>
    <m/>
    <m/>
    <m/>
    <s v="JL-SMSH-001/LƯỚI GREY NHỎ"/>
    <n v="0.52100000000000002"/>
    <n v="208.4"/>
    <s v="READY"/>
    <s v="JL-DMSH-002/LƯỚI GREY LỚN"/>
    <n v="7.9500000000000001E-2"/>
    <n v="31.8"/>
    <s v="READY"/>
    <s v="From VN ETA 24/04, W634 03/05"/>
    <s v="ETA 24/04"/>
    <s v="Box &amp; TCATALOG-ADT-V4-66 ETA 01/05"/>
    <s v="Chỉ ETA 28/04; Webbing: từ 15/04 đến 04/05 - Nút: 04/05 - Thun: từ 16/04 đến 19/04 và Velcro: 22/03, Dây kéo: từ 16/04 đến 19/04 "/>
  </r>
  <r>
    <s v="120129310DC2EPNL2000"/>
    <d v="2018-03-13T00:00:00"/>
    <d v="2018-06-15T00:00:00"/>
    <n v="120"/>
    <n v="1293"/>
    <n v="10"/>
    <s v="129310"/>
    <s v="EBEU"/>
    <s v="DC2EPNL"/>
    <s v="Accessory: Doll Carrier - Galaxy Grey"/>
    <s v="Theu VC"/>
    <n v="5000"/>
    <n v="2000"/>
    <d v="2018-06-15T00:00:00"/>
    <m/>
    <x v="7"/>
    <s v="KL-T38"/>
    <m/>
    <m/>
    <m/>
    <d v="2018-06-15T00:00:00"/>
    <m/>
    <m/>
    <d v="2018-06-15T00:00:00"/>
    <m/>
    <m/>
    <m/>
    <m/>
    <s v="Accessory"/>
    <x v="3"/>
    <x v="2"/>
    <s v="KL"/>
    <m/>
    <m/>
    <m/>
    <d v="2018-05-07T00:00:00"/>
    <d v="2018-04-15T00:00:00"/>
    <m/>
    <s v="VC:ETD 4/10-dk nhan 4/20,VL:READY"/>
    <s v="HF-CVS-303 / Galaxy Grey"/>
    <n v="0.37"/>
    <n v="743.6"/>
    <s v="VC:ETD 4/10-dk nhan 4/20"/>
    <s v="ML-POP-002 / Galaxy Grey"/>
    <n v="0.06"/>
    <n v="120"/>
    <s v="READY"/>
    <m/>
    <m/>
    <m/>
    <m/>
    <m/>
    <m/>
    <m/>
    <m/>
    <m/>
    <m/>
    <m/>
    <m/>
    <s v="From VN ETA 24/04, TBUCKLEDOLL78-BLK: 04/05"/>
    <s v="ETA 24/04"/>
    <s v="ETA 01/05"/>
    <s v="Chỉ ETA 28/04; Webbing: từ 15/04 đến 04/05 &amp; Nút: 04/05"/>
  </r>
  <r>
    <s v="120129316WCR2NL800"/>
    <d v="2018-03-13T00:00:00"/>
    <d v="2018-06-15T00:00:00"/>
    <n v="120"/>
    <n v="1293"/>
    <n v="16"/>
    <s v="129316"/>
    <s v="EBEU"/>
    <s v="WCR2NL"/>
    <s v="Accessory: Weather Cover Rain - Black"/>
    <m/>
    <n v="800"/>
    <n v="800"/>
    <d v="2018-06-15T00:00:00"/>
    <m/>
    <x v="7"/>
    <m/>
    <m/>
    <m/>
    <m/>
    <m/>
    <m/>
    <m/>
    <d v="2018-06-15T00:00:00"/>
    <m/>
    <m/>
    <m/>
    <m/>
    <s v="Accessory"/>
    <x v="11"/>
    <x v="2"/>
    <s v="GC"/>
    <m/>
    <m/>
    <m/>
    <d v="2018-05-08T00:00:00"/>
    <d v="2018-04-15T00:00:00"/>
    <m/>
    <s v="VC:ETD 4/17-dk nhan 5/4-7"/>
    <s v="JL-RIP-002 / BLACK"/>
    <n v="0"/>
    <n v="0"/>
    <m/>
    <s v="JL-RIP-002 / BLACK"/>
    <n v="1.04"/>
    <n v="832"/>
    <s v="ETD 04/17-dk nhan 5/4-7"/>
    <m/>
    <m/>
    <m/>
    <m/>
    <m/>
    <m/>
    <m/>
    <m/>
    <m/>
    <m/>
    <m/>
    <m/>
    <s v="From VN ETA 24/04"/>
    <s v="ETA 24/04"/>
    <s v="ETA 01/05"/>
    <s v="Chỉ ETA 28/04; Webbing: từ 15/04 đến 04/05 - Nút 04/05; velro: từ 15/04 đến 22/04"/>
  </r>
  <r>
    <s v="120146265WBPBLK5860"/>
    <d v="2018-03-13T00:00:00"/>
    <d v="2018-06-15T00:00:00"/>
    <n v="120"/>
    <n v="14626"/>
    <n v="5"/>
    <s v="146265"/>
    <s v="Dadway"/>
    <s v="WBPBLK"/>
    <s v="Accessory: Baby Waist Belt - Black without Box"/>
    <m/>
    <n v="18900"/>
    <n v="5860"/>
    <d v="2018-06-15T00:00:00"/>
    <m/>
    <x v="7"/>
    <s v="KL-T39"/>
    <m/>
    <m/>
    <m/>
    <m/>
    <m/>
    <m/>
    <d v="2018-06-15T00:00:00"/>
    <m/>
    <m/>
    <m/>
    <m/>
    <s v="Accessory"/>
    <x v="1"/>
    <x v="0"/>
    <s v="KL"/>
    <m/>
    <m/>
    <m/>
    <s v="5/2-5/15"/>
    <d v="2018-04-15T00:00:00"/>
    <m/>
    <s v="RIP+Luoi nho:READY"/>
    <s v="JL-RIP-001 / BLACK"/>
    <n v="0"/>
    <m/>
    <s v="READY"/>
    <s v="JL-RIP-001 / BLACK"/>
    <n v="0.155"/>
    <n v="908.3"/>
    <s v="READY"/>
    <m/>
    <m/>
    <m/>
    <m/>
    <s v="JL-SMSH-001/LƯỚI ĐEN NHỎ"/>
    <n v="0.115"/>
    <n v="673.9"/>
    <s v="READY"/>
    <m/>
    <m/>
    <m/>
    <m/>
    <s v="Buckle 523YKK: OK"/>
    <s v="ETA 24/04"/>
    <s v="X"/>
    <s v="Chỉ ETA 28/04; Webbing: từ 15/04 đến 04/05 - Nút: 04/05"/>
  </r>
  <r>
    <s v="120146267BCS360PGREYDAD1000"/>
    <d v="2018-03-13T00:00:00"/>
    <d v="2018-06-15T00:00:00"/>
    <n v="120"/>
    <n v="14626"/>
    <n v="7"/>
    <s v="146267"/>
    <s v="Dadway"/>
    <s v="BCS360PGREYDAD"/>
    <s v="Baby Carriers: Omni 360 Cool Air Mesh - Pearl Grey Japan Exclusive"/>
    <s v="Theu VC"/>
    <n v="1900"/>
    <n v="1000"/>
    <d v="2018-06-15T00:00:00"/>
    <m/>
    <x v="7"/>
    <s v="ER3"/>
    <s v="6/9--&gt;6/14"/>
    <n v="1.5384615384615385"/>
    <s v="5/17--5/23"/>
    <d v="2018-06-16T00:00:00"/>
    <s v="ER2"/>
    <m/>
    <d v="2018-06-14T00:00:00"/>
    <m/>
    <d v="2018-05-23T00:00:00"/>
    <m/>
    <m/>
    <s v="Baby Carriers"/>
    <x v="8"/>
    <x v="0"/>
    <m/>
    <m/>
    <m/>
    <s v="cat khi vai ve"/>
    <d v="2018-05-16T00:00:00"/>
    <d v="2018-04-15T00:00:00"/>
    <m/>
    <s v="VC:Ready ship 4/27-dk nhan 5/15-18;RIP:ETD 04/17-dk nhan 5/4-7;Luoi nho&amp; lon:READY"/>
    <s v="HF-TWL-002 / SILVER SCONCE"/>
    <n v="0.82"/>
    <n v="821.8"/>
    <s v="VC:Ready ship 4/27-dk nhan 5/15-18"/>
    <s v="JL-RIP-001 / SILVER SCONCE"/>
    <n v="0.215"/>
    <n v="215"/>
    <s v="ETD 04/17-dk nhan 5/4-7"/>
    <m/>
    <m/>
    <m/>
    <m/>
    <s v="JL-SMSH-001/LƯỚI GREY NHỎ"/>
    <n v="0.36"/>
    <n v="360"/>
    <s v="READY"/>
    <s v="JL-DMSH-002/LƯỚI GREY LỚN"/>
    <n v="0.13"/>
    <n v="130"/>
    <s v="READY"/>
    <s v="From VN W1130 &amp; W551 ETA 24/04,  W634 ETA 03/05"/>
    <s v="ETA 24/04"/>
    <s v="Box &amp; TCBCATALOGOMNI-MESH-DAD-V1-118 ETA 01/05"/>
    <s v="Chỉ ETA 28/04; Webbing: từ 15/04 đến 04/05 - Nút: 04/05 -Thun: từ 16/04 đến 19/04 &amp; Velcro: 22/03; Dây kéo: từ 16/04 đến 19/04"/>
  </r>
  <r>
    <s v="1201462610BCPEAPOXBLU1600"/>
    <d v="2018-03-13T00:00:00"/>
    <d v="2018-06-15T00:00:00"/>
    <n v="120"/>
    <n v="14626"/>
    <n v="10"/>
    <s v="1462610"/>
    <s v="Dadway"/>
    <s v="BCPEAPOXBLU"/>
    <s v="Baby Carriers: Adapt Cool Air Mesh - Oxford Blue"/>
    <s v="Theu VC"/>
    <n v="2600"/>
    <n v="1600"/>
    <d v="2018-06-15T00:00:00"/>
    <m/>
    <x v="7"/>
    <s v="ER2"/>
    <s v="6/13--&gt;6/14(750/D)"/>
    <n v="2.1333333333333333"/>
    <m/>
    <d v="2018-06-06T00:00:00"/>
    <s v="ER2"/>
    <m/>
    <d v="2018-06-15T00:00:00"/>
    <s v="End 119:5/24-&gt;start AM 120:5/25--&gt;5/31(4600pcs),6/1-&gt;6/8(4,9K)"/>
    <d v="2018-05-15T00:00:00"/>
    <m/>
    <m/>
    <s v="Baby Carriers"/>
    <x v="5"/>
    <x v="0"/>
    <m/>
    <m/>
    <m/>
    <m/>
    <d v="2018-05-03T00:00:00"/>
    <d v="2018-04-15T00:00:00"/>
    <m/>
    <s v="VC:Ready ship 4/20-dk nhan 5/7-9;RIP+LUOI nho &amp; lon:READY"/>
    <s v="HF-TWL-002 / CHINA BLUE"/>
    <n v="0.52100000000000002"/>
    <n v="836.48"/>
    <s v="ETD:4/20--&gt;dkien nhan 5/7-9"/>
    <s v="JL-RIP-001 / CHINA BLUE"/>
    <n v="0.24"/>
    <n v="384"/>
    <s v="READY"/>
    <m/>
    <m/>
    <m/>
    <m/>
    <s v="JL-MSH-001 / CHINA BLUE"/>
    <n v="0.52100000000000002"/>
    <n v="833.6"/>
    <s v="READY"/>
    <s v="JL-MSH-002 / CHINA BLUE"/>
    <n v="7.9500000000000001E-2"/>
    <n v="127.2"/>
    <s v="READY"/>
    <s v="From VN W1130 &amp; W551 ETA 24/04,  W634 ETA 03/05"/>
    <s v="ETA 24/04"/>
    <s v="Box &amp; TCATALOG-ADT-V4-66 ETA 01/05"/>
    <s v="Chỉ ETA 28/04; Webbing: từ 15/04 đến 04/05 - Nút: 04/05 - Thun: từ 16/04 đến 19/04 và Velcro: 22/03, Dây kéo: từ 16/04 đến 19/04 "/>
  </r>
  <r>
    <s v="1201462610BCPEAPOXBLU1000"/>
    <d v="2018-03-13T00:00:00"/>
    <d v="2018-06-15T00:00:00"/>
    <n v="120"/>
    <n v="14626"/>
    <n v="10"/>
    <s v="1462610"/>
    <s v="Dadway"/>
    <s v="BCPEAPOXBLU"/>
    <s v="Baby Carriers: Adapt Cool Air Mesh - Oxford Blue"/>
    <s v="Theu VC"/>
    <n v="2600"/>
    <n v="1000"/>
    <d v="2018-06-15T00:00:00"/>
    <m/>
    <x v="7"/>
    <s v="ER1"/>
    <s v="6/9--&gt;6/11(700/D)"/>
    <n v="1.4285714285714286"/>
    <m/>
    <d v="2018-06-06T00:00:00"/>
    <s v="ER2"/>
    <m/>
    <d v="2018-06-15T00:00:00"/>
    <s v="End 119:5/24-&gt;start AM 120:5/25--&gt;5/31(4600pcs),6/1-&gt;6/8(4,9K)"/>
    <d v="2018-05-15T00:00:00"/>
    <m/>
    <m/>
    <s v="Baby Carriers"/>
    <x v="5"/>
    <x v="0"/>
    <m/>
    <m/>
    <m/>
    <m/>
    <d v="2018-05-03T00:00:00"/>
    <d v="2018-04-15T00:00:00"/>
    <m/>
    <s v="VC:Ready ship 4/20-dk nhan 5/7-9;RIP+LUOI nho &amp; lon:READY"/>
    <s v="HF-TWL-002 / CHINA BLUE"/>
    <n v="0.52100000000000002"/>
    <n v="522.79999999999995"/>
    <s v="ETD:4/20--&gt;dkien nhan 5/7-9"/>
    <s v="JL-RIP-001 / CHINA BLUE"/>
    <n v="0.24"/>
    <n v="240"/>
    <s v="READY"/>
    <m/>
    <m/>
    <m/>
    <m/>
    <s v="JL-MSH-001 / CHINA BLUE"/>
    <n v="0.52100000000000002"/>
    <n v="521"/>
    <s v="READY"/>
    <s v="JL-MSH-002 / CHINA BLUE"/>
    <n v="7.9500000000000001E-2"/>
    <n v="79.5"/>
    <s v="READY"/>
    <s v="From VN W1130 &amp; W551 ETA 24/04,  W634 ETA 03/05"/>
    <s v="ETA 24/04"/>
    <s v="Box &amp; TCATALOG-ADT-V4-66 ETA 01/05"/>
    <s v="Chỉ ETA 28/04; Webbing: từ 15/04 đến 04/05 - Nút: 04/05 - Thun: từ 16/04 đến 19/04 và Velcro: 22/03, Dây kéo: từ 16/04 đến 19/04 "/>
  </r>
  <r>
    <s v="120146271SWAELEPH300"/>
    <d v="2018-03-13T00:00:00"/>
    <d v="2018-06-15T00:00:00"/>
    <n v="120"/>
    <n v="14627"/>
    <n v="1"/>
    <s v="146271"/>
    <s v="Efolium"/>
    <s v="SWAELEPH"/>
    <s v="Sleep: Single Swaddler (French Terry) - Elephant OSFM"/>
    <m/>
    <n v="300"/>
    <n v="300"/>
    <d v="2018-06-15T00:00:00"/>
    <m/>
    <x v="7"/>
    <s v="KL-T38"/>
    <s v="5/16--&gt;5/22"/>
    <m/>
    <m/>
    <m/>
    <m/>
    <m/>
    <d v="2018-06-15T00:00:00"/>
    <m/>
    <m/>
    <m/>
    <m/>
    <s v="Sleep"/>
    <x v="4"/>
    <x v="7"/>
    <s v="KL"/>
    <m/>
    <m/>
    <m/>
    <d v="2018-05-09T00:00:00"/>
    <d v="2018-04-15T00:00:00"/>
    <m/>
    <s v="VC+VL:READY"/>
    <s v="ML-TER-043 / SW ELEPHANT"/>
    <n v="0.57999999999999996"/>
    <n v="174"/>
    <s v="READY"/>
    <m/>
    <m/>
    <m/>
    <m/>
    <s v="COTTON BIDDING"/>
    <n v="0.11"/>
    <n v="33"/>
    <s v="ready"/>
    <m/>
    <m/>
    <m/>
    <m/>
    <m/>
    <m/>
    <m/>
    <m/>
    <s v="X"/>
    <s v="ETA 24/04"/>
    <s v="ETA 01/05"/>
    <s v="Chỉ ETA 28/04; Velro: từ 15/04 đến 22/04"/>
  </r>
  <r>
    <s v="120146374BCS360BLU600"/>
    <d v="2018-03-13T00:00:00"/>
    <d v="2018-06-15T00:00:00"/>
    <n v="120"/>
    <n v="14637"/>
    <n v="4"/>
    <s v="146374"/>
    <s v="EBUS"/>
    <s v="BCS360BLU"/>
    <s v="Baby Carriers: Omni 360 - Midnight Blue"/>
    <s v="Theu VC"/>
    <n v="600"/>
    <n v="600"/>
    <d v="2018-06-15T00:00:00"/>
    <m/>
    <x v="7"/>
    <s v="ER4"/>
    <s v="6/11--&gt;6/14"/>
    <n v="1"/>
    <m/>
    <m/>
    <m/>
    <s v="#"/>
    <d v="2018-06-15T00:00:00"/>
    <m/>
    <m/>
    <m/>
    <m/>
    <s v="Baby Carriers"/>
    <x v="0"/>
    <x v="1"/>
    <m/>
    <s v="12/MC"/>
    <m/>
    <m/>
    <d v="2018-04-19T00:00:00"/>
    <d v="2018-04-09T00:00:00"/>
    <m/>
    <s v="VC+VL:READY"/>
    <s v="HF-CVS-303 / Dress Blues (19-4024 TCX)"/>
    <n v="0.9"/>
    <n v="541.08000000000004"/>
    <s v="READY"/>
    <s v="ML-POP-002 / Dress Blues (19-4024TCX)"/>
    <n v="0.54"/>
    <n v="324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375BCS360DAISY300"/>
    <d v="2018-03-13T00:00:00"/>
    <d v="2018-06-15T00:00:00"/>
    <n v="120"/>
    <n v="14637"/>
    <n v="5"/>
    <s v="146375"/>
    <s v="EBUS"/>
    <s v="BCS360DAISY"/>
    <s v="Baby Carriers: Omni 360 - Blue Daisies"/>
    <s v="Theu VC"/>
    <n v="300"/>
    <n v="300"/>
    <d v="2018-06-15T00:00:00"/>
    <m/>
    <x v="7"/>
    <s v="ER4"/>
    <s v="6/11--&gt;6/14"/>
    <n v="0.5"/>
    <m/>
    <m/>
    <m/>
    <s v="#"/>
    <d v="2018-06-15T00:00:00"/>
    <m/>
    <m/>
    <m/>
    <m/>
    <s v="Baby Carriers"/>
    <x v="0"/>
    <x v="1"/>
    <m/>
    <s v="12/MC"/>
    <m/>
    <m/>
    <d v="2018-04-24T00:00:00"/>
    <d v="2018-04-15T00:00:00"/>
    <m/>
    <s v="VC+VL:READY"/>
    <s v="HF-CVS-303 / Faded Denim"/>
    <n v="0.9"/>
    <n v="270.54000000000002"/>
    <s v="READY"/>
    <s v="ML-POP-002 / Floral chambray light"/>
    <n v="0.54"/>
    <n v="162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376BCS360GRN492"/>
    <d v="2018-03-13T00:00:00"/>
    <d v="2018-06-15T00:00:00"/>
    <n v="120"/>
    <n v="14637"/>
    <n v="6"/>
    <s v="146376"/>
    <s v="EBUS"/>
    <s v="BCS360GRN"/>
    <s v="Baby Carriers: Omni 360 - Khaki Green"/>
    <s v="Theu VC"/>
    <n v="492"/>
    <n v="492"/>
    <d v="2018-06-15T00:00:00"/>
    <m/>
    <x v="7"/>
    <s v="ER4"/>
    <s v="6/11--&gt;6/14"/>
    <n v="0.82"/>
    <m/>
    <m/>
    <m/>
    <s v="#"/>
    <d v="2018-06-15T00:00:00"/>
    <m/>
    <m/>
    <m/>
    <m/>
    <s v="Baby Carriers"/>
    <x v="0"/>
    <x v="1"/>
    <m/>
    <s v="12/MC"/>
    <m/>
    <m/>
    <d v="2018-04-24T00:00:00"/>
    <d v="2018-04-15T00:00:00"/>
    <m/>
    <s v="VC+VL:READY"/>
    <s v="HF-CVS-303 / DUSTY OLIVE"/>
    <n v="0.9"/>
    <n v="443.68560000000002"/>
    <s v="READY"/>
    <s v="ML-POP-002 / BLACK"/>
    <n v="0.54"/>
    <n v="265.68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377BCS360GRY1000"/>
    <d v="2018-03-13T00:00:00"/>
    <d v="2018-06-15T00:00:00"/>
    <n v="120"/>
    <n v="14637"/>
    <n v="7"/>
    <s v="146377"/>
    <s v="EBUS"/>
    <s v="BCS360GRY"/>
    <s v="Baby Carriers: Omni 360 - Pearl Grey"/>
    <s v="Theu VC"/>
    <n v="3000"/>
    <n v="1000"/>
    <d v="2018-06-15T00:00:00"/>
    <m/>
    <x v="7"/>
    <s v="ER4/ER1"/>
    <m/>
    <n v="1.6666666666666667"/>
    <m/>
    <m/>
    <m/>
    <m/>
    <d v="2018-06-16T00:00:00"/>
    <m/>
    <m/>
    <m/>
    <m/>
    <s v="Baby Carriers"/>
    <x v="0"/>
    <x v="1"/>
    <m/>
    <s v="12/MC"/>
    <m/>
    <m/>
    <d v="2018-05-12T00:00:00"/>
    <d v="2018-04-15T00:00:00"/>
    <m/>
    <s v="VC:READY;VL:4/20 READY"/>
    <s v="HF-CVS-303 / Moon mist"/>
    <n v="0.9"/>
    <n v="901.8"/>
    <s v="READY"/>
    <s v="ML-POP-002 / High rise"/>
    <n v="0.54"/>
    <n v="540"/>
    <s v="ETD 04/17-dk nhan 5/4-7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379BCS360PGREEN600"/>
    <d v="2018-03-13T00:00:00"/>
    <d v="2018-06-15T00:00:00"/>
    <n v="120"/>
    <n v="14637"/>
    <n v="9"/>
    <s v="146379"/>
    <s v="EBUS"/>
    <s v="BCS360PGREEN"/>
    <s v="Baby Carriers: Omni 360 Cool Air Mesh - Khaki Green"/>
    <s v="Theu VC"/>
    <n v="600"/>
    <n v="600"/>
    <d v="2018-06-15T00:00:00"/>
    <s v="plan to move up 119"/>
    <x v="7"/>
    <s v="ER2/ER3"/>
    <s v="6/16--&gt;6/18"/>
    <m/>
    <m/>
    <s v="ship in 120"/>
    <m/>
    <m/>
    <d v="2018-06-16T00:00:00"/>
    <m/>
    <m/>
    <m/>
    <m/>
    <s v="Baby Carriers"/>
    <x v="8"/>
    <x v="1"/>
    <m/>
    <s v="10/MC"/>
    <m/>
    <m/>
    <m/>
    <m/>
    <m/>
    <s v="VC+RIP+ LUOI nho &amp; lon: READY"/>
    <s v="JL-TWL-002 / OLIVE NIGHT"/>
    <n v="0.82"/>
    <n v="493.07999999999993"/>
    <s v="READY"/>
    <s v="JL-RIP-001 / BLACK"/>
    <n v="0.215"/>
    <n v="129"/>
    <s v="READY"/>
    <m/>
    <m/>
    <m/>
    <m/>
    <s v="JL-MSH-001 / OLIVE NIGHT"/>
    <n v="0.36"/>
    <n v="216"/>
    <s v="READY"/>
    <s v="JL-MSH-002 / OLIVE NIGHT"/>
    <n v="0.13"/>
    <n v="78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3710BCS360PGREY1008"/>
    <d v="2018-03-13T00:00:00"/>
    <d v="2018-06-15T00:00:00"/>
    <n v="120"/>
    <n v="14637"/>
    <n v="10"/>
    <s v="1463710"/>
    <s v="EBUS"/>
    <s v="BCS360PGREY"/>
    <s v="Baby Carriers: Omni 360 Cool Air Mesh - Pearl Grey"/>
    <s v="Theu VC"/>
    <n v="3000"/>
    <n v="1008"/>
    <d v="2018-06-15T00:00:00"/>
    <m/>
    <x v="7"/>
    <s v="ER2/ER3"/>
    <s v="6/16--&gt;6/18"/>
    <n v="1.5507692307692307"/>
    <m/>
    <d v="2018-06-20T00:00:00"/>
    <s v="ER3"/>
    <m/>
    <d v="2018-06-15T00:00:00"/>
    <s v="End 119 5/25-&gt;start 120:5/26 9K-6/9-&gt;11end--&gt;TWL Silver Sconce 6/9--&gt;6/18"/>
    <d v="2018-05-27T00:00:00"/>
    <m/>
    <s v="3/26: Cancel 3K. Will reorder more on order 121_x000a_(increased to 6000)"/>
    <s v="Baby Carriers"/>
    <x v="8"/>
    <x v="1"/>
    <m/>
    <s v="12/MC"/>
    <m/>
    <s v="cat khi vai ve"/>
    <d v="2018-05-17T00:00:00"/>
    <d v="2018-04-15T00:00:00"/>
    <m/>
    <s v="VC:Ready ship 4/27-dk nhan 5/15-18;RIP:ETD 04/17-dk nhan 5/4-7;Luoi nho&amp; lon:READY"/>
    <s v="HF-TWL-002 / SILVER SCONCE"/>
    <n v="0.82"/>
    <n v="828.37439999999992"/>
    <s v="VC:Ready ship 4/27-dk nhan 5/15-18"/>
    <s v="JL-RIP-001 / SILVER SCONCE"/>
    <n v="0.215"/>
    <n v="216.72"/>
    <s v="ETD 04/17-dk nhan 5/4-7"/>
    <m/>
    <m/>
    <m/>
    <m/>
    <s v="JL-SMSH-001/LƯỚI GREY NHỎ"/>
    <n v="0.36"/>
    <n v="362.88"/>
    <s v="READY"/>
    <s v="JL-DMSH-002/LƯỚI GREY LỚN"/>
    <n v="0.13"/>
    <n v="131.04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3711BCS360POXBLU800"/>
    <d v="2018-03-13T00:00:00"/>
    <d v="2018-06-15T00:00:00"/>
    <n v="120"/>
    <n v="14637"/>
    <n v="11"/>
    <s v="1463711"/>
    <s v="EBUS"/>
    <s v="BCS360POXBLU"/>
    <s v="Baby Carriers: Omni 360 Cool Air Mesh - Oxford Blue"/>
    <s v="Theu VC"/>
    <n v="800"/>
    <n v="800"/>
    <d v="2018-06-15T00:00:00"/>
    <m/>
    <x v="7"/>
    <s v="ER2/ER3"/>
    <s v="6/16--&gt;6/18"/>
    <n v="1.2307692307692308"/>
    <m/>
    <m/>
    <s v="ER3"/>
    <m/>
    <d v="2018-06-16T00:00:00"/>
    <s v="End 119 5/25-&gt;start 120:5/26 9K-6/9-&gt;11end--&gt;TWL Silver Sconce"/>
    <m/>
    <m/>
    <m/>
    <s v="Baby Carriers"/>
    <x v="8"/>
    <x v="1"/>
    <m/>
    <s v="10/MC"/>
    <m/>
    <m/>
    <d v="2018-05-03T00:00:00"/>
    <d v="2018-04-15T00:00:00"/>
    <m/>
    <s v="VC:Ready ship 4/20-dk 5/7-9;RIP+LUOI nho :Ready ship 4/17-dk nhan 5/4-7;LUOI lon:READY"/>
    <s v="HF-TWL-002 / CHINA BLUE"/>
    <n v="0.82"/>
    <n v="657.44"/>
    <s v="ETD:4/20--&gt;dkien nhan 5/7-9"/>
    <s v="JL-RIP-001 / CHINA BLUE"/>
    <n v="0.215"/>
    <n v="172"/>
    <s v="ETD 04/17-dk nhan 5/4-7"/>
    <m/>
    <m/>
    <m/>
    <m/>
    <s v="JL-MSH-001 / CHINA BLUE"/>
    <n v="0.36"/>
    <n v="288"/>
    <s v="ETD 4/15- dk 5/2-4"/>
    <s v="JL-MSH-002 / CHINA BLUE"/>
    <n v="0.13"/>
    <n v="104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3712BCANMARINE300"/>
    <d v="2018-03-13T00:00:00"/>
    <d v="2018-06-15T00:00:00"/>
    <n v="120"/>
    <n v="14637"/>
    <n v="12"/>
    <s v="1463712"/>
    <s v="EBUS"/>
    <s v="BCANMARINE"/>
    <s v="Baby Carriers: Marine_Phoenix"/>
    <m/>
    <n v="300"/>
    <n v="300"/>
    <d v="2018-06-15T00:00:00"/>
    <m/>
    <x v="7"/>
    <s v="ER5"/>
    <s v="6/8--&gt;6/9"/>
    <m/>
    <m/>
    <m/>
    <m/>
    <m/>
    <d v="2018-06-15T00:00:00"/>
    <m/>
    <m/>
    <m/>
    <m/>
    <s v="Baby Carriers"/>
    <x v="9"/>
    <x v="1"/>
    <m/>
    <s v="10/MC"/>
    <m/>
    <m/>
    <d v="2018-05-15T00:00:00"/>
    <d v="2018-04-15T00:00:00"/>
    <m/>
    <s v="VC: ETD 4/10-dk nhan 4/20,VL:READY"/>
    <s v="HF-CVS-303 / BLUE NIGHT"/>
    <n v="0.78"/>
    <n v="234"/>
    <s v="ETD 4/10-dk nhan 4/20"/>
    <s v="ML-POP-002 / NAVY WHALE V2"/>
    <n v="0.43"/>
    <n v="129"/>
    <s v="READY"/>
    <m/>
    <m/>
    <m/>
    <m/>
    <m/>
    <m/>
    <m/>
    <m/>
    <m/>
    <m/>
    <m/>
    <m/>
    <s v="From VN ETA 30/03, W634 ETA 10/04"/>
    <s v="ETA 12/04"/>
    <s v="Box &amp; TCATALOG-PNIX-ROW-V2-111 ETA 10/04"/>
    <s v="Chỉ 10/04; Webbing - Nút - Thun &amp; Velcro: ok; Dây kéo: ok"/>
  </r>
  <r>
    <s v="1201463714BCPEAPBLUE200"/>
    <d v="2018-03-13T00:00:00"/>
    <d v="2018-06-15T00:00:00"/>
    <n v="120"/>
    <n v="14637"/>
    <n v="14"/>
    <s v="1463714"/>
    <s v="EBUS"/>
    <s v="BCPEAPBLUE"/>
    <s v="Baby Carriers: Adapt Cool Air Mesh - Deep Blue"/>
    <s v="Theu VC"/>
    <n v="200"/>
    <n v="200"/>
    <d v="2018-06-15T00:00:00"/>
    <m/>
    <x v="7"/>
    <s v="ER1"/>
    <s v="6/12--&gt;6/15"/>
    <n v="0.2857142857142857"/>
    <m/>
    <d v="2018-06-15T00:00:00"/>
    <s v="ER1"/>
    <m/>
    <d v="2018-06-15T00:00:00"/>
    <s v="End 119:5/22--&gt;Start Adapt 120:5/23--&gt;5/29 end;AM 5/30--&gt;6/6(4,9K);--&gt;6/9(1,9K);--&gt;6/14(4,2K)"/>
    <m/>
    <m/>
    <m/>
    <s v="Baby Carriers"/>
    <x v="5"/>
    <x v="1"/>
    <m/>
    <s v="10/MC"/>
    <m/>
    <m/>
    <d v="2018-05-04T00:00:00"/>
    <d v="2018-04-15T00:00:00"/>
    <m/>
    <s v="VC:ETD 4/17_8K- dk nhan 5/4-7;RIP+LUOI nho&amp; lon:READY"/>
    <s v="JL-TWL-002 / DRESS BLUES"/>
    <n v="0.52100000000000002"/>
    <n v="104.56"/>
    <s v="ETD 4/17_8K- dk nhan 5/4-7"/>
    <s v="JL-RIP-001 / DRESS BLUES"/>
    <n v="0.24"/>
    <n v="48"/>
    <s v="READY"/>
    <m/>
    <m/>
    <m/>
    <m/>
    <s v="JL-MSH-001 / DRESS BLUES"/>
    <n v="0.52100000000000002"/>
    <n v="104.2"/>
    <s v="READY"/>
    <s v="JL-MSH-002 / DRESS BLUES"/>
    <n v="7.9500000000000001E-2"/>
    <n v="15.9"/>
    <s v="READY"/>
    <s v="From VN ETA 24/04, W634 03/05"/>
    <s v="ETA 24/04"/>
    <s v="Box &amp; TCATALOG-ADT-V4-66 ETA 01/05"/>
    <s v="Chỉ ETA 28/04; Webbing: từ 15/04 đến 04/05 - Nút: 04/05 - Thun: từ 16/04 đến 19/04 và Velcro: 22/03, Dây kéo: từ 16/04 đến 19/04 "/>
  </r>
  <r>
    <s v="1201463716IIAGRYV32000"/>
    <d v="2018-03-13T00:00:00"/>
    <d v="2018-06-15T00:00:00"/>
    <n v="120"/>
    <n v="14637"/>
    <n v="16"/>
    <s v="1463716"/>
    <s v="EBUS"/>
    <s v="IIAGRYV3"/>
    <s v="Infant Insert - Easy Snug Grey"/>
    <m/>
    <n v="7500"/>
    <n v="2000"/>
    <d v="2018-06-15T00:00:00"/>
    <m/>
    <x v="7"/>
    <s v="KL-T37"/>
    <m/>
    <m/>
    <m/>
    <m/>
    <m/>
    <m/>
    <d v="2018-06-15T00:00:00"/>
    <m/>
    <m/>
    <m/>
    <m/>
    <s v="Infant Inserts"/>
    <x v="2"/>
    <x v="1"/>
    <s v="KL"/>
    <s v="10/MC"/>
    <m/>
    <m/>
    <d v="2018-05-11T00:00:00"/>
    <d v="2018-04-15T00:00:00"/>
    <m/>
    <s v="VL:READY ship 4/22-&gt;dk nhan 5/7-9"/>
    <m/>
    <m/>
    <m/>
    <m/>
    <s v="ML-SAT-001 / FB Grey"/>
    <n v="0.48"/>
    <n v="960"/>
    <s v="READY ship 4/22-&gt;dk nhan 5/7-9"/>
    <m/>
    <m/>
    <m/>
    <m/>
    <m/>
    <m/>
    <m/>
    <m/>
    <m/>
    <m/>
    <m/>
    <m/>
    <s v="X"/>
    <s v="ETA 24/04"/>
    <s v="Box &amp; TCATALOG-EBEU-II-V2-65 ETA 01/05"/>
    <s v="Chỉ ETA 28/04; Nút: 04/05"/>
  </r>
  <r>
    <s v="1201463722WCR2NL200"/>
    <d v="2018-03-13T00:00:00"/>
    <d v="2018-06-15T00:00:00"/>
    <n v="120"/>
    <n v="14637"/>
    <n v="22"/>
    <s v="1463722"/>
    <s v="EBUS"/>
    <s v="WCR2NL"/>
    <s v="Accessory: Weather Cover Rain - Black"/>
    <m/>
    <n v="200"/>
    <n v="200"/>
    <d v="2018-06-15T00:00:00"/>
    <m/>
    <x v="7"/>
    <m/>
    <m/>
    <m/>
    <m/>
    <m/>
    <m/>
    <m/>
    <d v="2018-06-15T00:00:00"/>
    <m/>
    <m/>
    <m/>
    <m/>
    <s v="Accessory"/>
    <x v="11"/>
    <x v="1"/>
    <s v="GC"/>
    <m/>
    <m/>
    <m/>
    <d v="2018-05-08T00:00:00"/>
    <d v="2018-04-15T00:00:00"/>
    <m/>
    <s v="VC:ETD 4/17-dk nhan 5/4-7"/>
    <s v="JL-RIP-002 / BLACK"/>
    <n v="0"/>
    <n v="0"/>
    <m/>
    <s v="JL-RIP-002 / BLACK"/>
    <n v="1.04"/>
    <n v="208"/>
    <s v="ETD 04/17-dk nhan 5/4-7"/>
    <m/>
    <m/>
    <m/>
    <m/>
    <m/>
    <m/>
    <m/>
    <m/>
    <m/>
    <m/>
    <m/>
    <m/>
    <s v="From VN ETA 24/04"/>
    <s v="ETA 24/04"/>
    <s v="ETA 01/05"/>
    <s v="Chỉ ETA 28/04; Webbing: từ 15/04 đến 04/05 - Nút 04/05; velro: từ 15/04 đến 22/04"/>
  </r>
  <r>
    <s v="1201463723WCW2NL400"/>
    <d v="2018-03-13T00:00:00"/>
    <d v="2018-06-15T00:00:00"/>
    <n v="120"/>
    <n v="14637"/>
    <n v="23"/>
    <s v="1463723"/>
    <s v="EBUS"/>
    <s v="WCW2NL"/>
    <s v="Accessory: Weather Cover Winter - Black"/>
    <m/>
    <n v="400"/>
    <n v="400"/>
    <d v="2018-06-15T00:00:00"/>
    <m/>
    <x v="7"/>
    <m/>
    <m/>
    <m/>
    <m/>
    <m/>
    <m/>
    <m/>
    <d v="2018-06-15T00:00:00"/>
    <m/>
    <m/>
    <m/>
    <m/>
    <s v="Accessory"/>
    <x v="11"/>
    <x v="1"/>
    <s v="GC"/>
    <m/>
    <m/>
    <m/>
    <d v="2018-05-08T00:00:00"/>
    <d v="2018-04-15T00:00:00"/>
    <m/>
    <s v="VC:ETD 4/17-dk nhan 5/4-7;VL:READY 4/20"/>
    <s v="JL-RIP-002 / BLACK"/>
    <n v="0"/>
    <n v="0"/>
    <m/>
    <s v="JL-RIP-002 / BLACK(0.89)=356;ML-FLC-079 / WC Grey(0.59)=272"/>
    <n v="0.68"/>
    <n v="272"/>
    <s v="RIP-002:ETD 4/17-dk nhan 5/4-7,ML-FLC-079: Ready 4/20"/>
    <m/>
    <m/>
    <m/>
    <m/>
    <m/>
    <m/>
    <m/>
    <m/>
    <m/>
    <m/>
    <m/>
    <m/>
    <s v="From VN ETA 24/04"/>
    <s v="ETA 24/04"/>
    <s v="ETA 01/05"/>
    <s v="Chỉ ETA 28/04; Webbing: từ 15/04 đến 04/05 - Nút 04/05; velro: từ 15/04 đến 22/04"/>
  </r>
  <r>
    <s v="1201463724BCS360BLK700"/>
    <d v="2018-03-13T00:00:00"/>
    <d v="2018-06-15T00:00:00"/>
    <n v="120"/>
    <n v="14637"/>
    <n v="24"/>
    <s v="1463724"/>
    <s v="EBUS"/>
    <s v="BCS360BLK"/>
    <s v="Baby Carriers: Omni 360 - Pure Black"/>
    <s v="Theu VC"/>
    <n v="1500"/>
    <n v="700"/>
    <d v="2018-06-15T00:00:00"/>
    <m/>
    <x v="7"/>
    <s v="ER4"/>
    <s v="6/11--&gt;6/14"/>
    <n v="1.1666666666666667"/>
    <m/>
    <m/>
    <m/>
    <s v="#"/>
    <d v="2018-06-15T00:00:00"/>
    <m/>
    <m/>
    <m/>
    <m/>
    <s v="Baby Carriers"/>
    <x v="0"/>
    <x v="1"/>
    <m/>
    <s v="12/MC"/>
    <m/>
    <m/>
    <d v="2018-04-18T00:00:00"/>
    <d v="2018-04-13T00:00:00"/>
    <m/>
    <s v="VC+VL:READY"/>
    <s v="HF-CVS-303 / Black"/>
    <n v="0.9"/>
    <n v="631.26"/>
    <s v="READY"/>
    <s v="ML-POP-002 / BLACK"/>
    <n v="0.54"/>
    <n v="378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373BCS360BLK1000"/>
    <d v="2018-03-13T00:00:00"/>
    <d v="2018-06-15T00:00:00"/>
    <n v="120"/>
    <n v="14637"/>
    <n v="3"/>
    <s v="146373"/>
    <s v="EBUS"/>
    <s v="BCS360BLK"/>
    <s v="Baby Carriers: Omni 360 - Pure Black"/>
    <s v="Theu VC"/>
    <n v="2000"/>
    <n v="1000"/>
    <d v="2018-06-15T00:00:00"/>
    <m/>
    <x v="8"/>
    <s v="ER4/ER1"/>
    <m/>
    <n v="1.6666666666666667"/>
    <m/>
    <d v="2018-06-20T00:00:00"/>
    <m/>
    <m/>
    <d v="2018-06-16T00:00:00"/>
    <m/>
    <m/>
    <m/>
    <m/>
    <s v="Baby Carriers"/>
    <x v="0"/>
    <x v="1"/>
    <m/>
    <s v="10/MC"/>
    <m/>
    <m/>
    <d v="2018-04-17T00:00:00"/>
    <d v="2018-04-13T00:00:00"/>
    <m/>
    <s v="VC+VL:READY"/>
    <s v="HF-CVS-303 / Black"/>
    <n v="0.9"/>
    <n v="901.8"/>
    <s v="READY"/>
    <s v="ML-POP-002 / BLACK"/>
    <n v="0.54"/>
    <n v="540"/>
    <s v="READY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  <r>
    <s v="1201463710BCS360PGREY1992"/>
    <d v="2018-03-13T00:00:00"/>
    <d v="2018-06-15T00:00:00"/>
    <n v="120"/>
    <n v="14637"/>
    <n v="10"/>
    <s v="1463710"/>
    <s v="EBUS"/>
    <s v="BCS360PGREY"/>
    <s v="Baby Carriers: Omni 360 Cool Air Mesh - Pearl Grey"/>
    <s v="Theu VC"/>
    <n v="3000"/>
    <n v="1992"/>
    <d v="2018-06-15T00:00:00"/>
    <m/>
    <x v="8"/>
    <s v="ER2/ER3"/>
    <s v="6/16--&gt;6/18"/>
    <n v="3.0646153846153847"/>
    <m/>
    <d v="2018-06-16T00:00:00"/>
    <s v="ER2"/>
    <m/>
    <d v="2018-06-16T00:00:00"/>
    <m/>
    <s v="5/24-25/6"/>
    <m/>
    <s v="3/26: Cancel 3K. Will reorder more on order 121_x000a_(increased to 6000)"/>
    <s v="Baby Carriers"/>
    <x v="8"/>
    <x v="1"/>
    <m/>
    <s v="12/MC"/>
    <m/>
    <s v="cat khi vai ve"/>
    <d v="2018-05-17T00:00:00"/>
    <d v="2018-04-15T00:00:00"/>
    <m/>
    <s v="VC:Ready ship 4/27-dk nhan 5/15-18;RIP:ETD 04/17-dk nhan 5/4-7;Luoi nho&amp; lon:READY"/>
    <s v="HF-TWL-002 / SILVER SCONCE"/>
    <n v="0.82"/>
    <n v="1637.0255999999999"/>
    <s v="VC:Ready ship 4/27-dk nhan 5/15-18"/>
    <s v="JL-RIP-001 / SILVER SCONCE"/>
    <n v="0.215"/>
    <n v="428.28"/>
    <s v="ETD 04/17-dk nhan 5/4-7"/>
    <m/>
    <m/>
    <m/>
    <m/>
    <s v="JL-SMSH-001/LƯỚI GREY NHỎ"/>
    <n v="0.36"/>
    <n v="717.12"/>
    <s v="READY"/>
    <s v="JL-DMSH-002/LƯỚI GREY LỚN"/>
    <n v="0.13"/>
    <n v="258.96000000000004"/>
    <s v="READY"/>
    <s v="From VN ETA 24/04,  W634 &amp; W1131 &amp; W582 ETA 03/05"/>
    <s v="ETA 24/04"/>
    <s v="Box &amp; TCBCATALOGOMNI-MESH-V1-115 ETA 01/05"/>
    <s v="Chỉ ETA 28/04; Webbing: từ 15/04 đến 04/05 - Nút: 04/05 -Thun: từ 16/04 đến 19/04 &amp; Velcro: 22/03; Dây kéo: từ 16/04 đến 19/04"/>
  </r>
  <r>
    <s v="1201463725BCS360GRY1000"/>
    <d v="2018-03-13T00:00:00"/>
    <d v="2018-06-15T00:00:00"/>
    <n v="120"/>
    <n v="14637"/>
    <n v="25"/>
    <s v="1463725"/>
    <s v="EBUS"/>
    <s v="BCS360GRY"/>
    <s v="Baby Carriers: Omni 360 - Pearl Grey"/>
    <s v="Theu VC"/>
    <n v="2000"/>
    <n v="1000"/>
    <d v="2018-06-15T00:00:00"/>
    <m/>
    <x v="8"/>
    <s v="ER4/ER1"/>
    <m/>
    <n v="1.6666666666666667"/>
    <m/>
    <d v="2018-06-20T00:00:00"/>
    <m/>
    <m/>
    <d v="2018-06-16T00:00:00"/>
    <m/>
    <m/>
    <m/>
    <m/>
    <s v="Baby Carriers"/>
    <x v="0"/>
    <x v="1"/>
    <m/>
    <s v="10/MC"/>
    <m/>
    <m/>
    <d v="2018-05-12T00:00:00"/>
    <d v="2018-04-15T00:00:00"/>
    <m/>
    <s v="VC:ETD 4/10-dk nhan 4/20;VL:Ready 4/22_5k, dkien ve 5/7-9"/>
    <s v="HF-CVS-303 / Moon mist"/>
    <n v="0.9"/>
    <n v="901.8"/>
    <s v="ETD 4/10-dk nhan 4/20"/>
    <s v="ML-POP-002 / High rise"/>
    <n v="0.54"/>
    <n v="540"/>
    <s v="READY ship 4/22-&gt;dk nhan 5/7-9"/>
    <m/>
    <m/>
    <m/>
    <m/>
    <m/>
    <m/>
    <m/>
    <m/>
    <m/>
    <m/>
    <m/>
    <m/>
    <s v="From VN ETA 24/04,  W634 &amp; W1131 &amp; W582 ETA 03/05"/>
    <s v="ETA 24/04"/>
    <s v="Box &amp; TCBCATALOGOMNI-V2-115 ETA 01/05"/>
    <s v="Chỉ ETA 28/04; Webbing: từ 15/04 đến 04/05 - Nút: 04/05 -Thun: từ 16/04 đến 19/04 &amp; Velcro: 22/03; Dây kéo: từ 16/04 đến 19/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ATE">
  <location ref="A3:N47" firstHeaderRow="1" firstDataRow="2" firstDataCol="1"/>
  <pivotFields count="6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dataField="1" numFmtId="1" showAll="0"/>
    <pivotField showAll="0"/>
    <pivotField showAll="0"/>
    <pivotField axis="axisRow" numFmtId="165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Col" showAll="0">
      <items count="13">
        <item x="6"/>
        <item x="10"/>
        <item x="5"/>
        <item x="0"/>
        <item x="8"/>
        <item x="9"/>
        <item x="3"/>
        <item x="2"/>
        <item x="7"/>
        <item x="4"/>
        <item x="1"/>
        <item x="11"/>
        <item t="default"/>
      </items>
    </pivotField>
    <pivotField axis="axisRow" showAll="0">
      <items count="13">
        <item x="3"/>
        <item x="10"/>
        <item x="11"/>
        <item x="4"/>
        <item x="5"/>
        <item x="2"/>
        <item x="6"/>
        <item x="0"/>
        <item x="7"/>
        <item x="8"/>
        <item x="9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5"/>
    <field x="30"/>
  </rowFields>
  <rowItems count="43">
    <i>
      <x/>
    </i>
    <i r="1">
      <x v="7"/>
    </i>
    <i r="1">
      <x v="11"/>
    </i>
    <i>
      <x v="1"/>
    </i>
    <i r="1">
      <x v="7"/>
    </i>
    <i>
      <x v="2"/>
    </i>
    <i r="1">
      <x v="5"/>
    </i>
    <i r="1">
      <x v="7"/>
    </i>
    <i r="1">
      <x v="11"/>
    </i>
    <i>
      <x v="3"/>
    </i>
    <i r="1">
      <x v="5"/>
    </i>
    <i r="1">
      <x v="7"/>
    </i>
    <i r="1">
      <x v="11"/>
    </i>
    <i>
      <x v="4"/>
    </i>
    <i r="1">
      <x/>
    </i>
    <i r="1">
      <x v="3"/>
    </i>
    <i r="1">
      <x v="4"/>
    </i>
    <i r="1">
      <x v="5"/>
    </i>
    <i r="1">
      <x v="6"/>
    </i>
    <i r="1">
      <x v="7"/>
    </i>
    <i r="1">
      <x v="11"/>
    </i>
    <i>
      <x v="5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 v="1"/>
    </i>
    <i r="1">
      <x v="7"/>
    </i>
    <i r="1">
      <x v="8"/>
    </i>
    <i r="1">
      <x v="11"/>
    </i>
    <i>
      <x v="7"/>
    </i>
    <i r="1">
      <x v="2"/>
    </i>
    <i r="1">
      <x v="5"/>
    </i>
    <i r="1">
      <x v="7"/>
    </i>
    <i r="1">
      <x v="8"/>
    </i>
    <i r="1">
      <x v="11"/>
    </i>
    <i>
      <x v="8"/>
    </i>
    <i r="1">
      <x v="11"/>
    </i>
    <i t="grand">
      <x/>
    </i>
  </rowItems>
  <colFields count="1">
    <field x="2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Factory_x000a_ Qty" fld="12" baseField="0" baseItem="0"/>
  </dataFields>
  <formats count="19">
    <format dxfId="18">
      <pivotArea dataOnly="0" fieldPosition="0">
        <references count="1">
          <reference field="15" count="0"/>
        </references>
      </pivotArea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field="29" grandRow="1" outline="0" collapsedLevelsAreSubtotals="1" axis="axisCol" fieldPosition="0">
        <references count="1">
          <reference field="29" count="6" selected="0">
            <x v="0"/>
            <x v="1"/>
            <x v="2"/>
            <x v="3"/>
            <x v="4"/>
            <x v="5"/>
          </reference>
        </references>
      </pivotArea>
    </format>
    <format dxfId="14">
      <pivotArea outline="0" collapsedLevelsAreSubtotals="1" fieldPosition="0"/>
    </format>
    <format dxfId="13">
      <pivotArea field="15" type="button" dataOnly="0" labelOnly="1" outline="0" axis="axisRow" fieldPosition="0"/>
    </format>
    <format dxfId="12">
      <pivotArea dataOnly="0" labelOnly="1" fieldPosition="0">
        <references count="1">
          <reference field="15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15" count="1" selected="0">
            <x v="0"/>
          </reference>
          <reference field="30" count="2">
            <x v="7"/>
            <x v="11"/>
          </reference>
        </references>
      </pivotArea>
    </format>
    <format dxfId="9">
      <pivotArea dataOnly="0" labelOnly="1" fieldPosition="0">
        <references count="2">
          <reference field="15" count="1" selected="0">
            <x v="1"/>
          </reference>
          <reference field="30" count="1">
            <x v="7"/>
          </reference>
        </references>
      </pivotArea>
    </format>
    <format dxfId="8">
      <pivotArea dataOnly="0" labelOnly="1" fieldPosition="0">
        <references count="2">
          <reference field="15" count="1" selected="0">
            <x v="2"/>
          </reference>
          <reference field="30" count="3">
            <x v="5"/>
            <x v="7"/>
            <x v="11"/>
          </reference>
        </references>
      </pivotArea>
    </format>
    <format dxfId="7">
      <pivotArea dataOnly="0" labelOnly="1" fieldPosition="0">
        <references count="2">
          <reference field="15" count="1" selected="0">
            <x v="3"/>
          </reference>
          <reference field="30" count="3">
            <x v="5"/>
            <x v="7"/>
            <x v="11"/>
          </reference>
        </references>
      </pivotArea>
    </format>
    <format dxfId="6">
      <pivotArea dataOnly="0" labelOnly="1" fieldPosition="0">
        <references count="2">
          <reference field="15" count="1" selected="0">
            <x v="4"/>
          </reference>
          <reference field="30" count="7">
            <x v="0"/>
            <x v="3"/>
            <x v="4"/>
            <x v="5"/>
            <x v="6"/>
            <x v="7"/>
            <x v="11"/>
          </reference>
        </references>
      </pivotArea>
    </format>
    <format dxfId="5">
      <pivotArea dataOnly="0" labelOnly="1" fieldPosition="0">
        <references count="2">
          <reference field="15" count="1" selected="0">
            <x v="5"/>
          </reference>
          <reference field="30" count="7">
            <x v="5"/>
            <x v="6"/>
            <x v="7"/>
            <x v="8"/>
            <x v="9"/>
            <x v="10"/>
            <x v="11"/>
          </reference>
        </references>
      </pivotArea>
    </format>
    <format dxfId="4">
      <pivotArea dataOnly="0" labelOnly="1" fieldPosition="0">
        <references count="2">
          <reference field="15" count="1" selected="0">
            <x v="6"/>
          </reference>
          <reference field="30" count="4">
            <x v="1"/>
            <x v="7"/>
            <x v="8"/>
            <x v="11"/>
          </reference>
        </references>
      </pivotArea>
    </format>
    <format dxfId="3">
      <pivotArea dataOnly="0" labelOnly="1" fieldPosition="0">
        <references count="2">
          <reference field="15" count="1" selected="0">
            <x v="7"/>
          </reference>
          <reference field="30" count="5">
            <x v="2"/>
            <x v="5"/>
            <x v="7"/>
            <x v="8"/>
            <x v="11"/>
          </reference>
        </references>
      </pivotArea>
    </format>
    <format dxfId="2">
      <pivotArea dataOnly="0" labelOnly="1" fieldPosition="0">
        <references count="2">
          <reference field="15" count="1" selected="0">
            <x v="8"/>
          </reference>
          <reference field="30" count="1">
            <x v="11"/>
          </reference>
        </references>
      </pivotArea>
    </format>
    <format dxfId="1">
      <pivotArea dataOnly="0" labelOnly="1" fieldPosition="0">
        <references count="1">
          <reference field="29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0000"/>
  </sheetPr>
  <dimension ref="A1:CB613"/>
  <sheetViews>
    <sheetView tabSelected="1" topLeftCell="H1" zoomScale="112" zoomScaleNormal="112" workbookViewId="0">
      <pane ySplit="1" topLeftCell="A2" activePane="bottomLeft" state="frozen"/>
      <selection pane="bottomLeft" activeCell="P1" sqref="P1"/>
    </sheetView>
  </sheetViews>
  <sheetFormatPr defaultColWidth="9.28515625" defaultRowHeight="19.899999999999999" customHeight="1" x14ac:dyDescent="0.25"/>
  <cols>
    <col min="1" max="1" width="9.28515625" style="60" customWidth="1"/>
    <col min="2" max="2" width="6.28515625" style="61" bestFit="1" customWidth="1"/>
    <col min="3" max="3" width="15.85546875" style="60" customWidth="1"/>
    <col min="4" max="4" width="9.42578125" style="60" customWidth="1"/>
    <col min="5" max="5" width="5.42578125" style="60" customWidth="1"/>
    <col min="6" max="6" width="14.85546875" style="61" bestFit="1" customWidth="1"/>
    <col min="7" max="7" width="13.28515625" style="61" customWidth="1"/>
    <col min="8" max="8" width="53.140625" style="60" customWidth="1"/>
    <col min="9" max="9" width="8.85546875" style="62" customWidth="1"/>
    <col min="10" max="10" width="14" style="60" customWidth="1"/>
    <col min="11" max="11" width="12.5703125" style="60" customWidth="1"/>
    <col min="12" max="12" width="16.85546875" style="60" customWidth="1"/>
    <col min="13" max="13" width="12.140625" style="70" customWidth="1"/>
    <col min="14" max="14" width="17.7109375" style="70" customWidth="1"/>
    <col min="15" max="15" width="13.5703125" style="60" customWidth="1"/>
    <col min="16" max="16" width="14" style="70" customWidth="1"/>
    <col min="17" max="27" width="7.42578125" style="70" customWidth="1"/>
    <col min="28" max="28" width="18.5703125" style="60" customWidth="1"/>
    <col min="29" max="29" width="22.28515625" style="60" customWidth="1"/>
    <col min="30" max="30" width="16.28515625" style="61" customWidth="1"/>
    <col min="31" max="31" width="14.28515625" style="61" customWidth="1"/>
    <col min="32" max="32" width="11.28515625" style="62" customWidth="1"/>
    <col min="33" max="33" width="12.42578125" style="60" customWidth="1"/>
    <col min="34" max="34" width="8.140625" style="60" customWidth="1"/>
    <col min="35" max="35" width="24.85546875" style="60" customWidth="1"/>
    <col min="36" max="36" width="35.28515625" style="60" bestFit="1" customWidth="1"/>
    <col min="37" max="37" width="7.7109375" style="63" customWidth="1"/>
    <col min="38" max="38" width="10" style="63" customWidth="1"/>
    <col min="39" max="39" width="11.7109375" style="60" customWidth="1"/>
    <col min="40" max="40" width="21.5703125" style="60" customWidth="1"/>
    <col min="41" max="42" width="10" style="60" customWidth="1"/>
    <col min="43" max="43" width="50.140625" style="62" bestFit="1" customWidth="1"/>
    <col min="44" max="47" width="10" style="60" customWidth="1"/>
    <col min="48" max="48" width="23.28515625" style="60" customWidth="1"/>
    <col min="49" max="50" width="10" style="60" customWidth="1"/>
    <col min="51" max="51" width="17.140625" style="60" customWidth="1"/>
    <col min="52" max="52" width="23" style="60" customWidth="1"/>
    <col min="53" max="53" width="14.85546875" style="60" customWidth="1"/>
    <col min="54" max="54" width="10" style="60" customWidth="1"/>
    <col min="55" max="55" width="15.28515625" style="61" customWidth="1"/>
    <col min="56" max="56" width="23" style="60" customWidth="1"/>
    <col min="57" max="57" width="14.85546875" style="60" customWidth="1"/>
    <col min="58" max="58" width="10" style="60" customWidth="1"/>
    <col min="59" max="59" width="15.28515625" style="61" customWidth="1"/>
    <col min="60" max="60" width="23" style="60" customWidth="1"/>
    <col min="61" max="61" width="14.85546875" style="60" customWidth="1"/>
    <col min="62" max="62" width="10" style="60" customWidth="1"/>
    <col min="63" max="63" width="15.28515625" style="61" customWidth="1"/>
    <col min="64" max="64" width="23" style="60" customWidth="1"/>
    <col min="65" max="65" width="14.85546875" style="60" customWidth="1"/>
    <col min="66" max="66" width="10" style="60" customWidth="1"/>
    <col min="67" max="67" width="15.28515625" style="61" customWidth="1"/>
    <col min="68" max="68" width="23" style="60" customWidth="1"/>
    <col min="69" max="69" width="14.85546875" style="60" customWidth="1"/>
    <col min="70" max="70" width="10" style="60" customWidth="1"/>
    <col min="71" max="71" width="15.28515625" style="61" customWidth="1"/>
    <col min="72" max="72" width="23" style="60" customWidth="1"/>
    <col min="73" max="73" width="14.85546875" style="60" customWidth="1"/>
    <col min="74" max="74" width="10" style="60" customWidth="1"/>
    <col min="75" max="75" width="15.28515625" style="61" customWidth="1"/>
    <col min="76" max="76" width="15.28515625" style="60" customWidth="1"/>
    <col min="77" max="77" width="16.5703125" style="60" customWidth="1"/>
    <col min="78" max="79" width="13.5703125" style="60" customWidth="1"/>
    <col min="80" max="80" width="126.5703125" style="60" bestFit="1" customWidth="1"/>
    <col min="81" max="16384" width="9.28515625" style="60"/>
  </cols>
  <sheetData>
    <row r="1" spans="1:80" s="94" customFormat="1" ht="32.65" customHeight="1" x14ac:dyDescent="0.25">
      <c r="A1" s="22" t="s">
        <v>482</v>
      </c>
      <c r="B1" s="22" t="s">
        <v>433</v>
      </c>
      <c r="C1" s="22" t="s">
        <v>481</v>
      </c>
      <c r="D1" s="22" t="s">
        <v>418</v>
      </c>
      <c r="E1" s="22" t="s">
        <v>419</v>
      </c>
      <c r="F1" s="22" t="s">
        <v>5</v>
      </c>
      <c r="G1" s="22" t="s">
        <v>6</v>
      </c>
      <c r="H1" s="22" t="s">
        <v>7</v>
      </c>
      <c r="I1" s="22" t="s">
        <v>420</v>
      </c>
      <c r="J1" s="22" t="s">
        <v>483</v>
      </c>
      <c r="K1" s="22" t="s">
        <v>489</v>
      </c>
      <c r="L1" s="22" t="s">
        <v>421</v>
      </c>
      <c r="M1" s="22" t="s">
        <v>490</v>
      </c>
      <c r="N1" s="22" t="s">
        <v>434</v>
      </c>
      <c r="O1" s="22" t="s">
        <v>491</v>
      </c>
      <c r="P1" s="91" t="s">
        <v>422</v>
      </c>
      <c r="Q1" s="91" t="s">
        <v>423</v>
      </c>
      <c r="R1" s="91" t="s">
        <v>424</v>
      </c>
      <c r="S1" s="91" t="s">
        <v>435</v>
      </c>
      <c r="T1" s="91" t="s">
        <v>436</v>
      </c>
      <c r="U1" s="91" t="s">
        <v>425</v>
      </c>
      <c r="V1" s="91" t="s">
        <v>426</v>
      </c>
      <c r="W1" s="91" t="s">
        <v>437</v>
      </c>
      <c r="X1" s="91" t="s">
        <v>427</v>
      </c>
      <c r="Y1" s="91" t="s">
        <v>438</v>
      </c>
      <c r="Z1" s="91" t="s">
        <v>428</v>
      </c>
      <c r="AA1" s="92" t="s">
        <v>417</v>
      </c>
      <c r="AB1" s="22" t="s">
        <v>429</v>
      </c>
      <c r="AC1" s="22" t="s">
        <v>430</v>
      </c>
      <c r="AD1" s="22" t="s">
        <v>431</v>
      </c>
      <c r="AE1" s="22" t="s">
        <v>484</v>
      </c>
      <c r="AF1" s="22" t="s">
        <v>13</v>
      </c>
      <c r="AG1" s="22" t="s">
        <v>439</v>
      </c>
      <c r="AH1" s="22" t="s">
        <v>432</v>
      </c>
      <c r="AI1" s="22" t="s">
        <v>440</v>
      </c>
      <c r="AJ1" s="97" t="s">
        <v>441</v>
      </c>
      <c r="AK1" s="97" t="s">
        <v>446</v>
      </c>
      <c r="AL1" s="97" t="s">
        <v>447</v>
      </c>
      <c r="AM1" s="97" t="s">
        <v>448</v>
      </c>
      <c r="AN1" s="95" t="s">
        <v>485</v>
      </c>
      <c r="AO1" s="95" t="s">
        <v>486</v>
      </c>
      <c r="AP1" s="95" t="s">
        <v>487</v>
      </c>
      <c r="AQ1" s="95" t="s">
        <v>488</v>
      </c>
      <c r="AR1" s="97" t="s">
        <v>442</v>
      </c>
      <c r="AS1" s="97" t="s">
        <v>449</v>
      </c>
      <c r="AT1" s="97" t="s">
        <v>450</v>
      </c>
      <c r="AU1" s="97" t="s">
        <v>451</v>
      </c>
      <c r="AV1" s="95" t="s">
        <v>443</v>
      </c>
      <c r="AW1" s="95" t="s">
        <v>452</v>
      </c>
      <c r="AX1" s="95" t="s">
        <v>453</v>
      </c>
      <c r="AY1" s="95" t="s">
        <v>454</v>
      </c>
      <c r="AZ1" s="97" t="s">
        <v>444</v>
      </c>
      <c r="BA1" s="97" t="s">
        <v>455</v>
      </c>
      <c r="BB1" s="97" t="s">
        <v>456</v>
      </c>
      <c r="BC1" s="97" t="s">
        <v>457</v>
      </c>
      <c r="BD1" s="95" t="s">
        <v>445</v>
      </c>
      <c r="BE1" s="95" t="s">
        <v>458</v>
      </c>
      <c r="BF1" s="96" t="s">
        <v>459</v>
      </c>
      <c r="BG1" s="95" t="s">
        <v>460</v>
      </c>
      <c r="BH1" s="97" t="s">
        <v>461</v>
      </c>
      <c r="BI1" s="97" t="s">
        <v>462</v>
      </c>
      <c r="BJ1" s="98" t="s">
        <v>463</v>
      </c>
      <c r="BK1" s="97" t="s">
        <v>464</v>
      </c>
      <c r="BL1" s="95" t="s">
        <v>465</v>
      </c>
      <c r="BM1" s="95" t="s">
        <v>466</v>
      </c>
      <c r="BN1" s="95" t="s">
        <v>467</v>
      </c>
      <c r="BO1" s="95" t="s">
        <v>468</v>
      </c>
      <c r="BP1" s="97" t="s">
        <v>469</v>
      </c>
      <c r="BQ1" s="97" t="s">
        <v>470</v>
      </c>
      <c r="BR1" s="98" t="s">
        <v>471</v>
      </c>
      <c r="BS1" s="97" t="s">
        <v>472</v>
      </c>
      <c r="BT1" s="95" t="s">
        <v>473</v>
      </c>
      <c r="BU1" s="95" t="s">
        <v>474</v>
      </c>
      <c r="BV1" s="95" t="s">
        <v>475</v>
      </c>
      <c r="BW1" s="95" t="s">
        <v>476</v>
      </c>
      <c r="BX1" s="93" t="s">
        <v>367</v>
      </c>
      <c r="BY1" s="93" t="s">
        <v>477</v>
      </c>
      <c r="BZ1" s="93" t="s">
        <v>478</v>
      </c>
      <c r="CA1" s="93" t="s">
        <v>479</v>
      </c>
      <c r="CB1" s="93" t="s">
        <v>480</v>
      </c>
    </row>
    <row r="2" spans="1:80" s="24" customFormat="1" ht="19.899999999999999" customHeight="1" x14ac:dyDescent="0.25">
      <c r="A2" s="4">
        <v>43172</v>
      </c>
      <c r="B2" s="20">
        <v>43266</v>
      </c>
      <c r="C2" s="6">
        <v>120</v>
      </c>
      <c r="D2" s="6">
        <v>14626</v>
      </c>
      <c r="E2" s="6">
        <v>2</v>
      </c>
      <c r="F2" s="7" t="s">
        <v>98</v>
      </c>
      <c r="G2" s="7" t="s">
        <v>102</v>
      </c>
      <c r="H2" s="8" t="s">
        <v>103</v>
      </c>
      <c r="I2" s="25" t="s">
        <v>38</v>
      </c>
      <c r="J2" s="9">
        <v>1000</v>
      </c>
      <c r="K2" s="9">
        <v>1000</v>
      </c>
      <c r="L2" s="5">
        <v>43266</v>
      </c>
      <c r="M2" s="69">
        <v>43242</v>
      </c>
      <c r="N2" s="69"/>
      <c r="O2" s="9">
        <v>1000</v>
      </c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5"/>
      <c r="AC2" s="6"/>
      <c r="AD2" s="7" t="s">
        <v>39</v>
      </c>
      <c r="AE2" s="23" t="s">
        <v>40</v>
      </c>
      <c r="AF2" s="10" t="s">
        <v>101</v>
      </c>
      <c r="AG2" s="10"/>
      <c r="AH2" s="10"/>
      <c r="AI2" s="10" t="s">
        <v>310</v>
      </c>
      <c r="AJ2" s="23" t="s">
        <v>41</v>
      </c>
      <c r="AK2" s="23">
        <v>0.9</v>
      </c>
      <c r="AL2" s="23">
        <f>AK2*K2+(K2*1%*0.18)</f>
        <v>901.8</v>
      </c>
      <c r="AM2" s="23" t="s">
        <v>312</v>
      </c>
      <c r="AN2" s="23" t="s">
        <v>42</v>
      </c>
      <c r="AO2" s="23">
        <v>0.54</v>
      </c>
      <c r="AP2" s="23">
        <f t="shared" ref="AP2:AP8" si="0">AO2*K2</f>
        <v>540</v>
      </c>
      <c r="AQ2" s="25" t="s">
        <v>312</v>
      </c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34"/>
      <c r="BD2" s="23"/>
      <c r="BE2" s="23"/>
      <c r="BF2" s="23"/>
      <c r="BG2" s="34"/>
      <c r="BH2" s="23"/>
      <c r="BI2" s="23"/>
      <c r="BJ2" s="23"/>
      <c r="BK2" s="34"/>
      <c r="BL2" s="23"/>
      <c r="BM2" s="23"/>
      <c r="BN2" s="23"/>
      <c r="BO2" s="34"/>
      <c r="BP2" s="23"/>
      <c r="BQ2" s="23"/>
      <c r="BR2" s="23"/>
      <c r="BS2" s="34"/>
      <c r="BT2" s="23"/>
      <c r="BU2" s="23"/>
      <c r="BV2" s="23"/>
      <c r="BW2" s="34"/>
      <c r="BX2" s="23" t="s">
        <v>288</v>
      </c>
      <c r="BY2" s="23" t="s">
        <v>257</v>
      </c>
      <c r="BZ2" s="23" t="s">
        <v>289</v>
      </c>
      <c r="CA2" s="23"/>
      <c r="CB2" s="23" t="s">
        <v>259</v>
      </c>
    </row>
    <row r="3" spans="1:80" s="24" customFormat="1" ht="19.899999999999999" customHeight="1" x14ac:dyDescent="0.25">
      <c r="A3" s="4">
        <v>43172</v>
      </c>
      <c r="B3" s="20">
        <v>43266</v>
      </c>
      <c r="C3" s="6">
        <v>120</v>
      </c>
      <c r="D3" s="6">
        <v>14626</v>
      </c>
      <c r="E3" s="6">
        <v>5</v>
      </c>
      <c r="F3" s="7" t="s">
        <v>98</v>
      </c>
      <c r="G3" s="7" t="s">
        <v>112</v>
      </c>
      <c r="H3" s="8" t="s">
        <v>113</v>
      </c>
      <c r="I3" s="25"/>
      <c r="J3" s="9">
        <v>18900</v>
      </c>
      <c r="K3" s="9">
        <f>18900-14900</f>
        <v>4000</v>
      </c>
      <c r="L3" s="5">
        <v>43266</v>
      </c>
      <c r="M3" s="69">
        <v>43242</v>
      </c>
      <c r="N3" s="69"/>
      <c r="O3" s="9">
        <f>18900-14900</f>
        <v>4000</v>
      </c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5"/>
      <c r="AC3" s="6"/>
      <c r="AD3" s="7" t="s">
        <v>114</v>
      </c>
      <c r="AE3" s="23" t="s">
        <v>304</v>
      </c>
      <c r="AF3" s="10" t="s">
        <v>101</v>
      </c>
      <c r="AG3" s="10" t="s">
        <v>302</v>
      </c>
      <c r="AH3" s="10"/>
      <c r="AI3" s="21" t="s">
        <v>313</v>
      </c>
      <c r="AJ3" s="23" t="s">
        <v>68</v>
      </c>
      <c r="AK3" s="23">
        <v>0</v>
      </c>
      <c r="AL3" s="23"/>
      <c r="AM3" s="23" t="s">
        <v>312</v>
      </c>
      <c r="AN3" s="23" t="s">
        <v>68</v>
      </c>
      <c r="AO3" s="23">
        <v>0.155</v>
      </c>
      <c r="AP3" s="23">
        <f t="shared" si="0"/>
        <v>620</v>
      </c>
      <c r="AQ3" s="25" t="s">
        <v>312</v>
      </c>
      <c r="AR3" s="23"/>
      <c r="AS3" s="23"/>
      <c r="AT3" s="23"/>
      <c r="AU3" s="23"/>
      <c r="AV3" s="23" t="s">
        <v>110</v>
      </c>
      <c r="AW3" s="23">
        <v>0.115</v>
      </c>
      <c r="AX3" s="23">
        <f>AW3*K3</f>
        <v>460</v>
      </c>
      <c r="AY3" s="23" t="s">
        <v>312</v>
      </c>
      <c r="AZ3" s="23"/>
      <c r="BA3" s="23"/>
      <c r="BB3" s="23"/>
      <c r="BC3" s="34"/>
      <c r="BD3" s="23"/>
      <c r="BE3" s="23"/>
      <c r="BF3" s="23"/>
      <c r="BG3" s="34"/>
      <c r="BH3" s="23"/>
      <c r="BI3" s="23"/>
      <c r="BJ3" s="23"/>
      <c r="BK3" s="34"/>
      <c r="BL3" s="23"/>
      <c r="BM3" s="23"/>
      <c r="BN3" s="23"/>
      <c r="BO3" s="34"/>
      <c r="BP3" s="23"/>
      <c r="BQ3" s="23"/>
      <c r="BR3" s="23"/>
      <c r="BS3" s="34"/>
      <c r="BT3" s="23"/>
      <c r="BU3" s="23"/>
      <c r="BV3" s="23"/>
      <c r="BW3" s="34"/>
      <c r="BX3" s="23" t="s">
        <v>280</v>
      </c>
      <c r="BY3" s="23" t="s">
        <v>257</v>
      </c>
      <c r="BZ3" s="23" t="s">
        <v>264</v>
      </c>
      <c r="CA3" s="23"/>
      <c r="CB3" s="23" t="s">
        <v>281</v>
      </c>
    </row>
    <row r="4" spans="1:80" s="24" customFormat="1" ht="19.899999999999999" customHeight="1" x14ac:dyDescent="0.25">
      <c r="A4" s="4">
        <v>43172</v>
      </c>
      <c r="B4" s="20">
        <v>43266</v>
      </c>
      <c r="C4" s="6">
        <v>120</v>
      </c>
      <c r="D4" s="6">
        <v>14637</v>
      </c>
      <c r="E4" s="6">
        <v>3</v>
      </c>
      <c r="F4" s="7" t="s">
        <v>161</v>
      </c>
      <c r="G4" s="7" t="s">
        <v>36</v>
      </c>
      <c r="H4" s="8" t="s">
        <v>37</v>
      </c>
      <c r="I4" s="25" t="s">
        <v>38</v>
      </c>
      <c r="J4" s="9">
        <v>2000</v>
      </c>
      <c r="K4" s="9">
        <f>2000-1000</f>
        <v>1000</v>
      </c>
      <c r="L4" s="5">
        <v>43266</v>
      </c>
      <c r="M4" s="69">
        <v>43242</v>
      </c>
      <c r="N4" s="69"/>
      <c r="O4" s="9">
        <f>2000-1000</f>
        <v>1000</v>
      </c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5"/>
      <c r="AC4" s="6"/>
      <c r="AD4" s="7" t="s">
        <v>39</v>
      </c>
      <c r="AE4" s="23" t="s">
        <v>40</v>
      </c>
      <c r="AF4" s="10" t="s">
        <v>162</v>
      </c>
      <c r="AG4" s="10"/>
      <c r="AH4" s="10" t="s">
        <v>170</v>
      </c>
      <c r="AI4" s="10" t="s">
        <v>310</v>
      </c>
      <c r="AJ4" s="23" t="s">
        <v>41</v>
      </c>
      <c r="AK4" s="23">
        <v>0.9</v>
      </c>
      <c r="AL4" s="23">
        <f>AK4*K4+(K4*1%*0.18)</f>
        <v>901.8</v>
      </c>
      <c r="AM4" s="23" t="s">
        <v>312</v>
      </c>
      <c r="AN4" s="23" t="s">
        <v>42</v>
      </c>
      <c r="AO4" s="23">
        <v>0.54</v>
      </c>
      <c r="AP4" s="23">
        <f t="shared" si="0"/>
        <v>540</v>
      </c>
      <c r="AQ4" s="25" t="s">
        <v>312</v>
      </c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34"/>
      <c r="BD4" s="23"/>
      <c r="BE4" s="23"/>
      <c r="BF4" s="23"/>
      <c r="BG4" s="34"/>
      <c r="BH4" s="23"/>
      <c r="BI4" s="23"/>
      <c r="BJ4" s="23"/>
      <c r="BK4" s="34"/>
      <c r="BL4" s="23"/>
      <c r="BM4" s="23"/>
      <c r="BN4" s="23"/>
      <c r="BO4" s="34"/>
      <c r="BP4" s="23"/>
      <c r="BQ4" s="23"/>
      <c r="BR4" s="23"/>
      <c r="BS4" s="34"/>
      <c r="BT4" s="23"/>
      <c r="BU4" s="23"/>
      <c r="BV4" s="23"/>
      <c r="BW4" s="34"/>
      <c r="BX4" s="23" t="s">
        <v>284</v>
      </c>
      <c r="BY4" s="23" t="s">
        <v>257</v>
      </c>
      <c r="BZ4" s="23" t="s">
        <v>258</v>
      </c>
      <c r="CA4" s="23"/>
      <c r="CB4" s="23" t="s">
        <v>259</v>
      </c>
    </row>
    <row r="5" spans="1:80" s="24" customFormat="1" ht="19.899999999999999" customHeight="1" x14ac:dyDescent="0.25">
      <c r="A5" s="4">
        <v>43172</v>
      </c>
      <c r="B5" s="20">
        <v>43266</v>
      </c>
      <c r="C5" s="6">
        <v>120</v>
      </c>
      <c r="D5" s="6">
        <v>14637</v>
      </c>
      <c r="E5" s="6">
        <v>16</v>
      </c>
      <c r="F5" s="7" t="s">
        <v>161</v>
      </c>
      <c r="G5" s="7" t="s">
        <v>149</v>
      </c>
      <c r="H5" s="8" t="s">
        <v>150</v>
      </c>
      <c r="I5" s="25"/>
      <c r="J5" s="9">
        <f>5000+2500</f>
        <v>7500</v>
      </c>
      <c r="K5" s="9">
        <f>3100-1100</f>
        <v>2000</v>
      </c>
      <c r="L5" s="5">
        <v>43266</v>
      </c>
      <c r="M5" s="69">
        <v>43242</v>
      </c>
      <c r="N5" s="69"/>
      <c r="O5" s="9">
        <f>3100-1100</f>
        <v>2000</v>
      </c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5"/>
      <c r="AC5" s="6"/>
      <c r="AD5" s="7" t="s">
        <v>29</v>
      </c>
      <c r="AE5" s="23" t="s">
        <v>30</v>
      </c>
      <c r="AF5" s="10" t="s">
        <v>162</v>
      </c>
      <c r="AG5" s="10" t="s">
        <v>302</v>
      </c>
      <c r="AH5" s="10" t="s">
        <v>170</v>
      </c>
      <c r="AI5" s="25" t="s">
        <v>406</v>
      </c>
      <c r="AJ5" s="23"/>
      <c r="AK5" s="23"/>
      <c r="AL5" s="23"/>
      <c r="AM5" s="23"/>
      <c r="AN5" s="23" t="s">
        <v>32</v>
      </c>
      <c r="AO5" s="23">
        <v>0.48</v>
      </c>
      <c r="AP5" s="23">
        <f t="shared" si="0"/>
        <v>960</v>
      </c>
      <c r="AQ5" s="25" t="s">
        <v>406</v>
      </c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34"/>
      <c r="BD5" s="23"/>
      <c r="BE5" s="23"/>
      <c r="BF5" s="23"/>
      <c r="BG5" s="34"/>
      <c r="BH5" s="23"/>
      <c r="BI5" s="23"/>
      <c r="BJ5" s="23"/>
      <c r="BK5" s="34"/>
      <c r="BL5" s="23"/>
      <c r="BM5" s="23"/>
      <c r="BN5" s="23"/>
      <c r="BO5" s="34"/>
      <c r="BP5" s="23"/>
      <c r="BQ5" s="23"/>
      <c r="BR5" s="23"/>
      <c r="BS5" s="34"/>
      <c r="BT5" s="23"/>
      <c r="BU5" s="23"/>
      <c r="BV5" s="23"/>
      <c r="BW5" s="34"/>
      <c r="BX5" s="23" t="s">
        <v>264</v>
      </c>
      <c r="BY5" s="23" t="s">
        <v>257</v>
      </c>
      <c r="BZ5" s="23" t="s">
        <v>265</v>
      </c>
      <c r="CA5" s="23"/>
      <c r="CB5" s="23" t="s">
        <v>266</v>
      </c>
    </row>
    <row r="6" spans="1:80" s="24" customFormat="1" ht="19.899999999999999" customHeight="1" x14ac:dyDescent="0.25">
      <c r="A6" s="4">
        <v>43172</v>
      </c>
      <c r="B6" s="20">
        <v>43266</v>
      </c>
      <c r="C6" s="6">
        <v>120</v>
      </c>
      <c r="D6" s="6">
        <v>14637</v>
      </c>
      <c r="E6" s="6">
        <v>24</v>
      </c>
      <c r="F6" s="7" t="s">
        <v>161</v>
      </c>
      <c r="G6" s="7" t="s">
        <v>36</v>
      </c>
      <c r="H6" s="8" t="s">
        <v>37</v>
      </c>
      <c r="I6" s="25" t="s">
        <v>38</v>
      </c>
      <c r="J6" s="9">
        <v>1500</v>
      </c>
      <c r="K6" s="9">
        <f>1500-700</f>
        <v>800</v>
      </c>
      <c r="L6" s="5">
        <v>43266</v>
      </c>
      <c r="M6" s="69">
        <v>43242</v>
      </c>
      <c r="N6" s="69"/>
      <c r="O6" s="9">
        <f>1500-700</f>
        <v>800</v>
      </c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5"/>
      <c r="AC6" s="6"/>
      <c r="AD6" s="7" t="s">
        <v>39</v>
      </c>
      <c r="AE6" s="23" t="s">
        <v>40</v>
      </c>
      <c r="AF6" s="10" t="s">
        <v>162</v>
      </c>
      <c r="AG6" s="10"/>
      <c r="AH6" s="10" t="s">
        <v>166</v>
      </c>
      <c r="AI6" s="10" t="s">
        <v>310</v>
      </c>
      <c r="AJ6" s="23" t="s">
        <v>41</v>
      </c>
      <c r="AK6" s="23">
        <v>0.9</v>
      </c>
      <c r="AL6" s="23">
        <f>AK6*K6+(K6*1%*0.18)</f>
        <v>721.44</v>
      </c>
      <c r="AM6" s="23" t="s">
        <v>312</v>
      </c>
      <c r="AN6" s="23" t="s">
        <v>42</v>
      </c>
      <c r="AO6" s="23">
        <v>0.54</v>
      </c>
      <c r="AP6" s="23">
        <f t="shared" si="0"/>
        <v>432</v>
      </c>
      <c r="AQ6" s="25" t="s">
        <v>312</v>
      </c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34"/>
      <c r="BD6" s="23"/>
      <c r="BE6" s="23"/>
      <c r="BF6" s="23"/>
      <c r="BG6" s="34"/>
      <c r="BH6" s="23"/>
      <c r="BI6" s="23"/>
      <c r="BJ6" s="23"/>
      <c r="BK6" s="34"/>
      <c r="BL6" s="23"/>
      <c r="BM6" s="23"/>
      <c r="BN6" s="23"/>
      <c r="BO6" s="34"/>
      <c r="BP6" s="23"/>
      <c r="BQ6" s="23"/>
      <c r="BR6" s="23"/>
      <c r="BS6" s="34"/>
      <c r="BT6" s="23"/>
      <c r="BU6" s="23"/>
      <c r="BV6" s="23"/>
      <c r="BW6" s="34"/>
      <c r="BX6" s="23" t="s">
        <v>284</v>
      </c>
      <c r="BY6" s="23" t="s">
        <v>257</v>
      </c>
      <c r="BZ6" s="23" t="s">
        <v>258</v>
      </c>
      <c r="CA6" s="23"/>
      <c r="CB6" s="23" t="s">
        <v>259</v>
      </c>
    </row>
    <row r="7" spans="1:80" s="24" customFormat="1" ht="19.899999999999999" customHeight="1" x14ac:dyDescent="0.25">
      <c r="A7" s="4">
        <v>43172</v>
      </c>
      <c r="B7" s="20">
        <v>43266</v>
      </c>
      <c r="C7" s="6">
        <v>120</v>
      </c>
      <c r="D7" s="6">
        <v>14626</v>
      </c>
      <c r="E7" s="6">
        <v>1</v>
      </c>
      <c r="F7" s="7" t="s">
        <v>98</v>
      </c>
      <c r="G7" s="7" t="s">
        <v>99</v>
      </c>
      <c r="H7" s="8" t="s">
        <v>100</v>
      </c>
      <c r="I7" s="25" t="s">
        <v>38</v>
      </c>
      <c r="J7" s="9">
        <v>2500</v>
      </c>
      <c r="K7" s="9">
        <f>2500-1100</f>
        <v>1400</v>
      </c>
      <c r="L7" s="5">
        <v>43266</v>
      </c>
      <c r="M7" s="69">
        <v>43245</v>
      </c>
      <c r="N7" s="69"/>
      <c r="O7" s="9">
        <f>2500-1100</f>
        <v>1400</v>
      </c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"/>
      <c r="AC7" s="6"/>
      <c r="AD7" s="7" t="s">
        <v>39</v>
      </c>
      <c r="AE7" s="23" t="s">
        <v>40</v>
      </c>
      <c r="AF7" s="10" t="s">
        <v>101</v>
      </c>
      <c r="AG7" s="10"/>
      <c r="AH7" s="10"/>
      <c r="AI7" s="10" t="s">
        <v>416</v>
      </c>
      <c r="AJ7" s="23" t="s">
        <v>49</v>
      </c>
      <c r="AK7" s="23">
        <v>0.9</v>
      </c>
      <c r="AL7" s="23">
        <f>AK7*K7+(K7*1%*0.18)</f>
        <v>1262.52</v>
      </c>
      <c r="AM7" s="23" t="s">
        <v>333</v>
      </c>
      <c r="AN7" s="23" t="s">
        <v>50</v>
      </c>
      <c r="AO7" s="23">
        <v>0.54</v>
      </c>
      <c r="AP7" s="23">
        <f t="shared" si="0"/>
        <v>756</v>
      </c>
      <c r="AQ7" s="89" t="s">
        <v>415</v>
      </c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34"/>
      <c r="BD7" s="23"/>
      <c r="BE7" s="23"/>
      <c r="BF7" s="23"/>
      <c r="BG7" s="34"/>
      <c r="BH7" s="23"/>
      <c r="BI7" s="23"/>
      <c r="BJ7" s="23"/>
      <c r="BK7" s="34"/>
      <c r="BL7" s="23"/>
      <c r="BM7" s="23"/>
      <c r="BN7" s="23"/>
      <c r="BO7" s="34"/>
      <c r="BP7" s="23"/>
      <c r="BQ7" s="23"/>
      <c r="BR7" s="23"/>
      <c r="BS7" s="34"/>
      <c r="BT7" s="23"/>
      <c r="BU7" s="23"/>
      <c r="BV7" s="23"/>
      <c r="BW7" s="34"/>
      <c r="BX7" s="23" t="s">
        <v>288</v>
      </c>
      <c r="BY7" s="23" t="s">
        <v>257</v>
      </c>
      <c r="BZ7" s="23" t="s">
        <v>279</v>
      </c>
      <c r="CA7" s="23"/>
      <c r="CB7" s="23" t="s">
        <v>259</v>
      </c>
    </row>
    <row r="8" spans="1:80" s="24" customFormat="1" ht="19.899999999999999" customHeight="1" x14ac:dyDescent="0.25">
      <c r="A8" s="4">
        <v>43172</v>
      </c>
      <c r="B8" s="20">
        <v>43266</v>
      </c>
      <c r="C8" s="6">
        <v>120</v>
      </c>
      <c r="D8" s="6">
        <v>1293</v>
      </c>
      <c r="E8" s="6">
        <v>10</v>
      </c>
      <c r="F8" s="7" t="s">
        <v>126</v>
      </c>
      <c r="G8" s="7" t="s">
        <v>144</v>
      </c>
      <c r="H8" s="8" t="s">
        <v>145</v>
      </c>
      <c r="I8" s="25" t="s">
        <v>38</v>
      </c>
      <c r="J8" s="9">
        <v>5000</v>
      </c>
      <c r="K8" s="9">
        <f>5000-2000</f>
        <v>3000</v>
      </c>
      <c r="L8" s="5">
        <v>43266</v>
      </c>
      <c r="M8" s="69">
        <v>43250</v>
      </c>
      <c r="N8" s="69"/>
      <c r="O8" s="9">
        <f>5000-2000</f>
        <v>3000</v>
      </c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5"/>
      <c r="AC8" s="6"/>
      <c r="AD8" s="7" t="s">
        <v>114</v>
      </c>
      <c r="AE8" s="23" t="s">
        <v>146</v>
      </c>
      <c r="AF8" s="10" t="s">
        <v>130</v>
      </c>
      <c r="AG8" s="10" t="s">
        <v>302</v>
      </c>
      <c r="AH8" s="10"/>
      <c r="AI8" s="10" t="s">
        <v>310</v>
      </c>
      <c r="AJ8" s="23" t="s">
        <v>147</v>
      </c>
      <c r="AK8" s="23">
        <v>0.37</v>
      </c>
      <c r="AL8" s="23">
        <f>AK8*K8+(K8*1%*0.18)</f>
        <v>1115.4000000000001</v>
      </c>
      <c r="AM8" s="23" t="s">
        <v>312</v>
      </c>
      <c r="AN8" s="23" t="s">
        <v>148</v>
      </c>
      <c r="AO8" s="23">
        <v>0.06</v>
      </c>
      <c r="AP8" s="23">
        <f t="shared" si="0"/>
        <v>180</v>
      </c>
      <c r="AQ8" s="25" t="s">
        <v>312</v>
      </c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34"/>
      <c r="BD8" s="23"/>
      <c r="BE8" s="23"/>
      <c r="BF8" s="23"/>
      <c r="BG8" s="34"/>
      <c r="BH8" s="23"/>
      <c r="BI8" s="23"/>
      <c r="BJ8" s="23"/>
      <c r="BK8" s="34"/>
      <c r="BL8" s="23"/>
      <c r="BM8" s="23"/>
      <c r="BN8" s="23"/>
      <c r="BO8" s="34"/>
      <c r="BP8" s="23"/>
      <c r="BQ8" s="23"/>
      <c r="BR8" s="23"/>
      <c r="BS8" s="34"/>
      <c r="BT8" s="23"/>
      <c r="BU8" s="23"/>
      <c r="BV8" s="23"/>
      <c r="BW8" s="34"/>
      <c r="BX8" s="23" t="s">
        <v>291</v>
      </c>
      <c r="BY8" s="23" t="s">
        <v>257</v>
      </c>
      <c r="BZ8" s="23" t="s">
        <v>267</v>
      </c>
      <c r="CA8" s="23"/>
      <c r="CB8" s="23" t="s">
        <v>276</v>
      </c>
    </row>
    <row r="9" spans="1:80" s="24" customFormat="1" ht="19.899999999999999" customHeight="1" x14ac:dyDescent="0.25">
      <c r="A9" s="4">
        <v>43172</v>
      </c>
      <c r="B9" s="20">
        <v>43266</v>
      </c>
      <c r="C9" s="6">
        <v>120</v>
      </c>
      <c r="D9" s="6">
        <v>1293</v>
      </c>
      <c r="E9" s="6">
        <v>13</v>
      </c>
      <c r="F9" s="7" t="s">
        <v>126</v>
      </c>
      <c r="G9" s="7" t="s">
        <v>51</v>
      </c>
      <c r="H9" s="8" t="s">
        <v>52</v>
      </c>
      <c r="I9" s="25"/>
      <c r="J9" s="9">
        <v>500</v>
      </c>
      <c r="K9" s="9">
        <v>500</v>
      </c>
      <c r="L9" s="5">
        <v>43266</v>
      </c>
      <c r="M9" s="69">
        <v>43250</v>
      </c>
      <c r="N9" s="69"/>
      <c r="O9" s="9">
        <v>500</v>
      </c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5"/>
      <c r="AC9" s="6"/>
      <c r="AD9" s="7" t="s">
        <v>53</v>
      </c>
      <c r="AE9" s="23" t="s">
        <v>54</v>
      </c>
      <c r="AF9" s="10" t="s">
        <v>130</v>
      </c>
      <c r="AG9" s="10" t="s">
        <v>302</v>
      </c>
      <c r="AH9" s="10"/>
      <c r="AI9" s="10" t="s">
        <v>310</v>
      </c>
      <c r="AJ9" s="23" t="s">
        <v>55</v>
      </c>
      <c r="AK9" s="23">
        <v>0.57999999999999996</v>
      </c>
      <c r="AL9" s="23">
        <f>AK9*K9</f>
        <v>290</v>
      </c>
      <c r="AM9" s="23" t="s">
        <v>312</v>
      </c>
      <c r="AN9" s="23"/>
      <c r="AO9" s="23"/>
      <c r="AP9" s="23"/>
      <c r="AQ9" s="25"/>
      <c r="AR9" s="23" t="s">
        <v>56</v>
      </c>
      <c r="AS9" s="23">
        <v>0.11</v>
      </c>
      <c r="AT9" s="23">
        <f>AS9*K9</f>
        <v>55</v>
      </c>
      <c r="AU9" s="23" t="s">
        <v>252</v>
      </c>
      <c r="AV9" s="23"/>
      <c r="AW9" s="23"/>
      <c r="AX9" s="23"/>
      <c r="AY9" s="23"/>
      <c r="AZ9" s="23"/>
      <c r="BA9" s="23"/>
      <c r="BB9" s="23"/>
      <c r="BC9" s="34"/>
      <c r="BD9" s="23"/>
      <c r="BE9" s="23"/>
      <c r="BF9" s="23"/>
      <c r="BG9" s="34"/>
      <c r="BH9" s="23"/>
      <c r="BI9" s="23"/>
      <c r="BJ9" s="23"/>
      <c r="BK9" s="34"/>
      <c r="BL9" s="23"/>
      <c r="BM9" s="23"/>
      <c r="BN9" s="23"/>
      <c r="BO9" s="34"/>
      <c r="BP9" s="23"/>
      <c r="BQ9" s="23"/>
      <c r="BR9" s="23"/>
      <c r="BS9" s="34"/>
      <c r="BT9" s="23"/>
      <c r="BU9" s="23"/>
      <c r="BV9" s="23"/>
      <c r="BW9" s="34"/>
      <c r="BX9" s="23" t="s">
        <v>264</v>
      </c>
      <c r="BY9" s="23" t="s">
        <v>257</v>
      </c>
      <c r="BZ9" s="23" t="s">
        <v>267</v>
      </c>
      <c r="CA9" s="23"/>
      <c r="CB9" s="23" t="s">
        <v>268</v>
      </c>
    </row>
    <row r="10" spans="1:80" s="24" customFormat="1" ht="19.899999999999999" customHeight="1" x14ac:dyDescent="0.25">
      <c r="A10" s="4">
        <v>43172</v>
      </c>
      <c r="B10" s="20">
        <v>43266</v>
      </c>
      <c r="C10" s="6">
        <v>120</v>
      </c>
      <c r="D10" s="6">
        <v>1293</v>
      </c>
      <c r="E10" s="6">
        <v>14</v>
      </c>
      <c r="F10" s="7" t="s">
        <v>126</v>
      </c>
      <c r="G10" s="7" t="s">
        <v>154</v>
      </c>
      <c r="H10" s="8" t="s">
        <v>155</v>
      </c>
      <c r="I10" s="25"/>
      <c r="J10" s="9">
        <v>200</v>
      </c>
      <c r="K10" s="9">
        <v>200</v>
      </c>
      <c r="L10" s="5">
        <v>43266</v>
      </c>
      <c r="M10" s="69">
        <v>43250</v>
      </c>
      <c r="N10" s="69"/>
      <c r="O10" s="9">
        <v>200</v>
      </c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5"/>
      <c r="AC10" s="6"/>
      <c r="AD10" s="7" t="s">
        <v>53</v>
      </c>
      <c r="AE10" s="23" t="s">
        <v>54</v>
      </c>
      <c r="AF10" s="10" t="s">
        <v>130</v>
      </c>
      <c r="AG10" s="10" t="s">
        <v>302</v>
      </c>
      <c r="AH10" s="10"/>
      <c r="AI10" s="10" t="s">
        <v>310</v>
      </c>
      <c r="AJ10" s="23" t="s">
        <v>156</v>
      </c>
      <c r="AK10" s="23">
        <v>0.57999999999999996</v>
      </c>
      <c r="AL10" s="23">
        <f>AK10*K10</f>
        <v>115.99999999999999</v>
      </c>
      <c r="AM10" s="23" t="s">
        <v>312</v>
      </c>
      <c r="AN10" s="23"/>
      <c r="AO10" s="23"/>
      <c r="AP10" s="23"/>
      <c r="AQ10" s="25"/>
      <c r="AR10" s="23" t="s">
        <v>56</v>
      </c>
      <c r="AS10" s="23">
        <v>0.11</v>
      </c>
      <c r="AT10" s="23">
        <f>AS10*K10</f>
        <v>22</v>
      </c>
      <c r="AU10" s="23" t="s">
        <v>252</v>
      </c>
      <c r="AV10" s="23"/>
      <c r="AW10" s="23"/>
      <c r="AX10" s="23"/>
      <c r="AY10" s="23"/>
      <c r="AZ10" s="23"/>
      <c r="BA10" s="23"/>
      <c r="BB10" s="23"/>
      <c r="BC10" s="34"/>
      <c r="BD10" s="23"/>
      <c r="BE10" s="23"/>
      <c r="BF10" s="23"/>
      <c r="BG10" s="34"/>
      <c r="BH10" s="23"/>
      <c r="BI10" s="23"/>
      <c r="BJ10" s="23"/>
      <c r="BK10" s="34"/>
      <c r="BL10" s="23"/>
      <c r="BM10" s="23"/>
      <c r="BN10" s="23"/>
      <c r="BO10" s="34"/>
      <c r="BP10" s="23"/>
      <c r="BQ10" s="23"/>
      <c r="BR10" s="23"/>
      <c r="BS10" s="34"/>
      <c r="BT10" s="23"/>
      <c r="BU10" s="23"/>
      <c r="BV10" s="23"/>
      <c r="BW10" s="34"/>
      <c r="BX10" s="23" t="s">
        <v>264</v>
      </c>
      <c r="BY10" s="23" t="s">
        <v>257</v>
      </c>
      <c r="BZ10" s="23" t="s">
        <v>267</v>
      </c>
      <c r="CA10" s="23"/>
      <c r="CB10" s="23" t="s">
        <v>268</v>
      </c>
    </row>
    <row r="11" spans="1:80" s="24" customFormat="1" ht="19.899999999999999" customHeight="1" x14ac:dyDescent="0.25">
      <c r="A11" s="4">
        <v>43172</v>
      </c>
      <c r="B11" s="20">
        <v>43266</v>
      </c>
      <c r="C11" s="6">
        <v>120</v>
      </c>
      <c r="D11" s="6">
        <v>1293</v>
      </c>
      <c r="E11" s="6">
        <v>15</v>
      </c>
      <c r="F11" s="7" t="s">
        <v>126</v>
      </c>
      <c r="G11" s="7" t="s">
        <v>57</v>
      </c>
      <c r="H11" s="8" t="s">
        <v>58</v>
      </c>
      <c r="I11" s="25"/>
      <c r="J11" s="9">
        <v>200</v>
      </c>
      <c r="K11" s="9">
        <v>200</v>
      </c>
      <c r="L11" s="5">
        <v>43266</v>
      </c>
      <c r="M11" s="69">
        <v>43250</v>
      </c>
      <c r="N11" s="69"/>
      <c r="O11" s="9">
        <v>200</v>
      </c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5"/>
      <c r="AC11" s="6"/>
      <c r="AD11" s="7" t="s">
        <v>53</v>
      </c>
      <c r="AE11" s="23" t="s">
        <v>54</v>
      </c>
      <c r="AF11" s="10" t="s">
        <v>130</v>
      </c>
      <c r="AG11" s="10" t="s">
        <v>302</v>
      </c>
      <c r="AH11" s="10"/>
      <c r="AI11" s="10" t="s">
        <v>310</v>
      </c>
      <c r="AJ11" s="23" t="s">
        <v>59</v>
      </c>
      <c r="AK11" s="23">
        <v>0.57999999999999996</v>
      </c>
      <c r="AL11" s="23">
        <f>AK11*K11</f>
        <v>115.99999999999999</v>
      </c>
      <c r="AM11" s="23" t="s">
        <v>312</v>
      </c>
      <c r="AN11" s="23"/>
      <c r="AO11" s="23"/>
      <c r="AP11" s="23"/>
      <c r="AQ11" s="25"/>
      <c r="AR11" s="23" t="s">
        <v>56</v>
      </c>
      <c r="AS11" s="23">
        <v>0.11</v>
      </c>
      <c r="AT11" s="23">
        <f>AS11*K11</f>
        <v>22</v>
      </c>
      <c r="AU11" s="23" t="s">
        <v>252</v>
      </c>
      <c r="AV11" s="23"/>
      <c r="AW11" s="23"/>
      <c r="AX11" s="23"/>
      <c r="AY11" s="23"/>
      <c r="AZ11" s="23"/>
      <c r="BA11" s="23"/>
      <c r="BB11" s="23"/>
      <c r="BC11" s="34"/>
      <c r="BD11" s="23"/>
      <c r="BE11" s="23"/>
      <c r="BF11" s="23"/>
      <c r="BG11" s="34"/>
      <c r="BH11" s="23"/>
      <c r="BI11" s="23"/>
      <c r="BJ11" s="23"/>
      <c r="BK11" s="34"/>
      <c r="BL11" s="23"/>
      <c r="BM11" s="23"/>
      <c r="BN11" s="23"/>
      <c r="BO11" s="34"/>
      <c r="BP11" s="23"/>
      <c r="BQ11" s="23"/>
      <c r="BR11" s="23"/>
      <c r="BS11" s="34"/>
      <c r="BT11" s="23"/>
      <c r="BU11" s="23"/>
      <c r="BV11" s="23"/>
      <c r="BW11" s="34"/>
      <c r="BX11" s="23" t="s">
        <v>264</v>
      </c>
      <c r="BY11" s="23" t="s">
        <v>257</v>
      </c>
      <c r="BZ11" s="23" t="s">
        <v>267</v>
      </c>
      <c r="CA11" s="23"/>
      <c r="CB11" s="23" t="s">
        <v>268</v>
      </c>
    </row>
    <row r="12" spans="1:80" s="24" customFormat="1" ht="19.899999999999999" customHeight="1" x14ac:dyDescent="0.25">
      <c r="A12" s="4">
        <v>43151</v>
      </c>
      <c r="B12" s="20">
        <v>43235</v>
      </c>
      <c r="C12" s="6">
        <v>119</v>
      </c>
      <c r="D12" s="6">
        <v>14586</v>
      </c>
      <c r="E12" s="6">
        <v>11</v>
      </c>
      <c r="F12" s="7" t="s">
        <v>98</v>
      </c>
      <c r="G12" s="7" t="s">
        <v>124</v>
      </c>
      <c r="H12" s="7" t="s">
        <v>125</v>
      </c>
      <c r="I12" s="37" t="s">
        <v>38</v>
      </c>
      <c r="J12" s="9">
        <v>7000</v>
      </c>
      <c r="K12" s="9">
        <v>2000</v>
      </c>
      <c r="L12" s="5">
        <v>43235</v>
      </c>
      <c r="M12" s="39">
        <v>43250</v>
      </c>
      <c r="N12" s="39"/>
      <c r="O12" s="9">
        <v>2000</v>
      </c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23"/>
      <c r="AC12" s="23"/>
      <c r="AD12" s="7" t="s">
        <v>39</v>
      </c>
      <c r="AE12" s="16" t="s">
        <v>106</v>
      </c>
      <c r="AF12" s="10" t="s">
        <v>101</v>
      </c>
      <c r="AG12" s="10"/>
      <c r="AH12" s="6"/>
      <c r="AI12" s="28" t="s">
        <v>323</v>
      </c>
      <c r="AJ12" s="40" t="s">
        <v>79</v>
      </c>
      <c r="AK12" s="41">
        <v>0.52100000000000002</v>
      </c>
      <c r="AL12" s="23">
        <f>AK12*K12+(K12*1%*0.18)</f>
        <v>1045.5999999999999</v>
      </c>
      <c r="AM12" s="42" t="s">
        <v>324</v>
      </c>
      <c r="AN12" s="43" t="s">
        <v>80</v>
      </c>
      <c r="AO12" s="44">
        <v>0.24</v>
      </c>
      <c r="AP12" s="27">
        <f t="shared" ref="AP12:AP17" si="1">AO12*K12</f>
        <v>480</v>
      </c>
      <c r="AQ12" s="25" t="s">
        <v>312</v>
      </c>
      <c r="AR12" s="37"/>
      <c r="AS12" s="45"/>
      <c r="AT12" s="38"/>
      <c r="AU12" s="46"/>
      <c r="AV12" s="37" t="s">
        <v>81</v>
      </c>
      <c r="AW12" s="47">
        <v>0.52100000000000002</v>
      </c>
      <c r="AX12" s="27">
        <f>AW12*K12</f>
        <v>1042</v>
      </c>
      <c r="AY12" s="23" t="s">
        <v>312</v>
      </c>
      <c r="AZ12" s="37" t="s">
        <v>82</v>
      </c>
      <c r="BA12" s="37">
        <v>7.9500000000000001E-2</v>
      </c>
      <c r="BB12" s="27">
        <f>BA12*K12</f>
        <v>159</v>
      </c>
      <c r="BC12" s="16" t="s">
        <v>312</v>
      </c>
      <c r="BD12" s="37"/>
      <c r="BE12" s="37"/>
      <c r="BF12" s="27"/>
      <c r="BG12" s="16"/>
      <c r="BH12" s="37"/>
      <c r="BI12" s="37"/>
      <c r="BJ12" s="27"/>
      <c r="BK12" s="16"/>
      <c r="BL12" s="37"/>
      <c r="BM12" s="37"/>
      <c r="BN12" s="27"/>
      <c r="BO12" s="16"/>
      <c r="BP12" s="37"/>
      <c r="BQ12" s="37"/>
      <c r="BR12" s="27"/>
      <c r="BS12" s="16"/>
      <c r="BT12" s="37"/>
      <c r="BU12" s="37"/>
      <c r="BV12" s="27"/>
      <c r="BW12" s="16"/>
      <c r="BX12" s="48" t="s">
        <v>297</v>
      </c>
      <c r="BY12" s="48" t="s">
        <v>297</v>
      </c>
      <c r="BZ12" s="49" t="s">
        <v>319</v>
      </c>
      <c r="CA12" s="49"/>
      <c r="CB12" s="49" t="s">
        <v>320</v>
      </c>
    </row>
    <row r="13" spans="1:80" s="24" customFormat="1" ht="19.899999999999999" customHeight="1" x14ac:dyDescent="0.25">
      <c r="A13" s="4">
        <v>43172</v>
      </c>
      <c r="B13" s="20">
        <v>43266</v>
      </c>
      <c r="C13" s="6">
        <v>120</v>
      </c>
      <c r="D13" s="6">
        <v>14626</v>
      </c>
      <c r="E13" s="6">
        <v>1</v>
      </c>
      <c r="F13" s="7" t="s">
        <v>98</v>
      </c>
      <c r="G13" s="7" t="s">
        <v>99</v>
      </c>
      <c r="H13" s="8" t="s">
        <v>100</v>
      </c>
      <c r="I13" s="25" t="s">
        <v>38</v>
      </c>
      <c r="J13" s="9">
        <v>2500</v>
      </c>
      <c r="K13" s="9">
        <f>2500-1400</f>
        <v>1100</v>
      </c>
      <c r="L13" s="5">
        <v>43266</v>
      </c>
      <c r="M13" s="69">
        <v>43250</v>
      </c>
      <c r="N13" s="69"/>
      <c r="O13" s="9">
        <f>2500-1400</f>
        <v>1100</v>
      </c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5"/>
      <c r="AC13" s="6"/>
      <c r="AD13" s="7" t="s">
        <v>39</v>
      </c>
      <c r="AE13" s="34" t="s">
        <v>40</v>
      </c>
      <c r="AF13" s="10" t="s">
        <v>101</v>
      </c>
      <c r="AG13" s="10"/>
      <c r="AH13" s="10"/>
      <c r="AI13" s="10" t="s">
        <v>416</v>
      </c>
      <c r="AJ13" s="23" t="s">
        <v>49</v>
      </c>
      <c r="AK13" s="23">
        <v>0.9</v>
      </c>
      <c r="AL13" s="23">
        <f>AK13*K13+(K13*1%*0.18)</f>
        <v>991.98</v>
      </c>
      <c r="AM13" s="23" t="s">
        <v>333</v>
      </c>
      <c r="AN13" s="23" t="s">
        <v>50</v>
      </c>
      <c r="AO13" s="23">
        <v>0.54</v>
      </c>
      <c r="AP13" s="23">
        <f t="shared" si="1"/>
        <v>594</v>
      </c>
      <c r="AQ13" s="89" t="s">
        <v>415</v>
      </c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34"/>
      <c r="BD13" s="23"/>
      <c r="BE13" s="23"/>
      <c r="BF13" s="23"/>
      <c r="BG13" s="34"/>
      <c r="BH13" s="23"/>
      <c r="BI13" s="23"/>
      <c r="BJ13" s="23"/>
      <c r="BK13" s="34"/>
      <c r="BL13" s="23"/>
      <c r="BM13" s="23"/>
      <c r="BN13" s="23"/>
      <c r="BO13" s="34"/>
      <c r="BP13" s="23"/>
      <c r="BQ13" s="23"/>
      <c r="BR13" s="23"/>
      <c r="BS13" s="34"/>
      <c r="BT13" s="23"/>
      <c r="BU13" s="23"/>
      <c r="BV13" s="23"/>
      <c r="BW13" s="34"/>
      <c r="BX13" s="23" t="s">
        <v>288</v>
      </c>
      <c r="BY13" s="23" t="s">
        <v>257</v>
      </c>
      <c r="BZ13" s="23" t="s">
        <v>279</v>
      </c>
      <c r="CA13" s="23"/>
      <c r="CB13" s="23" t="s">
        <v>259</v>
      </c>
    </row>
    <row r="14" spans="1:80" s="24" customFormat="1" ht="19.899999999999999" customHeight="1" x14ac:dyDescent="0.25">
      <c r="A14" s="4">
        <v>43172</v>
      </c>
      <c r="B14" s="20">
        <v>43266</v>
      </c>
      <c r="C14" s="6">
        <v>120</v>
      </c>
      <c r="D14" s="6">
        <v>14626</v>
      </c>
      <c r="E14" s="6">
        <v>6</v>
      </c>
      <c r="F14" s="7" t="s">
        <v>98</v>
      </c>
      <c r="G14" s="7" t="s">
        <v>116</v>
      </c>
      <c r="H14" s="8" t="s">
        <v>117</v>
      </c>
      <c r="I14" s="25"/>
      <c r="J14" s="9">
        <v>4620</v>
      </c>
      <c r="K14" s="9">
        <f>4620-2620</f>
        <v>2000</v>
      </c>
      <c r="L14" s="5">
        <v>43266</v>
      </c>
      <c r="M14" s="69">
        <v>43250</v>
      </c>
      <c r="N14" s="69"/>
      <c r="O14" s="9">
        <f>4620-2620</f>
        <v>2000</v>
      </c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5"/>
      <c r="AC14" s="6"/>
      <c r="AD14" s="7" t="s">
        <v>114</v>
      </c>
      <c r="AE14" s="23" t="s">
        <v>115</v>
      </c>
      <c r="AF14" s="10" t="s">
        <v>101</v>
      </c>
      <c r="AG14" s="10" t="s">
        <v>302</v>
      </c>
      <c r="AH14" s="10"/>
      <c r="AI14" s="21" t="s">
        <v>313</v>
      </c>
      <c r="AJ14" s="23" t="s">
        <v>74</v>
      </c>
      <c r="AK14" s="23">
        <v>0</v>
      </c>
      <c r="AL14" s="23">
        <v>0</v>
      </c>
      <c r="AM14" s="23" t="s">
        <v>312</v>
      </c>
      <c r="AN14" s="23" t="s">
        <v>74</v>
      </c>
      <c r="AO14" s="23">
        <v>0.155</v>
      </c>
      <c r="AP14" s="23">
        <f t="shared" si="1"/>
        <v>310</v>
      </c>
      <c r="AQ14" s="25" t="s">
        <v>312</v>
      </c>
      <c r="AR14" s="23"/>
      <c r="AS14" s="23"/>
      <c r="AT14" s="23"/>
      <c r="AU14" s="23"/>
      <c r="AV14" s="23" t="s">
        <v>75</v>
      </c>
      <c r="AW14" s="23">
        <v>0.115</v>
      </c>
      <c r="AX14" s="23">
        <f>AW14*K14</f>
        <v>230</v>
      </c>
      <c r="AY14" s="23" t="s">
        <v>312</v>
      </c>
      <c r="AZ14" s="23"/>
      <c r="BA14" s="23"/>
      <c r="BB14" s="23"/>
      <c r="BC14" s="34"/>
      <c r="BD14" s="23"/>
      <c r="BE14" s="23"/>
      <c r="BF14" s="23"/>
      <c r="BG14" s="34"/>
      <c r="BH14" s="23"/>
      <c r="BI14" s="23"/>
      <c r="BJ14" s="23"/>
      <c r="BK14" s="34"/>
      <c r="BL14" s="23"/>
      <c r="BM14" s="23"/>
      <c r="BN14" s="23"/>
      <c r="BO14" s="34"/>
      <c r="BP14" s="23"/>
      <c r="BQ14" s="23"/>
      <c r="BR14" s="23"/>
      <c r="BS14" s="34"/>
      <c r="BT14" s="23"/>
      <c r="BU14" s="23"/>
      <c r="BV14" s="23"/>
      <c r="BW14" s="34"/>
      <c r="BX14" s="23" t="s">
        <v>280</v>
      </c>
      <c r="BY14" s="23" t="s">
        <v>257</v>
      </c>
      <c r="BZ14" s="23" t="s">
        <v>264</v>
      </c>
      <c r="CA14" s="23"/>
      <c r="CB14" s="23" t="s">
        <v>281</v>
      </c>
    </row>
    <row r="15" spans="1:80" s="24" customFormat="1" ht="19.899999999999999" customHeight="1" x14ac:dyDescent="0.25">
      <c r="A15" s="4">
        <v>43172</v>
      </c>
      <c r="B15" s="20">
        <v>43266</v>
      </c>
      <c r="C15" s="6">
        <v>120</v>
      </c>
      <c r="D15" s="6">
        <v>14626</v>
      </c>
      <c r="E15" s="6">
        <v>6</v>
      </c>
      <c r="F15" s="7" t="s">
        <v>98</v>
      </c>
      <c r="G15" s="7" t="s">
        <v>116</v>
      </c>
      <c r="H15" s="8" t="s">
        <v>117</v>
      </c>
      <c r="I15" s="25"/>
      <c r="J15" s="9">
        <v>4620</v>
      </c>
      <c r="K15" s="9">
        <f>4620-2000</f>
        <v>2620</v>
      </c>
      <c r="L15" s="5">
        <v>43266</v>
      </c>
      <c r="M15" s="69">
        <v>43250</v>
      </c>
      <c r="N15" s="69"/>
      <c r="O15" s="9">
        <f>4620-2000</f>
        <v>2620</v>
      </c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5"/>
      <c r="AC15" s="6"/>
      <c r="AD15" s="7" t="s">
        <v>114</v>
      </c>
      <c r="AE15" s="23" t="s">
        <v>115</v>
      </c>
      <c r="AF15" s="10" t="s">
        <v>101</v>
      </c>
      <c r="AG15" s="10" t="s">
        <v>302</v>
      </c>
      <c r="AH15" s="10"/>
      <c r="AI15" s="21" t="s">
        <v>313</v>
      </c>
      <c r="AJ15" s="23" t="s">
        <v>74</v>
      </c>
      <c r="AK15" s="23">
        <v>0</v>
      </c>
      <c r="AL15" s="23">
        <v>0</v>
      </c>
      <c r="AM15" s="23" t="s">
        <v>312</v>
      </c>
      <c r="AN15" s="23" t="s">
        <v>74</v>
      </c>
      <c r="AO15" s="23">
        <v>0.155</v>
      </c>
      <c r="AP15" s="23">
        <f t="shared" si="1"/>
        <v>406.1</v>
      </c>
      <c r="AQ15" s="25" t="s">
        <v>312</v>
      </c>
      <c r="AR15" s="23"/>
      <c r="AS15" s="23"/>
      <c r="AT15" s="23"/>
      <c r="AU15" s="23"/>
      <c r="AV15" s="23" t="s">
        <v>75</v>
      </c>
      <c r="AW15" s="23">
        <v>0.115</v>
      </c>
      <c r="AX15" s="23">
        <f>AW15*K15</f>
        <v>301.3</v>
      </c>
      <c r="AY15" s="23" t="s">
        <v>312</v>
      </c>
      <c r="AZ15" s="23"/>
      <c r="BA15" s="23"/>
      <c r="BB15" s="23"/>
      <c r="BC15" s="34"/>
      <c r="BD15" s="23"/>
      <c r="BE15" s="23"/>
      <c r="BF15" s="23"/>
      <c r="BG15" s="34"/>
      <c r="BH15" s="23"/>
      <c r="BI15" s="23"/>
      <c r="BJ15" s="23"/>
      <c r="BK15" s="34"/>
      <c r="BL15" s="23"/>
      <c r="BM15" s="23"/>
      <c r="BN15" s="23"/>
      <c r="BO15" s="34"/>
      <c r="BP15" s="23"/>
      <c r="BQ15" s="23"/>
      <c r="BR15" s="23"/>
      <c r="BS15" s="34"/>
      <c r="BT15" s="23"/>
      <c r="BU15" s="23"/>
      <c r="BV15" s="23"/>
      <c r="BW15" s="34"/>
      <c r="BX15" s="23" t="s">
        <v>280</v>
      </c>
      <c r="BY15" s="23" t="s">
        <v>257</v>
      </c>
      <c r="BZ15" s="23" t="s">
        <v>264</v>
      </c>
      <c r="CA15" s="23"/>
      <c r="CB15" s="23" t="s">
        <v>281</v>
      </c>
    </row>
    <row r="16" spans="1:80" s="24" customFormat="1" ht="19.899999999999999" customHeight="1" x14ac:dyDescent="0.25">
      <c r="A16" s="4">
        <v>43166</v>
      </c>
      <c r="B16" s="28"/>
      <c r="C16" s="11" t="s">
        <v>236</v>
      </c>
      <c r="D16" s="11">
        <v>14641</v>
      </c>
      <c r="E16" s="12">
        <v>4</v>
      </c>
      <c r="F16" s="13" t="s">
        <v>98</v>
      </c>
      <c r="G16" s="8" t="s">
        <v>243</v>
      </c>
      <c r="H16" s="8" t="s">
        <v>244</v>
      </c>
      <c r="I16" s="25" t="s">
        <v>38</v>
      </c>
      <c r="J16" s="11">
        <v>4</v>
      </c>
      <c r="K16" s="11">
        <v>4</v>
      </c>
      <c r="L16" s="27"/>
      <c r="M16" s="69">
        <v>43250</v>
      </c>
      <c r="N16" s="69"/>
      <c r="O16" s="11">
        <v>4</v>
      </c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28" t="s">
        <v>354</v>
      </c>
      <c r="AC16" s="23"/>
      <c r="AD16" s="7" t="s">
        <v>39</v>
      </c>
      <c r="AE16" s="23" t="s">
        <v>40</v>
      </c>
      <c r="AF16" s="10" t="s">
        <v>101</v>
      </c>
      <c r="AG16" s="10"/>
      <c r="AH16" s="10"/>
      <c r="AI16" s="10" t="s">
        <v>310</v>
      </c>
      <c r="AJ16" s="23" t="s">
        <v>45</v>
      </c>
      <c r="AK16" s="33">
        <v>0.9</v>
      </c>
      <c r="AL16" s="23">
        <f>AK16*K16</f>
        <v>3.6</v>
      </c>
      <c r="AM16" s="23" t="s">
        <v>312</v>
      </c>
      <c r="AN16" s="23" t="s">
        <v>46</v>
      </c>
      <c r="AO16" s="23">
        <v>0.54</v>
      </c>
      <c r="AP16" s="23">
        <f t="shared" si="1"/>
        <v>2.16</v>
      </c>
      <c r="AQ16" s="25" t="s">
        <v>312</v>
      </c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34"/>
      <c r="BD16" s="23"/>
      <c r="BE16" s="23"/>
      <c r="BF16" s="23"/>
      <c r="BG16" s="34"/>
      <c r="BH16" s="23"/>
      <c r="BI16" s="23"/>
      <c r="BJ16" s="23"/>
      <c r="BK16" s="34"/>
      <c r="BL16" s="23"/>
      <c r="BM16" s="23"/>
      <c r="BN16" s="23"/>
      <c r="BO16" s="34"/>
      <c r="BP16" s="23"/>
      <c r="BQ16" s="23"/>
      <c r="BR16" s="23"/>
      <c r="BS16" s="34"/>
      <c r="BT16" s="23"/>
      <c r="BU16" s="23"/>
      <c r="BV16" s="23"/>
      <c r="BW16" s="34"/>
      <c r="BX16" s="23" t="s">
        <v>288</v>
      </c>
      <c r="BY16" s="23" t="s">
        <v>257</v>
      </c>
      <c r="BZ16" s="23" t="s">
        <v>279</v>
      </c>
      <c r="CA16" s="23"/>
      <c r="CB16" s="23" t="s">
        <v>259</v>
      </c>
    </row>
    <row r="17" spans="1:80" s="24" customFormat="1" ht="19.899999999999999" customHeight="1" x14ac:dyDescent="0.25">
      <c r="A17" s="4">
        <v>43166</v>
      </c>
      <c r="B17" s="28"/>
      <c r="C17" s="11" t="s">
        <v>236</v>
      </c>
      <c r="D17" s="11">
        <v>14641</v>
      </c>
      <c r="E17" s="12">
        <v>5</v>
      </c>
      <c r="F17" s="13" t="s">
        <v>98</v>
      </c>
      <c r="G17" s="8" t="s">
        <v>99</v>
      </c>
      <c r="H17" s="8" t="s">
        <v>100</v>
      </c>
      <c r="I17" s="25" t="s">
        <v>38</v>
      </c>
      <c r="J17" s="11">
        <v>5</v>
      </c>
      <c r="K17" s="11">
        <v>5</v>
      </c>
      <c r="L17" s="27"/>
      <c r="M17" s="69">
        <v>43250</v>
      </c>
      <c r="N17" s="69"/>
      <c r="O17" s="11">
        <v>5</v>
      </c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28" t="s">
        <v>354</v>
      </c>
      <c r="AC17" s="23"/>
      <c r="AD17" s="7" t="s">
        <v>39</v>
      </c>
      <c r="AE17" s="34" t="s">
        <v>40</v>
      </c>
      <c r="AF17" s="10" t="s">
        <v>101</v>
      </c>
      <c r="AG17" s="10"/>
      <c r="AH17" s="10"/>
      <c r="AI17" s="10" t="s">
        <v>306</v>
      </c>
      <c r="AJ17" s="23" t="s">
        <v>49</v>
      </c>
      <c r="AK17" s="33">
        <v>0.9</v>
      </c>
      <c r="AL17" s="23">
        <f>AK17*K17</f>
        <v>4.5</v>
      </c>
      <c r="AM17" s="23" t="s">
        <v>333</v>
      </c>
      <c r="AN17" s="23" t="s">
        <v>50</v>
      </c>
      <c r="AO17" s="23">
        <v>0.54</v>
      </c>
      <c r="AP17" s="23">
        <f t="shared" si="1"/>
        <v>2.7</v>
      </c>
      <c r="AQ17" s="25" t="s">
        <v>406</v>
      </c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34"/>
      <c r="BD17" s="23"/>
      <c r="BE17" s="23"/>
      <c r="BF17" s="23"/>
      <c r="BG17" s="34"/>
      <c r="BH17" s="23"/>
      <c r="BI17" s="23"/>
      <c r="BJ17" s="23"/>
      <c r="BK17" s="34"/>
      <c r="BL17" s="23"/>
      <c r="BM17" s="23"/>
      <c r="BN17" s="23"/>
      <c r="BO17" s="34"/>
      <c r="BP17" s="23"/>
      <c r="BQ17" s="23"/>
      <c r="BR17" s="23"/>
      <c r="BS17" s="34"/>
      <c r="BT17" s="23"/>
      <c r="BU17" s="23"/>
      <c r="BV17" s="23"/>
      <c r="BW17" s="34"/>
      <c r="BX17" s="23" t="s">
        <v>288</v>
      </c>
      <c r="BY17" s="23" t="s">
        <v>257</v>
      </c>
      <c r="BZ17" s="23" t="s">
        <v>279</v>
      </c>
      <c r="CA17" s="23"/>
      <c r="CB17" s="23" t="s">
        <v>259</v>
      </c>
    </row>
    <row r="18" spans="1:80" s="24" customFormat="1" ht="19.899999999999999" customHeight="1" x14ac:dyDescent="0.25">
      <c r="A18" s="4">
        <v>43172</v>
      </c>
      <c r="B18" s="20">
        <v>43266</v>
      </c>
      <c r="C18" s="6">
        <v>120</v>
      </c>
      <c r="D18" s="6">
        <v>14637</v>
      </c>
      <c r="E18" s="6">
        <v>2</v>
      </c>
      <c r="F18" s="7" t="s">
        <v>161</v>
      </c>
      <c r="G18" s="7" t="s">
        <v>167</v>
      </c>
      <c r="H18" s="8" t="s">
        <v>168</v>
      </c>
      <c r="I18" s="25"/>
      <c r="J18" s="9">
        <v>3000</v>
      </c>
      <c r="K18" s="9">
        <f>3000-1900</f>
        <v>1100</v>
      </c>
      <c r="L18" s="5">
        <v>43266</v>
      </c>
      <c r="M18" s="69">
        <v>43250</v>
      </c>
      <c r="N18" s="69"/>
      <c r="O18" s="9">
        <f>3000-1900</f>
        <v>1100</v>
      </c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5"/>
      <c r="AC18" s="6"/>
      <c r="AD18" s="7" t="s">
        <v>39</v>
      </c>
      <c r="AE18" s="34" t="s">
        <v>165</v>
      </c>
      <c r="AF18" s="10" t="s">
        <v>162</v>
      </c>
      <c r="AG18" s="10"/>
      <c r="AH18" s="10" t="s">
        <v>166</v>
      </c>
      <c r="AI18" s="10" t="s">
        <v>411</v>
      </c>
      <c r="AJ18" s="23" t="s">
        <v>41</v>
      </c>
      <c r="AK18" s="23">
        <v>0.71</v>
      </c>
      <c r="AL18" s="23">
        <f>AK18*K18</f>
        <v>781</v>
      </c>
      <c r="AM18" s="23" t="s">
        <v>312</v>
      </c>
      <c r="AN18" s="34" t="s">
        <v>169</v>
      </c>
      <c r="AO18" s="23">
        <v>0.56000000000000005</v>
      </c>
      <c r="AP18" s="23">
        <f>AO18*K18</f>
        <v>616.00000000000011</v>
      </c>
      <c r="AQ18" s="10" t="s">
        <v>410</v>
      </c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34"/>
      <c r="BD18" s="23"/>
      <c r="BE18" s="23"/>
      <c r="BF18" s="23"/>
      <c r="BG18" s="34"/>
      <c r="BH18" s="23"/>
      <c r="BI18" s="23"/>
      <c r="BJ18" s="23"/>
      <c r="BK18" s="34"/>
      <c r="BL18" s="23"/>
      <c r="BM18" s="23"/>
      <c r="BN18" s="23"/>
      <c r="BO18" s="34"/>
      <c r="BP18" s="23"/>
      <c r="BQ18" s="23"/>
      <c r="BR18" s="23"/>
      <c r="BS18" s="34"/>
      <c r="BT18" s="23"/>
      <c r="BU18" s="23"/>
      <c r="BV18" s="23"/>
      <c r="BW18" s="34"/>
      <c r="BX18" s="23" t="s">
        <v>286</v>
      </c>
      <c r="BY18" s="23" t="s">
        <v>257</v>
      </c>
      <c r="BZ18" s="23" t="s">
        <v>275</v>
      </c>
      <c r="CA18" s="23"/>
      <c r="CB18" s="23" t="s">
        <v>263</v>
      </c>
    </row>
    <row r="19" spans="1:80" s="24" customFormat="1" ht="19.899999999999999" customHeight="1" x14ac:dyDescent="0.25">
      <c r="A19" s="4">
        <v>43172</v>
      </c>
      <c r="B19" s="20">
        <v>43266</v>
      </c>
      <c r="C19" s="6">
        <v>120</v>
      </c>
      <c r="D19" s="6">
        <v>14637</v>
      </c>
      <c r="E19" s="6">
        <v>16</v>
      </c>
      <c r="F19" s="7" t="s">
        <v>161</v>
      </c>
      <c r="G19" s="7" t="s">
        <v>149</v>
      </c>
      <c r="H19" s="8" t="s">
        <v>150</v>
      </c>
      <c r="I19" s="25"/>
      <c r="J19" s="9">
        <f>5000+2500</f>
        <v>7500</v>
      </c>
      <c r="K19" s="9">
        <f>7500-3100-2000</f>
        <v>2400</v>
      </c>
      <c r="L19" s="5">
        <v>43266</v>
      </c>
      <c r="M19" s="69">
        <v>43250</v>
      </c>
      <c r="N19" s="69"/>
      <c r="O19" s="9">
        <f>7500-3100-2000</f>
        <v>2400</v>
      </c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5"/>
      <c r="AC19" s="6"/>
      <c r="AD19" s="7" t="s">
        <v>29</v>
      </c>
      <c r="AE19" s="23" t="s">
        <v>30</v>
      </c>
      <c r="AF19" s="10" t="s">
        <v>162</v>
      </c>
      <c r="AG19" s="10" t="s">
        <v>302</v>
      </c>
      <c r="AH19" s="10" t="s">
        <v>170</v>
      </c>
      <c r="AI19" s="10" t="s">
        <v>414</v>
      </c>
      <c r="AJ19" s="23"/>
      <c r="AK19" s="23"/>
      <c r="AL19" s="23"/>
      <c r="AM19" s="23"/>
      <c r="AN19" s="23" t="s">
        <v>32</v>
      </c>
      <c r="AO19" s="23">
        <v>0.48</v>
      </c>
      <c r="AP19" s="23">
        <f>AO19*K19</f>
        <v>1152</v>
      </c>
      <c r="AQ19" s="89" t="s">
        <v>413</v>
      </c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34"/>
      <c r="BD19" s="23"/>
      <c r="BE19" s="23"/>
      <c r="BF19" s="23"/>
      <c r="BG19" s="34"/>
      <c r="BH19" s="23"/>
      <c r="BI19" s="23"/>
      <c r="BJ19" s="23"/>
      <c r="BK19" s="34"/>
      <c r="BL19" s="23"/>
      <c r="BM19" s="23"/>
      <c r="BN19" s="23"/>
      <c r="BO19" s="34"/>
      <c r="BP19" s="23"/>
      <c r="BQ19" s="23"/>
      <c r="BR19" s="23"/>
      <c r="BS19" s="34"/>
      <c r="BT19" s="23"/>
      <c r="BU19" s="23"/>
      <c r="BV19" s="23"/>
      <c r="BW19" s="34"/>
      <c r="BX19" s="23" t="s">
        <v>264</v>
      </c>
      <c r="BY19" s="23" t="s">
        <v>257</v>
      </c>
      <c r="BZ19" s="23" t="s">
        <v>265</v>
      </c>
      <c r="CA19" s="23"/>
      <c r="CB19" s="23" t="s">
        <v>266</v>
      </c>
    </row>
    <row r="20" spans="1:80" s="24" customFormat="1" ht="19.899999999999999" customHeight="1" x14ac:dyDescent="0.25">
      <c r="A20" s="4">
        <v>43172</v>
      </c>
      <c r="B20" s="20">
        <v>43266</v>
      </c>
      <c r="C20" s="6">
        <v>120</v>
      </c>
      <c r="D20" s="6">
        <v>14637</v>
      </c>
      <c r="E20" s="6">
        <v>17</v>
      </c>
      <c r="F20" s="7" t="s">
        <v>161</v>
      </c>
      <c r="G20" s="7" t="s">
        <v>178</v>
      </c>
      <c r="H20" s="8" t="s">
        <v>179</v>
      </c>
      <c r="I20" s="25"/>
      <c r="J20" s="9">
        <v>200</v>
      </c>
      <c r="K20" s="9">
        <v>200</v>
      </c>
      <c r="L20" s="5">
        <v>43266</v>
      </c>
      <c r="M20" s="69">
        <v>43250</v>
      </c>
      <c r="N20" s="69"/>
      <c r="O20" s="9">
        <v>200</v>
      </c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5"/>
      <c r="AC20" s="6"/>
      <c r="AD20" s="7" t="s">
        <v>53</v>
      </c>
      <c r="AE20" s="23" t="s">
        <v>180</v>
      </c>
      <c r="AF20" s="10" t="s">
        <v>162</v>
      </c>
      <c r="AG20" s="10" t="s">
        <v>302</v>
      </c>
      <c r="AH20" s="10"/>
      <c r="AI20" s="10" t="s">
        <v>310</v>
      </c>
      <c r="AJ20" s="23" t="s">
        <v>181</v>
      </c>
      <c r="AK20" s="23">
        <v>0.5</v>
      </c>
      <c r="AL20" s="23">
        <f>AK20*K20</f>
        <v>100</v>
      </c>
      <c r="AM20" s="23" t="s">
        <v>312</v>
      </c>
      <c r="AN20" s="23" t="s">
        <v>182</v>
      </c>
      <c r="AO20" s="23">
        <v>5.0999999999999997E-2</v>
      </c>
      <c r="AP20" s="23">
        <f>AO20*K20</f>
        <v>10.199999999999999</v>
      </c>
      <c r="AQ20" s="25" t="s">
        <v>312</v>
      </c>
      <c r="AR20" s="23" t="s">
        <v>56</v>
      </c>
      <c r="AS20" s="23">
        <v>0.04</v>
      </c>
      <c r="AT20" s="23">
        <f>AS20*K20</f>
        <v>8</v>
      </c>
      <c r="AU20" s="23" t="s">
        <v>252</v>
      </c>
      <c r="AV20" s="23"/>
      <c r="AW20" s="23"/>
      <c r="AX20" s="23"/>
      <c r="AY20" s="23"/>
      <c r="AZ20" s="23"/>
      <c r="BA20" s="23"/>
      <c r="BB20" s="23"/>
      <c r="BC20" s="34"/>
      <c r="BD20" s="23"/>
      <c r="BE20" s="23"/>
      <c r="BF20" s="23"/>
      <c r="BG20" s="34"/>
      <c r="BH20" s="23"/>
      <c r="BI20" s="23"/>
      <c r="BJ20" s="23"/>
      <c r="BK20" s="34"/>
      <c r="BL20" s="23"/>
      <c r="BM20" s="23"/>
      <c r="BN20" s="23"/>
      <c r="BO20" s="34"/>
      <c r="BP20" s="23"/>
      <c r="BQ20" s="23"/>
      <c r="BR20" s="23"/>
      <c r="BS20" s="34"/>
      <c r="BT20" s="23"/>
      <c r="BU20" s="23"/>
      <c r="BV20" s="23"/>
      <c r="BW20" s="34"/>
      <c r="BX20" s="23" t="s">
        <v>264</v>
      </c>
      <c r="BY20" s="23" t="s">
        <v>257</v>
      </c>
      <c r="BZ20" s="23" t="s">
        <v>267</v>
      </c>
      <c r="CA20" s="23"/>
      <c r="CB20" s="23" t="s">
        <v>283</v>
      </c>
    </row>
    <row r="21" spans="1:80" s="24" customFormat="1" ht="19.899999999999999" customHeight="1" x14ac:dyDescent="0.25">
      <c r="A21" s="4">
        <v>43172</v>
      </c>
      <c r="B21" s="20">
        <v>43266</v>
      </c>
      <c r="C21" s="6">
        <v>120</v>
      </c>
      <c r="D21" s="6">
        <v>14637</v>
      </c>
      <c r="E21" s="6">
        <v>18</v>
      </c>
      <c r="F21" s="7" t="s">
        <v>161</v>
      </c>
      <c r="G21" s="7" t="s">
        <v>51</v>
      </c>
      <c r="H21" s="8" t="s">
        <v>52</v>
      </c>
      <c r="I21" s="25"/>
      <c r="J21" s="9">
        <v>200</v>
      </c>
      <c r="K21" s="9">
        <v>200</v>
      </c>
      <c r="L21" s="5">
        <v>43266</v>
      </c>
      <c r="M21" s="69">
        <v>43250</v>
      </c>
      <c r="N21" s="69"/>
      <c r="O21" s="9">
        <v>200</v>
      </c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5"/>
      <c r="AC21" s="6"/>
      <c r="AD21" s="7" t="s">
        <v>53</v>
      </c>
      <c r="AE21" s="23" t="s">
        <v>54</v>
      </c>
      <c r="AF21" s="10" t="s">
        <v>162</v>
      </c>
      <c r="AG21" s="10" t="s">
        <v>302</v>
      </c>
      <c r="AH21" s="10"/>
      <c r="AI21" s="10" t="s">
        <v>310</v>
      </c>
      <c r="AJ21" s="23" t="s">
        <v>55</v>
      </c>
      <c r="AK21" s="23">
        <v>0.57999999999999996</v>
      </c>
      <c r="AL21" s="23">
        <f>AK21*K21</f>
        <v>115.99999999999999</v>
      </c>
      <c r="AM21" s="23" t="s">
        <v>312</v>
      </c>
      <c r="AN21" s="23"/>
      <c r="AO21" s="23"/>
      <c r="AP21" s="23"/>
      <c r="AQ21" s="25"/>
      <c r="AR21" s="23" t="s">
        <v>56</v>
      </c>
      <c r="AS21" s="23">
        <v>0.11</v>
      </c>
      <c r="AT21" s="23">
        <f>AS21*K21</f>
        <v>22</v>
      </c>
      <c r="AU21" s="23" t="s">
        <v>252</v>
      </c>
      <c r="AV21" s="23"/>
      <c r="AW21" s="23"/>
      <c r="AX21" s="23"/>
      <c r="AY21" s="23"/>
      <c r="AZ21" s="23"/>
      <c r="BA21" s="23"/>
      <c r="BB21" s="23"/>
      <c r="BC21" s="34"/>
      <c r="BD21" s="23"/>
      <c r="BE21" s="23"/>
      <c r="BF21" s="23"/>
      <c r="BG21" s="34"/>
      <c r="BH21" s="23"/>
      <c r="BI21" s="23"/>
      <c r="BJ21" s="23"/>
      <c r="BK21" s="34"/>
      <c r="BL21" s="23"/>
      <c r="BM21" s="23"/>
      <c r="BN21" s="23"/>
      <c r="BO21" s="34"/>
      <c r="BP21" s="23"/>
      <c r="BQ21" s="23"/>
      <c r="BR21" s="23"/>
      <c r="BS21" s="34"/>
      <c r="BT21" s="23"/>
      <c r="BU21" s="23"/>
      <c r="BV21" s="23"/>
      <c r="BW21" s="34"/>
      <c r="BX21" s="23" t="s">
        <v>264</v>
      </c>
      <c r="BY21" s="23" t="s">
        <v>257</v>
      </c>
      <c r="BZ21" s="23" t="s">
        <v>267</v>
      </c>
      <c r="CA21" s="23"/>
      <c r="CB21" s="23" t="s">
        <v>268</v>
      </c>
    </row>
    <row r="22" spans="1:80" s="24" customFormat="1" ht="19.899999999999999" customHeight="1" x14ac:dyDescent="0.25">
      <c r="A22" s="4">
        <v>43172</v>
      </c>
      <c r="B22" s="20">
        <v>43266</v>
      </c>
      <c r="C22" s="6">
        <v>120</v>
      </c>
      <c r="D22" s="6">
        <v>14637</v>
      </c>
      <c r="E22" s="6">
        <v>19</v>
      </c>
      <c r="F22" s="7" t="s">
        <v>161</v>
      </c>
      <c r="G22" s="7" t="s">
        <v>183</v>
      </c>
      <c r="H22" s="8" t="s">
        <v>184</v>
      </c>
      <c r="I22" s="25"/>
      <c r="J22" s="9">
        <v>200</v>
      </c>
      <c r="K22" s="9">
        <v>200</v>
      </c>
      <c r="L22" s="5">
        <v>43266</v>
      </c>
      <c r="M22" s="69">
        <v>43250</v>
      </c>
      <c r="N22" s="69"/>
      <c r="O22" s="9">
        <v>200</v>
      </c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5"/>
      <c r="AC22" s="6"/>
      <c r="AD22" s="7" t="s">
        <v>53</v>
      </c>
      <c r="AE22" s="23" t="s">
        <v>54</v>
      </c>
      <c r="AF22" s="10" t="s">
        <v>162</v>
      </c>
      <c r="AG22" s="10" t="s">
        <v>302</v>
      </c>
      <c r="AH22" s="10"/>
      <c r="AI22" s="10" t="s">
        <v>310</v>
      </c>
      <c r="AJ22" s="23" t="s">
        <v>185</v>
      </c>
      <c r="AK22" s="23">
        <v>0.57999999999999996</v>
      </c>
      <c r="AL22" s="23">
        <f>AK22*K22</f>
        <v>115.99999999999999</v>
      </c>
      <c r="AM22" s="23" t="s">
        <v>312</v>
      </c>
      <c r="AN22" s="23"/>
      <c r="AO22" s="23"/>
      <c r="AP22" s="23"/>
      <c r="AQ22" s="25"/>
      <c r="AR22" s="23" t="s">
        <v>56</v>
      </c>
      <c r="AS22" s="23">
        <v>0.11</v>
      </c>
      <c r="AT22" s="23">
        <f>AS22*K22</f>
        <v>22</v>
      </c>
      <c r="AU22" s="23" t="s">
        <v>252</v>
      </c>
      <c r="AV22" s="23"/>
      <c r="AW22" s="23"/>
      <c r="AX22" s="23"/>
      <c r="AY22" s="23"/>
      <c r="AZ22" s="23"/>
      <c r="BA22" s="23"/>
      <c r="BB22" s="23"/>
      <c r="BC22" s="34"/>
      <c r="BD22" s="23"/>
      <c r="BE22" s="23"/>
      <c r="BF22" s="23"/>
      <c r="BG22" s="34"/>
      <c r="BH22" s="23"/>
      <c r="BI22" s="23"/>
      <c r="BJ22" s="23"/>
      <c r="BK22" s="34"/>
      <c r="BL22" s="23"/>
      <c r="BM22" s="23"/>
      <c r="BN22" s="23"/>
      <c r="BO22" s="34"/>
      <c r="BP22" s="23"/>
      <c r="BQ22" s="23"/>
      <c r="BR22" s="23"/>
      <c r="BS22" s="34"/>
      <c r="BT22" s="23"/>
      <c r="BU22" s="23"/>
      <c r="BV22" s="23"/>
      <c r="BW22" s="34"/>
      <c r="BX22" s="23" t="s">
        <v>264</v>
      </c>
      <c r="BY22" s="23" t="s">
        <v>257</v>
      </c>
      <c r="BZ22" s="23" t="s">
        <v>267</v>
      </c>
      <c r="CA22" s="23"/>
      <c r="CB22" s="23" t="s">
        <v>268</v>
      </c>
    </row>
    <row r="23" spans="1:80" s="24" customFormat="1" ht="19.899999999999999" customHeight="1" x14ac:dyDescent="0.25">
      <c r="A23" s="4">
        <v>43172</v>
      </c>
      <c r="B23" s="20">
        <v>43266</v>
      </c>
      <c r="C23" s="6">
        <v>120</v>
      </c>
      <c r="D23" s="6">
        <v>14637</v>
      </c>
      <c r="E23" s="6">
        <v>20</v>
      </c>
      <c r="F23" s="7" t="s">
        <v>161</v>
      </c>
      <c r="G23" s="7" t="s">
        <v>154</v>
      </c>
      <c r="H23" s="8" t="s">
        <v>155</v>
      </c>
      <c r="I23" s="25"/>
      <c r="J23" s="9">
        <v>200</v>
      </c>
      <c r="K23" s="9">
        <v>200</v>
      </c>
      <c r="L23" s="5">
        <v>43266</v>
      </c>
      <c r="M23" s="69">
        <v>43250</v>
      </c>
      <c r="N23" s="69"/>
      <c r="O23" s="9">
        <v>200</v>
      </c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5"/>
      <c r="AC23" s="6"/>
      <c r="AD23" s="7" t="s">
        <v>53</v>
      </c>
      <c r="AE23" s="23" t="s">
        <v>54</v>
      </c>
      <c r="AF23" s="10" t="s">
        <v>162</v>
      </c>
      <c r="AG23" s="10" t="s">
        <v>302</v>
      </c>
      <c r="AH23" s="10"/>
      <c r="AI23" s="10" t="s">
        <v>310</v>
      </c>
      <c r="AJ23" s="23" t="s">
        <v>156</v>
      </c>
      <c r="AK23" s="23">
        <v>0.57999999999999996</v>
      </c>
      <c r="AL23" s="23">
        <f>AK23*K23</f>
        <v>115.99999999999999</v>
      </c>
      <c r="AM23" s="23" t="s">
        <v>312</v>
      </c>
      <c r="AN23" s="23"/>
      <c r="AO23" s="23"/>
      <c r="AP23" s="23"/>
      <c r="AQ23" s="25"/>
      <c r="AR23" s="23" t="s">
        <v>56</v>
      </c>
      <c r="AS23" s="23">
        <v>0.11</v>
      </c>
      <c r="AT23" s="23">
        <f>AS23*K23</f>
        <v>22</v>
      </c>
      <c r="AU23" s="23" t="s">
        <v>252</v>
      </c>
      <c r="AV23" s="23"/>
      <c r="AW23" s="23"/>
      <c r="AX23" s="23"/>
      <c r="AY23" s="23"/>
      <c r="AZ23" s="23"/>
      <c r="BA23" s="23"/>
      <c r="BB23" s="23"/>
      <c r="BC23" s="34"/>
      <c r="BD23" s="23"/>
      <c r="BE23" s="23"/>
      <c r="BF23" s="23"/>
      <c r="BG23" s="34"/>
      <c r="BH23" s="23"/>
      <c r="BI23" s="23"/>
      <c r="BJ23" s="23"/>
      <c r="BK23" s="34"/>
      <c r="BL23" s="23"/>
      <c r="BM23" s="23"/>
      <c r="BN23" s="23"/>
      <c r="BO23" s="34"/>
      <c r="BP23" s="23"/>
      <c r="BQ23" s="23"/>
      <c r="BR23" s="23"/>
      <c r="BS23" s="34"/>
      <c r="BT23" s="23"/>
      <c r="BU23" s="23"/>
      <c r="BV23" s="23"/>
      <c r="BW23" s="34"/>
      <c r="BX23" s="23" t="s">
        <v>264</v>
      </c>
      <c r="BY23" s="23" t="s">
        <v>257</v>
      </c>
      <c r="BZ23" s="23" t="s">
        <v>267</v>
      </c>
      <c r="CA23" s="23"/>
      <c r="CB23" s="23" t="s">
        <v>268</v>
      </c>
    </row>
    <row r="24" spans="1:80" s="24" customFormat="1" ht="19.899999999999999" customHeight="1" x14ac:dyDescent="0.25">
      <c r="A24" s="4">
        <v>43172</v>
      </c>
      <c r="B24" s="20">
        <v>43266</v>
      </c>
      <c r="C24" s="6">
        <v>120</v>
      </c>
      <c r="D24" s="6">
        <v>14637</v>
      </c>
      <c r="E24" s="6">
        <v>21</v>
      </c>
      <c r="F24" s="7" t="s">
        <v>161</v>
      </c>
      <c r="G24" s="7" t="s">
        <v>57</v>
      </c>
      <c r="H24" s="8" t="s">
        <v>58</v>
      </c>
      <c r="I24" s="25"/>
      <c r="J24" s="9">
        <v>100</v>
      </c>
      <c r="K24" s="9">
        <v>100</v>
      </c>
      <c r="L24" s="5">
        <v>43266</v>
      </c>
      <c r="M24" s="69">
        <v>43250</v>
      </c>
      <c r="N24" s="69"/>
      <c r="O24" s="9">
        <v>100</v>
      </c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5"/>
      <c r="AC24" s="6"/>
      <c r="AD24" s="7" t="s">
        <v>53</v>
      </c>
      <c r="AE24" s="23" t="s">
        <v>54</v>
      </c>
      <c r="AF24" s="10" t="s">
        <v>162</v>
      </c>
      <c r="AG24" s="10" t="s">
        <v>302</v>
      </c>
      <c r="AH24" s="10"/>
      <c r="AI24" s="10" t="s">
        <v>334</v>
      </c>
      <c r="AJ24" s="23" t="s">
        <v>59</v>
      </c>
      <c r="AK24" s="23">
        <v>0.57999999999999996</v>
      </c>
      <c r="AL24" s="23">
        <f>AK24*K24</f>
        <v>57.999999999999993</v>
      </c>
      <c r="AM24" s="90" t="s">
        <v>407</v>
      </c>
      <c r="AN24" s="23"/>
      <c r="AO24" s="23"/>
      <c r="AP24" s="23"/>
      <c r="AQ24" s="25"/>
      <c r="AR24" s="23" t="s">
        <v>56</v>
      </c>
      <c r="AS24" s="23">
        <v>0.11</v>
      </c>
      <c r="AT24" s="23">
        <f>AS24*K24</f>
        <v>11</v>
      </c>
      <c r="AU24" s="23" t="s">
        <v>252</v>
      </c>
      <c r="AV24" s="23"/>
      <c r="AW24" s="23"/>
      <c r="AX24" s="23"/>
      <c r="AY24" s="23"/>
      <c r="AZ24" s="23"/>
      <c r="BA24" s="23"/>
      <c r="BB24" s="23"/>
      <c r="BC24" s="34"/>
      <c r="BD24" s="23"/>
      <c r="BE24" s="23"/>
      <c r="BF24" s="23"/>
      <c r="BG24" s="34"/>
      <c r="BH24" s="23"/>
      <c r="BI24" s="23"/>
      <c r="BJ24" s="23"/>
      <c r="BK24" s="34"/>
      <c r="BL24" s="23"/>
      <c r="BM24" s="23"/>
      <c r="BN24" s="23"/>
      <c r="BO24" s="34"/>
      <c r="BP24" s="23"/>
      <c r="BQ24" s="23"/>
      <c r="BR24" s="23"/>
      <c r="BS24" s="34"/>
      <c r="BT24" s="23"/>
      <c r="BU24" s="23"/>
      <c r="BV24" s="23"/>
      <c r="BW24" s="34"/>
      <c r="BX24" s="23" t="s">
        <v>264</v>
      </c>
      <c r="BY24" s="23" t="s">
        <v>257</v>
      </c>
      <c r="BZ24" s="23" t="s">
        <v>267</v>
      </c>
      <c r="CA24" s="23"/>
      <c r="CB24" s="23" t="s">
        <v>268</v>
      </c>
    </row>
    <row r="25" spans="1:80" s="24" customFormat="1" ht="19.899999999999999" customHeight="1" x14ac:dyDescent="0.25">
      <c r="A25" s="4">
        <v>43151</v>
      </c>
      <c r="B25" s="20">
        <v>43235</v>
      </c>
      <c r="C25" s="6">
        <v>119</v>
      </c>
      <c r="D25" s="6">
        <v>1270</v>
      </c>
      <c r="E25" s="6">
        <v>18</v>
      </c>
      <c r="F25" s="7" t="s">
        <v>126</v>
      </c>
      <c r="G25" s="7" t="s">
        <v>124</v>
      </c>
      <c r="H25" s="7" t="s">
        <v>125</v>
      </c>
      <c r="I25" s="37" t="s">
        <v>38</v>
      </c>
      <c r="J25" s="9">
        <v>1200</v>
      </c>
      <c r="K25" s="9">
        <v>1200</v>
      </c>
      <c r="L25" s="5">
        <v>43235</v>
      </c>
      <c r="M25" s="39">
        <v>43251</v>
      </c>
      <c r="N25" s="39"/>
      <c r="O25" s="9">
        <v>1200</v>
      </c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23"/>
      <c r="AC25" s="23"/>
      <c r="AD25" s="7" t="s">
        <v>39</v>
      </c>
      <c r="AE25" s="16" t="s">
        <v>106</v>
      </c>
      <c r="AF25" s="10" t="s">
        <v>130</v>
      </c>
      <c r="AG25" s="10"/>
      <c r="AH25" s="6"/>
      <c r="AI25" s="28" t="s">
        <v>323</v>
      </c>
      <c r="AJ25" s="40" t="s">
        <v>79</v>
      </c>
      <c r="AK25" s="41">
        <v>0.52100000000000002</v>
      </c>
      <c r="AL25" s="23">
        <f t="shared" ref="AL25:AL35" si="2">AK25*K25+(K25*1%*0.18)</f>
        <v>627.36</v>
      </c>
      <c r="AM25" s="42" t="s">
        <v>324</v>
      </c>
      <c r="AN25" s="43" t="s">
        <v>80</v>
      </c>
      <c r="AO25" s="44">
        <v>0.24</v>
      </c>
      <c r="AP25" s="27">
        <f t="shared" ref="AP25:AP33" si="3">AO25*K25</f>
        <v>288</v>
      </c>
      <c r="AQ25" s="25" t="s">
        <v>312</v>
      </c>
      <c r="AR25" s="37"/>
      <c r="AS25" s="45"/>
      <c r="AT25" s="38"/>
      <c r="AU25" s="46"/>
      <c r="AV25" s="37" t="s">
        <v>81</v>
      </c>
      <c r="AW25" s="47">
        <v>0.52100000000000002</v>
      </c>
      <c r="AX25" s="27">
        <f>AW25*K25</f>
        <v>625.20000000000005</v>
      </c>
      <c r="AY25" s="23" t="s">
        <v>312</v>
      </c>
      <c r="AZ25" s="37" t="s">
        <v>82</v>
      </c>
      <c r="BA25" s="37">
        <v>7.9500000000000001E-2</v>
      </c>
      <c r="BB25" s="27">
        <f>BA25*K25</f>
        <v>95.4</v>
      </c>
      <c r="BC25" s="16" t="s">
        <v>312</v>
      </c>
      <c r="BD25" s="37"/>
      <c r="BE25" s="37"/>
      <c r="BF25" s="27"/>
      <c r="BG25" s="16"/>
      <c r="BH25" s="37"/>
      <c r="BI25" s="37"/>
      <c r="BJ25" s="27"/>
      <c r="BK25" s="16"/>
      <c r="BL25" s="37"/>
      <c r="BM25" s="37"/>
      <c r="BN25" s="27"/>
      <c r="BO25" s="16"/>
      <c r="BP25" s="37"/>
      <c r="BQ25" s="37"/>
      <c r="BR25" s="27"/>
      <c r="BS25" s="16"/>
      <c r="BT25" s="37"/>
      <c r="BU25" s="37"/>
      <c r="BV25" s="27"/>
      <c r="BW25" s="16"/>
      <c r="BX25" s="48" t="s">
        <v>297</v>
      </c>
      <c r="BY25" s="48" t="s">
        <v>297</v>
      </c>
      <c r="BZ25" s="49" t="s">
        <v>319</v>
      </c>
      <c r="CA25" s="49"/>
      <c r="CB25" s="49" t="s">
        <v>320</v>
      </c>
    </row>
    <row r="26" spans="1:80" s="24" customFormat="1" ht="19.899999999999999" customHeight="1" x14ac:dyDescent="0.25">
      <c r="A26" s="4">
        <v>43151</v>
      </c>
      <c r="B26" s="20">
        <v>43235</v>
      </c>
      <c r="C26" s="6">
        <v>119</v>
      </c>
      <c r="D26" s="6">
        <v>14586</v>
      </c>
      <c r="E26" s="6">
        <v>11</v>
      </c>
      <c r="F26" s="7" t="s">
        <v>98</v>
      </c>
      <c r="G26" s="7" t="s">
        <v>124</v>
      </c>
      <c r="H26" s="7" t="s">
        <v>125</v>
      </c>
      <c r="I26" s="37" t="s">
        <v>38</v>
      </c>
      <c r="J26" s="9">
        <v>7000</v>
      </c>
      <c r="K26" s="9">
        <v>1000</v>
      </c>
      <c r="L26" s="5">
        <v>43235</v>
      </c>
      <c r="M26" s="39">
        <v>43251</v>
      </c>
      <c r="N26" s="39"/>
      <c r="O26" s="9">
        <v>1000</v>
      </c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23"/>
      <c r="AC26" s="23"/>
      <c r="AD26" s="7" t="s">
        <v>39</v>
      </c>
      <c r="AE26" s="16" t="s">
        <v>106</v>
      </c>
      <c r="AF26" s="10" t="s">
        <v>101</v>
      </c>
      <c r="AG26" s="10"/>
      <c r="AH26" s="6"/>
      <c r="AI26" s="28" t="s">
        <v>323</v>
      </c>
      <c r="AJ26" s="40" t="s">
        <v>79</v>
      </c>
      <c r="AK26" s="41">
        <v>0.52100000000000002</v>
      </c>
      <c r="AL26" s="23">
        <f t="shared" si="2"/>
        <v>522.79999999999995</v>
      </c>
      <c r="AM26" s="42" t="s">
        <v>324</v>
      </c>
      <c r="AN26" s="43" t="s">
        <v>80</v>
      </c>
      <c r="AO26" s="44">
        <v>0.24</v>
      </c>
      <c r="AP26" s="27">
        <f t="shared" si="3"/>
        <v>240</v>
      </c>
      <c r="AQ26" s="25" t="s">
        <v>312</v>
      </c>
      <c r="AR26" s="37"/>
      <c r="AS26" s="45"/>
      <c r="AT26" s="38"/>
      <c r="AU26" s="46"/>
      <c r="AV26" s="37" t="s">
        <v>81</v>
      </c>
      <c r="AW26" s="47">
        <v>0.52100000000000002</v>
      </c>
      <c r="AX26" s="27">
        <f>AW26*K26</f>
        <v>521</v>
      </c>
      <c r="AY26" s="23" t="s">
        <v>312</v>
      </c>
      <c r="AZ26" s="37" t="s">
        <v>82</v>
      </c>
      <c r="BA26" s="37">
        <v>7.9500000000000001E-2</v>
      </c>
      <c r="BB26" s="27">
        <f>BA26*K26</f>
        <v>79.5</v>
      </c>
      <c r="BC26" s="16" t="s">
        <v>312</v>
      </c>
      <c r="BD26" s="37"/>
      <c r="BE26" s="37"/>
      <c r="BF26" s="27"/>
      <c r="BG26" s="16"/>
      <c r="BH26" s="37"/>
      <c r="BI26" s="37"/>
      <c r="BJ26" s="27"/>
      <c r="BK26" s="16"/>
      <c r="BL26" s="37"/>
      <c r="BM26" s="37"/>
      <c r="BN26" s="27"/>
      <c r="BO26" s="16"/>
      <c r="BP26" s="37"/>
      <c r="BQ26" s="37"/>
      <c r="BR26" s="27"/>
      <c r="BS26" s="16"/>
      <c r="BT26" s="37"/>
      <c r="BU26" s="37"/>
      <c r="BV26" s="27"/>
      <c r="BW26" s="16"/>
      <c r="BX26" s="48" t="s">
        <v>297</v>
      </c>
      <c r="BY26" s="48" t="s">
        <v>297</v>
      </c>
      <c r="BZ26" s="49" t="s">
        <v>319</v>
      </c>
      <c r="CA26" s="49"/>
      <c r="CB26" s="49" t="s">
        <v>320</v>
      </c>
    </row>
    <row r="27" spans="1:80" s="24" customFormat="1" ht="19.899999999999999" customHeight="1" x14ac:dyDescent="0.25">
      <c r="A27" s="4">
        <v>43151</v>
      </c>
      <c r="B27" s="20">
        <v>43235</v>
      </c>
      <c r="C27" s="6">
        <v>119</v>
      </c>
      <c r="D27" s="6">
        <v>14591</v>
      </c>
      <c r="E27" s="6">
        <v>19</v>
      </c>
      <c r="F27" s="7" t="s">
        <v>161</v>
      </c>
      <c r="G27" s="7" t="s">
        <v>124</v>
      </c>
      <c r="H27" s="7" t="s">
        <v>125</v>
      </c>
      <c r="I27" s="37" t="s">
        <v>38</v>
      </c>
      <c r="J27" s="17">
        <v>500</v>
      </c>
      <c r="K27" s="9">
        <v>500</v>
      </c>
      <c r="L27" s="5">
        <v>43235</v>
      </c>
      <c r="M27" s="39">
        <v>43251</v>
      </c>
      <c r="N27" s="39"/>
      <c r="O27" s="9">
        <v>500</v>
      </c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23"/>
      <c r="AC27" s="23"/>
      <c r="AD27" s="7" t="s">
        <v>39</v>
      </c>
      <c r="AE27" s="16" t="s">
        <v>106</v>
      </c>
      <c r="AF27" s="19" t="s">
        <v>162</v>
      </c>
      <c r="AG27" s="10"/>
      <c r="AH27" s="6" t="s">
        <v>170</v>
      </c>
      <c r="AI27" s="28" t="s">
        <v>323</v>
      </c>
      <c r="AJ27" s="50" t="s">
        <v>79</v>
      </c>
      <c r="AK27" s="45">
        <v>0.52100000000000002</v>
      </c>
      <c r="AL27" s="23">
        <f t="shared" si="2"/>
        <v>261.39999999999998</v>
      </c>
      <c r="AM27" s="42" t="s">
        <v>324</v>
      </c>
      <c r="AN27" s="51" t="s">
        <v>80</v>
      </c>
      <c r="AO27" s="52">
        <v>0.24</v>
      </c>
      <c r="AP27" s="27">
        <f t="shared" si="3"/>
        <v>120</v>
      </c>
      <c r="AQ27" s="25" t="s">
        <v>312</v>
      </c>
      <c r="AR27" s="37"/>
      <c r="AS27" s="45"/>
      <c r="AT27" s="38"/>
      <c r="AU27" s="46"/>
      <c r="AV27" s="42" t="s">
        <v>81</v>
      </c>
      <c r="AW27" s="53">
        <v>0.52100000000000002</v>
      </c>
      <c r="AX27" s="27">
        <f>AW27*K27</f>
        <v>260.5</v>
      </c>
      <c r="AY27" s="23" t="s">
        <v>312</v>
      </c>
      <c r="AZ27" s="42" t="s">
        <v>82</v>
      </c>
      <c r="BA27" s="42">
        <v>7.9500000000000001E-2</v>
      </c>
      <c r="BB27" s="27">
        <f>BA27*K27</f>
        <v>39.75</v>
      </c>
      <c r="BC27" s="16" t="s">
        <v>312</v>
      </c>
      <c r="BD27" s="42"/>
      <c r="BE27" s="42"/>
      <c r="BF27" s="27"/>
      <c r="BG27" s="16"/>
      <c r="BH27" s="42"/>
      <c r="BI27" s="42"/>
      <c r="BJ27" s="27"/>
      <c r="BK27" s="16"/>
      <c r="BL27" s="42"/>
      <c r="BM27" s="42"/>
      <c r="BN27" s="27"/>
      <c r="BO27" s="16"/>
      <c r="BP27" s="42"/>
      <c r="BQ27" s="42"/>
      <c r="BR27" s="27"/>
      <c r="BS27" s="16"/>
      <c r="BT27" s="42"/>
      <c r="BU27" s="42"/>
      <c r="BV27" s="27"/>
      <c r="BW27" s="16"/>
      <c r="BX27" s="48" t="s">
        <v>297</v>
      </c>
      <c r="BY27" s="48" t="s">
        <v>297</v>
      </c>
      <c r="BZ27" s="49" t="s">
        <v>319</v>
      </c>
      <c r="CA27" s="49"/>
      <c r="CB27" s="49" t="s">
        <v>320</v>
      </c>
    </row>
    <row r="28" spans="1:80" s="26" customFormat="1" ht="19.899999999999999" customHeight="1" x14ac:dyDescent="0.25">
      <c r="A28" s="4">
        <v>43151</v>
      </c>
      <c r="B28" s="20">
        <v>43235</v>
      </c>
      <c r="C28" s="6">
        <v>119</v>
      </c>
      <c r="D28" s="6">
        <v>14591</v>
      </c>
      <c r="E28" s="6">
        <v>27</v>
      </c>
      <c r="F28" s="7" t="s">
        <v>161</v>
      </c>
      <c r="G28" s="7" t="s">
        <v>77</v>
      </c>
      <c r="H28" s="7" t="s">
        <v>78</v>
      </c>
      <c r="I28" s="37" t="s">
        <v>38</v>
      </c>
      <c r="J28" s="9">
        <v>2400</v>
      </c>
      <c r="K28" s="9">
        <f>2400-500</f>
        <v>1900</v>
      </c>
      <c r="L28" s="5">
        <v>43235</v>
      </c>
      <c r="M28" s="39">
        <v>43251</v>
      </c>
      <c r="N28" s="39"/>
      <c r="O28" s="9">
        <f>2400-500</f>
        <v>1900</v>
      </c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23"/>
      <c r="AC28" s="23"/>
      <c r="AD28" s="7" t="s">
        <v>39</v>
      </c>
      <c r="AE28" s="23" t="s">
        <v>66</v>
      </c>
      <c r="AF28" s="10" t="s">
        <v>162</v>
      </c>
      <c r="AG28" s="10"/>
      <c r="AH28" s="6" t="s">
        <v>166</v>
      </c>
      <c r="AI28" s="28" t="s">
        <v>323</v>
      </c>
      <c r="AJ28" s="40" t="s">
        <v>79</v>
      </c>
      <c r="AK28" s="41">
        <v>0.82</v>
      </c>
      <c r="AL28" s="23">
        <f t="shared" si="2"/>
        <v>1561.42</v>
      </c>
      <c r="AM28" s="42" t="s">
        <v>324</v>
      </c>
      <c r="AN28" s="43" t="s">
        <v>80</v>
      </c>
      <c r="AO28" s="44">
        <v>0.22</v>
      </c>
      <c r="AP28" s="27">
        <f t="shared" si="3"/>
        <v>418</v>
      </c>
      <c r="AQ28" s="25" t="s">
        <v>312</v>
      </c>
      <c r="AR28" s="37"/>
      <c r="AS28" s="45"/>
      <c r="AT28" s="38"/>
      <c r="AU28" s="46"/>
      <c r="AV28" s="37" t="s">
        <v>81</v>
      </c>
      <c r="AW28" s="47">
        <v>0.36</v>
      </c>
      <c r="AX28" s="27">
        <f>AW28*K28</f>
        <v>684</v>
      </c>
      <c r="AY28" s="23" t="s">
        <v>312</v>
      </c>
      <c r="AZ28" s="37" t="s">
        <v>82</v>
      </c>
      <c r="BA28" s="37">
        <v>0.13</v>
      </c>
      <c r="BB28" s="27">
        <f>BA28*K28</f>
        <v>247</v>
      </c>
      <c r="BC28" s="16" t="s">
        <v>312</v>
      </c>
      <c r="BD28" s="37"/>
      <c r="BE28" s="37"/>
      <c r="BF28" s="27"/>
      <c r="BG28" s="16"/>
      <c r="BH28" s="37"/>
      <c r="BI28" s="37"/>
      <c r="BJ28" s="27"/>
      <c r="BK28" s="16"/>
      <c r="BL28" s="37"/>
      <c r="BM28" s="37"/>
      <c r="BN28" s="27"/>
      <c r="BO28" s="16"/>
      <c r="BP28" s="37"/>
      <c r="BQ28" s="37"/>
      <c r="BR28" s="27"/>
      <c r="BS28" s="16"/>
      <c r="BT28" s="37"/>
      <c r="BU28" s="37"/>
      <c r="BV28" s="27"/>
      <c r="BW28" s="16"/>
      <c r="BX28" s="48" t="s">
        <v>297</v>
      </c>
      <c r="BY28" s="48" t="s">
        <v>297</v>
      </c>
      <c r="BZ28" s="49" t="s">
        <v>297</v>
      </c>
      <c r="CA28" s="49"/>
      <c r="CB28" s="49" t="s">
        <v>321</v>
      </c>
    </row>
    <row r="29" spans="1:80" s="26" customFormat="1" ht="19.899999999999999" customHeight="1" x14ac:dyDescent="0.25">
      <c r="A29" s="4">
        <v>43172</v>
      </c>
      <c r="B29" s="20">
        <v>43266</v>
      </c>
      <c r="C29" s="6">
        <v>120</v>
      </c>
      <c r="D29" s="6">
        <v>14624</v>
      </c>
      <c r="E29" s="6">
        <v>1</v>
      </c>
      <c r="F29" s="7" t="s">
        <v>93</v>
      </c>
      <c r="G29" s="7" t="s">
        <v>43</v>
      </c>
      <c r="H29" s="8" t="s">
        <v>44</v>
      </c>
      <c r="I29" s="25" t="s">
        <v>38</v>
      </c>
      <c r="J29" s="9">
        <v>200</v>
      </c>
      <c r="K29" s="9">
        <v>200</v>
      </c>
      <c r="L29" s="5">
        <v>43266</v>
      </c>
      <c r="M29" s="69">
        <v>43255</v>
      </c>
      <c r="N29" s="69"/>
      <c r="O29" s="9">
        <v>200</v>
      </c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5"/>
      <c r="AC29" s="6"/>
      <c r="AD29" s="7" t="s">
        <v>39</v>
      </c>
      <c r="AE29" s="23" t="s">
        <v>40</v>
      </c>
      <c r="AF29" s="10" t="s">
        <v>94</v>
      </c>
      <c r="AG29" s="10"/>
      <c r="AH29" s="10"/>
      <c r="AI29" s="10" t="s">
        <v>310</v>
      </c>
      <c r="AJ29" s="23" t="s">
        <v>45</v>
      </c>
      <c r="AK29" s="23">
        <v>0.9</v>
      </c>
      <c r="AL29" s="23">
        <f t="shared" si="2"/>
        <v>180.36</v>
      </c>
      <c r="AM29" s="23" t="s">
        <v>312</v>
      </c>
      <c r="AN29" s="23" t="s">
        <v>46</v>
      </c>
      <c r="AO29" s="23">
        <v>0.54</v>
      </c>
      <c r="AP29" s="23">
        <f t="shared" si="3"/>
        <v>108</v>
      </c>
      <c r="AQ29" s="25" t="s">
        <v>312</v>
      </c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34"/>
      <c r="BD29" s="23"/>
      <c r="BE29" s="23"/>
      <c r="BF29" s="23"/>
      <c r="BG29" s="34"/>
      <c r="BH29" s="23"/>
      <c r="BI29" s="23"/>
      <c r="BJ29" s="23"/>
      <c r="BK29" s="34"/>
      <c r="BL29" s="23"/>
      <c r="BM29" s="23"/>
      <c r="BN29" s="23"/>
      <c r="BO29" s="34"/>
      <c r="BP29" s="23"/>
      <c r="BQ29" s="23"/>
      <c r="BR29" s="23"/>
      <c r="BS29" s="34"/>
      <c r="BT29" s="23"/>
      <c r="BU29" s="23"/>
      <c r="BV29" s="23"/>
      <c r="BW29" s="34"/>
      <c r="BX29" s="23" t="s">
        <v>284</v>
      </c>
      <c r="BY29" s="23" t="s">
        <v>257</v>
      </c>
      <c r="BZ29" s="23" t="s">
        <v>258</v>
      </c>
      <c r="CA29" s="23"/>
      <c r="CB29" s="23" t="s">
        <v>259</v>
      </c>
    </row>
    <row r="30" spans="1:80" s="24" customFormat="1" ht="19.899999999999999" customHeight="1" x14ac:dyDescent="0.25">
      <c r="A30" s="4">
        <v>43172</v>
      </c>
      <c r="B30" s="20">
        <v>43266</v>
      </c>
      <c r="C30" s="6">
        <v>120</v>
      </c>
      <c r="D30" s="6">
        <v>14624</v>
      </c>
      <c r="E30" s="6">
        <v>2</v>
      </c>
      <c r="F30" s="7" t="s">
        <v>93</v>
      </c>
      <c r="G30" s="7" t="s">
        <v>77</v>
      </c>
      <c r="H30" s="8" t="s">
        <v>78</v>
      </c>
      <c r="I30" s="25" t="s">
        <v>38</v>
      </c>
      <c r="J30" s="9">
        <v>300</v>
      </c>
      <c r="K30" s="9">
        <v>300</v>
      </c>
      <c r="L30" s="5">
        <v>43266</v>
      </c>
      <c r="M30" s="69">
        <v>43255</v>
      </c>
      <c r="N30" s="69"/>
      <c r="O30" s="9">
        <v>300</v>
      </c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5"/>
      <c r="AC30" s="6"/>
      <c r="AD30" s="7" t="s">
        <v>39</v>
      </c>
      <c r="AE30" s="34" t="s">
        <v>66</v>
      </c>
      <c r="AF30" s="10" t="s">
        <v>94</v>
      </c>
      <c r="AG30" s="10"/>
      <c r="AH30" s="10"/>
      <c r="AI30" s="10" t="s">
        <v>326</v>
      </c>
      <c r="AJ30" s="23" t="s">
        <v>79</v>
      </c>
      <c r="AK30" s="23">
        <v>0.82</v>
      </c>
      <c r="AL30" s="23">
        <f t="shared" si="2"/>
        <v>246.53999999999996</v>
      </c>
      <c r="AM30" s="42" t="s">
        <v>325</v>
      </c>
      <c r="AN30" s="23" t="s">
        <v>80</v>
      </c>
      <c r="AO30" s="23">
        <v>0.215</v>
      </c>
      <c r="AP30" s="23">
        <f t="shared" si="3"/>
        <v>64.5</v>
      </c>
      <c r="AQ30" s="25" t="s">
        <v>312</v>
      </c>
      <c r="AR30" s="23"/>
      <c r="AS30" s="23"/>
      <c r="AT30" s="23"/>
      <c r="AU30" s="23"/>
      <c r="AV30" s="23" t="s">
        <v>81</v>
      </c>
      <c r="AW30" s="23">
        <v>0.36</v>
      </c>
      <c r="AX30" s="23">
        <f>AW30*K30</f>
        <v>108</v>
      </c>
      <c r="AY30" s="23" t="s">
        <v>312</v>
      </c>
      <c r="AZ30" s="23" t="s">
        <v>82</v>
      </c>
      <c r="BA30" s="23">
        <v>0.13</v>
      </c>
      <c r="BB30" s="23">
        <f>BA30*K30</f>
        <v>39</v>
      </c>
      <c r="BC30" s="34" t="s">
        <v>252</v>
      </c>
      <c r="BD30" s="23"/>
      <c r="BE30" s="23"/>
      <c r="BF30" s="23"/>
      <c r="BG30" s="34"/>
      <c r="BH30" s="23"/>
      <c r="BI30" s="23"/>
      <c r="BJ30" s="23"/>
      <c r="BK30" s="34"/>
      <c r="BL30" s="23"/>
      <c r="BM30" s="23"/>
      <c r="BN30" s="23"/>
      <c r="BO30" s="34"/>
      <c r="BP30" s="23"/>
      <c r="BQ30" s="23"/>
      <c r="BR30" s="23"/>
      <c r="BS30" s="34"/>
      <c r="BT30" s="23"/>
      <c r="BU30" s="23"/>
      <c r="BV30" s="23"/>
      <c r="BW30" s="34"/>
      <c r="BX30" s="23" t="s">
        <v>284</v>
      </c>
      <c r="BY30" s="23" t="s">
        <v>257</v>
      </c>
      <c r="BZ30" s="23" t="s">
        <v>260</v>
      </c>
      <c r="CA30" s="23"/>
      <c r="CB30" s="23" t="s">
        <v>259</v>
      </c>
    </row>
    <row r="31" spans="1:80" s="24" customFormat="1" ht="19.899999999999999" customHeight="1" x14ac:dyDescent="0.25">
      <c r="A31" s="4">
        <v>43172</v>
      </c>
      <c r="B31" s="20">
        <v>43266</v>
      </c>
      <c r="C31" s="6">
        <v>120</v>
      </c>
      <c r="D31" s="6">
        <v>14624</v>
      </c>
      <c r="E31" s="6">
        <v>3</v>
      </c>
      <c r="F31" s="7" t="s">
        <v>93</v>
      </c>
      <c r="G31" s="7" t="s">
        <v>83</v>
      </c>
      <c r="H31" s="8" t="s">
        <v>84</v>
      </c>
      <c r="I31" s="25" t="s">
        <v>38</v>
      </c>
      <c r="J31" s="9">
        <v>700</v>
      </c>
      <c r="K31" s="9">
        <v>700</v>
      </c>
      <c r="L31" s="5">
        <v>43266</v>
      </c>
      <c r="M31" s="69">
        <v>43255</v>
      </c>
      <c r="N31" s="69"/>
      <c r="O31" s="9">
        <v>700</v>
      </c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5"/>
      <c r="AC31" s="6"/>
      <c r="AD31" s="7" t="s">
        <v>39</v>
      </c>
      <c r="AE31" s="34" t="s">
        <v>66</v>
      </c>
      <c r="AF31" s="10" t="s">
        <v>94</v>
      </c>
      <c r="AG31" s="10"/>
      <c r="AH31" s="10"/>
      <c r="AI31" s="10" t="s">
        <v>349</v>
      </c>
      <c r="AJ31" s="23" t="s">
        <v>85</v>
      </c>
      <c r="AK31" s="23">
        <v>0.82</v>
      </c>
      <c r="AL31" s="23">
        <f t="shared" si="2"/>
        <v>575.26</v>
      </c>
      <c r="AM31" s="23" t="s">
        <v>329</v>
      </c>
      <c r="AN31" s="23" t="s">
        <v>86</v>
      </c>
      <c r="AO31" s="23">
        <v>0.215</v>
      </c>
      <c r="AP31" s="23">
        <f t="shared" si="3"/>
        <v>150.5</v>
      </c>
      <c r="AQ31" s="25" t="s">
        <v>312</v>
      </c>
      <c r="AR31" s="23"/>
      <c r="AS31" s="23"/>
      <c r="AT31" s="23"/>
      <c r="AU31" s="23"/>
      <c r="AV31" s="23" t="s">
        <v>87</v>
      </c>
      <c r="AW31" s="23">
        <v>0.36</v>
      </c>
      <c r="AX31" s="23">
        <f>AW31*K31</f>
        <v>252</v>
      </c>
      <c r="AY31" s="23" t="s">
        <v>312</v>
      </c>
      <c r="AZ31" s="23" t="s">
        <v>88</v>
      </c>
      <c r="BA31" s="23">
        <v>0.13</v>
      </c>
      <c r="BB31" s="23">
        <f>BA31*K31</f>
        <v>91</v>
      </c>
      <c r="BC31" s="34" t="s">
        <v>252</v>
      </c>
      <c r="BD31" s="23"/>
      <c r="BE31" s="23"/>
      <c r="BF31" s="23"/>
      <c r="BG31" s="34"/>
      <c r="BH31" s="23"/>
      <c r="BI31" s="23"/>
      <c r="BJ31" s="23"/>
      <c r="BK31" s="34"/>
      <c r="BL31" s="23"/>
      <c r="BM31" s="23"/>
      <c r="BN31" s="23"/>
      <c r="BO31" s="34"/>
      <c r="BP31" s="23"/>
      <c r="BQ31" s="23"/>
      <c r="BR31" s="23"/>
      <c r="BS31" s="34"/>
      <c r="BT31" s="23"/>
      <c r="BU31" s="23"/>
      <c r="BV31" s="23"/>
      <c r="BW31" s="34"/>
      <c r="BX31" s="23" t="s">
        <v>284</v>
      </c>
      <c r="BY31" s="23" t="s">
        <v>257</v>
      </c>
      <c r="BZ31" s="23" t="s">
        <v>260</v>
      </c>
      <c r="CA31" s="23"/>
      <c r="CB31" s="23" t="s">
        <v>259</v>
      </c>
    </row>
    <row r="32" spans="1:80" s="24" customFormat="1" ht="19.899999999999999" customHeight="1" x14ac:dyDescent="0.25">
      <c r="A32" s="4">
        <v>43172</v>
      </c>
      <c r="B32" s="20">
        <v>43266</v>
      </c>
      <c r="C32" s="6">
        <v>120</v>
      </c>
      <c r="D32" s="6">
        <v>14624</v>
      </c>
      <c r="E32" s="6">
        <v>4</v>
      </c>
      <c r="F32" s="7" t="s">
        <v>93</v>
      </c>
      <c r="G32" s="7" t="s">
        <v>89</v>
      </c>
      <c r="H32" s="8" t="s">
        <v>90</v>
      </c>
      <c r="I32" s="25" t="s">
        <v>38</v>
      </c>
      <c r="J32" s="9">
        <v>300</v>
      </c>
      <c r="K32" s="9">
        <v>300</v>
      </c>
      <c r="L32" s="5">
        <v>43266</v>
      </c>
      <c r="M32" s="69">
        <v>43255</v>
      </c>
      <c r="N32" s="69"/>
      <c r="O32" s="9">
        <v>300</v>
      </c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5"/>
      <c r="AC32" s="6"/>
      <c r="AD32" s="7" t="s">
        <v>39</v>
      </c>
      <c r="AE32" s="23" t="s">
        <v>40</v>
      </c>
      <c r="AF32" s="10" t="s">
        <v>94</v>
      </c>
      <c r="AG32" s="10"/>
      <c r="AH32" s="10"/>
      <c r="AI32" s="10" t="s">
        <v>310</v>
      </c>
      <c r="AJ32" s="23" t="s">
        <v>91</v>
      </c>
      <c r="AK32" s="23">
        <v>0.9</v>
      </c>
      <c r="AL32" s="23">
        <f t="shared" si="2"/>
        <v>270.54000000000002</v>
      </c>
      <c r="AM32" s="23" t="s">
        <v>312</v>
      </c>
      <c r="AN32" s="23" t="s">
        <v>92</v>
      </c>
      <c r="AO32" s="23">
        <v>0.56000000000000005</v>
      </c>
      <c r="AP32" s="23">
        <f t="shared" si="3"/>
        <v>168.00000000000003</v>
      </c>
      <c r="AQ32" s="25" t="s">
        <v>312</v>
      </c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34"/>
      <c r="BD32" s="23"/>
      <c r="BE32" s="23"/>
      <c r="BF32" s="23"/>
      <c r="BG32" s="34"/>
      <c r="BH32" s="23"/>
      <c r="BI32" s="23"/>
      <c r="BJ32" s="23"/>
      <c r="BK32" s="34"/>
      <c r="BL32" s="23"/>
      <c r="BM32" s="23"/>
      <c r="BN32" s="23"/>
      <c r="BO32" s="34"/>
      <c r="BP32" s="23"/>
      <c r="BQ32" s="23"/>
      <c r="BR32" s="23"/>
      <c r="BS32" s="34"/>
      <c r="BT32" s="23"/>
      <c r="BU32" s="23"/>
      <c r="BV32" s="23"/>
      <c r="BW32" s="34"/>
      <c r="BX32" s="23" t="s">
        <v>284</v>
      </c>
      <c r="BY32" s="23" t="s">
        <v>257</v>
      </c>
      <c r="BZ32" s="23" t="s">
        <v>258</v>
      </c>
      <c r="CA32" s="23"/>
      <c r="CB32" s="23" t="s">
        <v>259</v>
      </c>
    </row>
    <row r="33" spans="1:80" s="24" customFormat="1" ht="19.899999999999999" customHeight="1" x14ac:dyDescent="0.25">
      <c r="A33" s="4">
        <v>43172</v>
      </c>
      <c r="B33" s="20">
        <v>43266</v>
      </c>
      <c r="C33" s="6">
        <v>120</v>
      </c>
      <c r="D33" s="6">
        <v>14624</v>
      </c>
      <c r="E33" s="6">
        <v>5</v>
      </c>
      <c r="F33" s="7" t="s">
        <v>93</v>
      </c>
      <c r="G33" s="7" t="s">
        <v>95</v>
      </c>
      <c r="H33" s="8" t="s">
        <v>96</v>
      </c>
      <c r="I33" s="25" t="s">
        <v>38</v>
      </c>
      <c r="J33" s="9">
        <v>100</v>
      </c>
      <c r="K33" s="9">
        <v>100</v>
      </c>
      <c r="L33" s="5">
        <v>43266</v>
      </c>
      <c r="M33" s="69">
        <v>43255</v>
      </c>
      <c r="N33" s="69"/>
      <c r="O33" s="9">
        <v>100</v>
      </c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5"/>
      <c r="AC33" s="6"/>
      <c r="AD33" s="7" t="s">
        <v>39</v>
      </c>
      <c r="AE33" s="34" t="s">
        <v>40</v>
      </c>
      <c r="AF33" s="10" t="s">
        <v>94</v>
      </c>
      <c r="AG33" s="10"/>
      <c r="AH33" s="10"/>
      <c r="AI33" s="10" t="s">
        <v>307</v>
      </c>
      <c r="AJ33" s="23" t="s">
        <v>41</v>
      </c>
      <c r="AK33" s="23">
        <v>0.9</v>
      </c>
      <c r="AL33" s="23">
        <f t="shared" si="2"/>
        <v>90.18</v>
      </c>
      <c r="AM33" s="23" t="s">
        <v>312</v>
      </c>
      <c r="AN33" s="23" t="s">
        <v>97</v>
      </c>
      <c r="AO33" s="23">
        <v>0.56000000000000005</v>
      </c>
      <c r="AP33" s="23">
        <f t="shared" si="3"/>
        <v>56.000000000000007</v>
      </c>
      <c r="AQ33" s="25" t="s">
        <v>342</v>
      </c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34"/>
      <c r="BD33" s="23"/>
      <c r="BE33" s="23"/>
      <c r="BF33" s="23"/>
      <c r="BG33" s="34"/>
      <c r="BH33" s="23"/>
      <c r="BI33" s="23"/>
      <c r="BJ33" s="23"/>
      <c r="BK33" s="34"/>
      <c r="BL33" s="23"/>
      <c r="BM33" s="23"/>
      <c r="BN33" s="23"/>
      <c r="BO33" s="34"/>
      <c r="BP33" s="23"/>
      <c r="BQ33" s="23"/>
      <c r="BR33" s="23"/>
      <c r="BS33" s="34"/>
      <c r="BT33" s="23"/>
      <c r="BU33" s="23"/>
      <c r="BV33" s="23"/>
      <c r="BW33" s="34"/>
      <c r="BX33" s="23" t="s">
        <v>284</v>
      </c>
      <c r="BY33" s="23" t="s">
        <v>257</v>
      </c>
      <c r="BZ33" s="23" t="s">
        <v>258</v>
      </c>
      <c r="CA33" s="23"/>
      <c r="CB33" s="23" t="s">
        <v>259</v>
      </c>
    </row>
    <row r="34" spans="1:80" s="24" customFormat="1" ht="19.899999999999999" customHeight="1" x14ac:dyDescent="0.25">
      <c r="A34" s="4">
        <v>43172</v>
      </c>
      <c r="B34" s="20">
        <v>43266</v>
      </c>
      <c r="C34" s="6">
        <v>120</v>
      </c>
      <c r="D34" s="6">
        <v>14629</v>
      </c>
      <c r="E34" s="6">
        <v>1</v>
      </c>
      <c r="F34" s="7" t="s">
        <v>191</v>
      </c>
      <c r="G34" s="7" t="s">
        <v>36</v>
      </c>
      <c r="H34" s="8" t="s">
        <v>37</v>
      </c>
      <c r="I34" s="25" t="s">
        <v>38</v>
      </c>
      <c r="J34" s="9">
        <v>50</v>
      </c>
      <c r="K34" s="9">
        <v>50</v>
      </c>
      <c r="L34" s="5">
        <v>43266</v>
      </c>
      <c r="M34" s="69">
        <v>43255</v>
      </c>
      <c r="N34" s="69"/>
      <c r="O34" s="9">
        <v>50</v>
      </c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5"/>
      <c r="AC34" s="6"/>
      <c r="AD34" s="7" t="s">
        <v>39</v>
      </c>
      <c r="AE34" s="34" t="s">
        <v>40</v>
      </c>
      <c r="AF34" s="10" t="s">
        <v>192</v>
      </c>
      <c r="AG34" s="10"/>
      <c r="AH34" s="10"/>
      <c r="AI34" s="10" t="s">
        <v>310</v>
      </c>
      <c r="AJ34" s="23" t="s">
        <v>41</v>
      </c>
      <c r="AK34" s="23">
        <v>0.9</v>
      </c>
      <c r="AL34" s="23">
        <f t="shared" si="2"/>
        <v>45.09</v>
      </c>
      <c r="AM34" s="23" t="s">
        <v>312</v>
      </c>
      <c r="AN34" s="23" t="s">
        <v>42</v>
      </c>
      <c r="AO34" s="23">
        <v>0.54</v>
      </c>
      <c r="AP34" s="23">
        <f t="shared" ref="AP34:AP40" si="4">AO34*K34</f>
        <v>27</v>
      </c>
      <c r="AQ34" s="25" t="s">
        <v>312</v>
      </c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34"/>
      <c r="BD34" s="23"/>
      <c r="BE34" s="23"/>
      <c r="BF34" s="23"/>
      <c r="BG34" s="34"/>
      <c r="BH34" s="23"/>
      <c r="BI34" s="23"/>
      <c r="BJ34" s="23"/>
      <c r="BK34" s="34"/>
      <c r="BL34" s="23"/>
      <c r="BM34" s="23"/>
      <c r="BN34" s="23"/>
      <c r="BO34" s="34"/>
      <c r="BP34" s="23"/>
      <c r="BQ34" s="23"/>
      <c r="BR34" s="23"/>
      <c r="BS34" s="34"/>
      <c r="BT34" s="23"/>
      <c r="BU34" s="23"/>
      <c r="BV34" s="23"/>
      <c r="BW34" s="34"/>
      <c r="BX34" s="23" t="s">
        <v>284</v>
      </c>
      <c r="BY34" s="23" t="s">
        <v>257</v>
      </c>
      <c r="BZ34" s="23" t="s">
        <v>258</v>
      </c>
      <c r="CA34" s="23"/>
      <c r="CB34" s="23" t="s">
        <v>259</v>
      </c>
    </row>
    <row r="35" spans="1:80" s="24" customFormat="1" ht="19.899999999999999" customHeight="1" x14ac:dyDescent="0.25">
      <c r="A35" s="4">
        <v>43172</v>
      </c>
      <c r="B35" s="20">
        <v>43266</v>
      </c>
      <c r="C35" s="6">
        <v>120</v>
      </c>
      <c r="D35" s="6">
        <v>14629</v>
      </c>
      <c r="E35" s="6">
        <v>2</v>
      </c>
      <c r="F35" s="7" t="s">
        <v>191</v>
      </c>
      <c r="G35" s="7" t="s">
        <v>47</v>
      </c>
      <c r="H35" s="8" t="s">
        <v>48</v>
      </c>
      <c r="I35" s="25" t="s">
        <v>38</v>
      </c>
      <c r="J35" s="9">
        <v>50</v>
      </c>
      <c r="K35" s="9">
        <v>50</v>
      </c>
      <c r="L35" s="5">
        <v>43266</v>
      </c>
      <c r="M35" s="69">
        <v>43255</v>
      </c>
      <c r="N35" s="69"/>
      <c r="O35" s="9">
        <v>50</v>
      </c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5"/>
      <c r="AC35" s="6"/>
      <c r="AD35" s="7" t="s">
        <v>39</v>
      </c>
      <c r="AE35" s="34" t="s">
        <v>40</v>
      </c>
      <c r="AF35" s="10" t="s">
        <v>192</v>
      </c>
      <c r="AG35" s="10"/>
      <c r="AH35" s="10"/>
      <c r="AI35" s="10" t="s">
        <v>416</v>
      </c>
      <c r="AJ35" s="23" t="s">
        <v>49</v>
      </c>
      <c r="AK35" s="23">
        <v>0.9</v>
      </c>
      <c r="AL35" s="23">
        <f t="shared" si="2"/>
        <v>45.09</v>
      </c>
      <c r="AM35" s="23" t="s">
        <v>333</v>
      </c>
      <c r="AN35" s="23" t="s">
        <v>50</v>
      </c>
      <c r="AO35" s="23">
        <v>0.54</v>
      </c>
      <c r="AP35" s="23">
        <f t="shared" si="4"/>
        <v>27</v>
      </c>
      <c r="AQ35" s="89" t="s">
        <v>415</v>
      </c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34"/>
      <c r="BD35" s="23"/>
      <c r="BE35" s="23"/>
      <c r="BF35" s="23"/>
      <c r="BG35" s="34"/>
      <c r="BH35" s="23"/>
      <c r="BI35" s="23"/>
      <c r="BJ35" s="23"/>
      <c r="BK35" s="34"/>
      <c r="BL35" s="23"/>
      <c r="BM35" s="23"/>
      <c r="BN35" s="23"/>
      <c r="BO35" s="34"/>
      <c r="BP35" s="23"/>
      <c r="BQ35" s="23"/>
      <c r="BR35" s="23"/>
      <c r="BS35" s="34"/>
      <c r="BT35" s="23"/>
      <c r="BU35" s="23"/>
      <c r="BV35" s="23"/>
      <c r="BW35" s="34"/>
      <c r="BX35" s="23" t="s">
        <v>284</v>
      </c>
      <c r="BY35" s="23" t="s">
        <v>257</v>
      </c>
      <c r="BZ35" s="23" t="s">
        <v>258</v>
      </c>
      <c r="CA35" s="23"/>
      <c r="CB35" s="23" t="s">
        <v>259</v>
      </c>
    </row>
    <row r="36" spans="1:80" s="24" customFormat="1" ht="19.899999999999999" customHeight="1" x14ac:dyDescent="0.25">
      <c r="A36" s="4">
        <v>43172</v>
      </c>
      <c r="B36" s="20">
        <v>43266</v>
      </c>
      <c r="C36" s="6">
        <v>120</v>
      </c>
      <c r="D36" s="6">
        <v>14629</v>
      </c>
      <c r="E36" s="6">
        <v>3</v>
      </c>
      <c r="F36" s="7" t="s">
        <v>191</v>
      </c>
      <c r="G36" s="7" t="s">
        <v>193</v>
      </c>
      <c r="H36" s="8" t="s">
        <v>194</v>
      </c>
      <c r="I36" s="25"/>
      <c r="J36" s="9">
        <v>50</v>
      </c>
      <c r="K36" s="9">
        <v>50</v>
      </c>
      <c r="L36" s="5">
        <v>43266</v>
      </c>
      <c r="M36" s="69">
        <v>43255</v>
      </c>
      <c r="N36" s="69"/>
      <c r="O36" s="9">
        <v>50</v>
      </c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5"/>
      <c r="AC36" s="6"/>
      <c r="AD36" s="7" t="s">
        <v>39</v>
      </c>
      <c r="AE36" s="34" t="s">
        <v>129</v>
      </c>
      <c r="AF36" s="10" t="s">
        <v>192</v>
      </c>
      <c r="AG36" s="10"/>
      <c r="AH36" s="10"/>
      <c r="AI36" s="10" t="s">
        <v>310</v>
      </c>
      <c r="AJ36" s="23" t="s">
        <v>195</v>
      </c>
      <c r="AK36" s="23">
        <v>0.78</v>
      </c>
      <c r="AL36" s="23">
        <f>AK36*K36</f>
        <v>39</v>
      </c>
      <c r="AM36" s="23" t="s">
        <v>312</v>
      </c>
      <c r="AN36" s="23" t="s">
        <v>196</v>
      </c>
      <c r="AO36" s="23">
        <v>0.43</v>
      </c>
      <c r="AP36" s="23">
        <f t="shared" si="4"/>
        <v>21.5</v>
      </c>
      <c r="AQ36" s="25" t="s">
        <v>312</v>
      </c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34"/>
      <c r="BD36" s="23"/>
      <c r="BE36" s="23"/>
      <c r="BF36" s="23"/>
      <c r="BG36" s="34"/>
      <c r="BH36" s="23"/>
      <c r="BI36" s="23"/>
      <c r="BJ36" s="23"/>
      <c r="BK36" s="34"/>
      <c r="BL36" s="23"/>
      <c r="BM36" s="23"/>
      <c r="BN36" s="23"/>
      <c r="BO36" s="34"/>
      <c r="BP36" s="23"/>
      <c r="BQ36" s="23"/>
      <c r="BR36" s="23"/>
      <c r="BS36" s="34"/>
      <c r="BT36" s="23"/>
      <c r="BU36" s="23"/>
      <c r="BV36" s="23"/>
      <c r="BW36" s="34"/>
      <c r="BX36" s="23" t="s">
        <v>269</v>
      </c>
      <c r="BY36" s="23" t="s">
        <v>270</v>
      </c>
      <c r="BZ36" s="23" t="s">
        <v>271</v>
      </c>
      <c r="CA36" s="23"/>
      <c r="CB36" s="23" t="s">
        <v>272</v>
      </c>
    </row>
    <row r="37" spans="1:80" s="24" customFormat="1" ht="19.899999999999999" customHeight="1" x14ac:dyDescent="0.25">
      <c r="A37" s="4">
        <v>43172</v>
      </c>
      <c r="B37" s="20">
        <v>43266</v>
      </c>
      <c r="C37" s="6">
        <v>120</v>
      </c>
      <c r="D37" s="6">
        <v>14629</v>
      </c>
      <c r="E37" s="6">
        <v>4</v>
      </c>
      <c r="F37" s="7" t="s">
        <v>191</v>
      </c>
      <c r="G37" s="7" t="s">
        <v>127</v>
      </c>
      <c r="H37" s="8" t="s">
        <v>128</v>
      </c>
      <c r="I37" s="25"/>
      <c r="J37" s="9">
        <v>50</v>
      </c>
      <c r="K37" s="9">
        <v>50</v>
      </c>
      <c r="L37" s="5">
        <v>43266</v>
      </c>
      <c r="M37" s="69">
        <v>43255</v>
      </c>
      <c r="N37" s="69"/>
      <c r="O37" s="9">
        <v>50</v>
      </c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5"/>
      <c r="AC37" s="6"/>
      <c r="AD37" s="7" t="s">
        <v>39</v>
      </c>
      <c r="AE37" s="34" t="s">
        <v>129</v>
      </c>
      <c r="AF37" s="10" t="s">
        <v>192</v>
      </c>
      <c r="AG37" s="10"/>
      <c r="AH37" s="10"/>
      <c r="AI37" s="10" t="s">
        <v>310</v>
      </c>
      <c r="AJ37" s="23" t="s">
        <v>91</v>
      </c>
      <c r="AK37" s="23">
        <v>0.78</v>
      </c>
      <c r="AL37" s="23">
        <f>AK37*K37</f>
        <v>39</v>
      </c>
      <c r="AM37" s="23" t="s">
        <v>312</v>
      </c>
      <c r="AN37" s="23" t="s">
        <v>92</v>
      </c>
      <c r="AO37" s="23">
        <v>0.43</v>
      </c>
      <c r="AP37" s="23">
        <f t="shared" si="4"/>
        <v>21.5</v>
      </c>
      <c r="AQ37" s="25" t="s">
        <v>312</v>
      </c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34"/>
      <c r="BD37" s="23"/>
      <c r="BE37" s="23"/>
      <c r="BF37" s="23"/>
      <c r="BG37" s="34"/>
      <c r="BH37" s="23"/>
      <c r="BI37" s="23"/>
      <c r="BJ37" s="23"/>
      <c r="BK37" s="34"/>
      <c r="BL37" s="23"/>
      <c r="BM37" s="23"/>
      <c r="BN37" s="23"/>
      <c r="BO37" s="34"/>
      <c r="BP37" s="23"/>
      <c r="BQ37" s="23"/>
      <c r="BR37" s="23"/>
      <c r="BS37" s="34"/>
      <c r="BT37" s="23"/>
      <c r="BU37" s="23"/>
      <c r="BV37" s="23"/>
      <c r="BW37" s="34"/>
      <c r="BX37" s="23" t="s">
        <v>269</v>
      </c>
      <c r="BY37" s="23" t="s">
        <v>270</v>
      </c>
      <c r="BZ37" s="23" t="s">
        <v>273</v>
      </c>
      <c r="CA37" s="23"/>
      <c r="CB37" s="23" t="s">
        <v>272</v>
      </c>
    </row>
    <row r="38" spans="1:80" s="24" customFormat="1" ht="19.899999999999999" customHeight="1" x14ac:dyDescent="0.25">
      <c r="A38" s="4">
        <v>43172</v>
      </c>
      <c r="B38" s="20">
        <v>43266</v>
      </c>
      <c r="C38" s="6">
        <v>120</v>
      </c>
      <c r="D38" s="6">
        <v>14629</v>
      </c>
      <c r="E38" s="6">
        <v>5</v>
      </c>
      <c r="F38" s="7" t="s">
        <v>191</v>
      </c>
      <c r="G38" s="7" t="s">
        <v>89</v>
      </c>
      <c r="H38" s="8" t="s">
        <v>90</v>
      </c>
      <c r="I38" s="25" t="s">
        <v>38</v>
      </c>
      <c r="J38" s="9">
        <v>50</v>
      </c>
      <c r="K38" s="9">
        <v>50</v>
      </c>
      <c r="L38" s="5">
        <v>43266</v>
      </c>
      <c r="M38" s="69">
        <v>43255</v>
      </c>
      <c r="N38" s="69"/>
      <c r="O38" s="9">
        <v>50</v>
      </c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5"/>
      <c r="AC38" s="6"/>
      <c r="AD38" s="7" t="s">
        <v>39</v>
      </c>
      <c r="AE38" s="23" t="s">
        <v>40</v>
      </c>
      <c r="AF38" s="10" t="s">
        <v>192</v>
      </c>
      <c r="AG38" s="10"/>
      <c r="AH38" s="10"/>
      <c r="AI38" s="10" t="s">
        <v>310</v>
      </c>
      <c r="AJ38" s="23" t="s">
        <v>91</v>
      </c>
      <c r="AK38" s="23">
        <v>0.9</v>
      </c>
      <c r="AL38" s="23">
        <f t="shared" ref="AL38:AL44" si="5">AK38*K38+(K38*1%*0.18)</f>
        <v>45.09</v>
      </c>
      <c r="AM38" s="23" t="s">
        <v>312</v>
      </c>
      <c r="AN38" s="23" t="s">
        <v>92</v>
      </c>
      <c r="AO38" s="23">
        <v>0.56000000000000005</v>
      </c>
      <c r="AP38" s="23">
        <f t="shared" si="4"/>
        <v>28.000000000000004</v>
      </c>
      <c r="AQ38" s="25" t="s">
        <v>312</v>
      </c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34"/>
      <c r="BD38" s="23"/>
      <c r="BE38" s="23"/>
      <c r="BF38" s="23"/>
      <c r="BG38" s="34"/>
      <c r="BH38" s="23"/>
      <c r="BI38" s="23"/>
      <c r="BJ38" s="23"/>
      <c r="BK38" s="34"/>
      <c r="BL38" s="23"/>
      <c r="BM38" s="23"/>
      <c r="BN38" s="23"/>
      <c r="BO38" s="34"/>
      <c r="BP38" s="23"/>
      <c r="BQ38" s="23"/>
      <c r="BR38" s="23"/>
      <c r="BS38" s="34"/>
      <c r="BT38" s="23"/>
      <c r="BU38" s="23"/>
      <c r="BV38" s="23"/>
      <c r="BW38" s="34"/>
      <c r="BX38" s="23" t="s">
        <v>284</v>
      </c>
      <c r="BY38" s="23" t="s">
        <v>257</v>
      </c>
      <c r="BZ38" s="23" t="s">
        <v>258</v>
      </c>
      <c r="CA38" s="23"/>
      <c r="CB38" s="23" t="s">
        <v>259</v>
      </c>
    </row>
    <row r="39" spans="1:80" s="24" customFormat="1" ht="19.899999999999999" customHeight="1" x14ac:dyDescent="0.25">
      <c r="A39" s="4">
        <v>43172</v>
      </c>
      <c r="B39" s="20">
        <v>43266</v>
      </c>
      <c r="C39" s="6">
        <v>120</v>
      </c>
      <c r="D39" s="6">
        <v>14629</v>
      </c>
      <c r="E39" s="6">
        <v>6</v>
      </c>
      <c r="F39" s="7" t="s">
        <v>191</v>
      </c>
      <c r="G39" s="7" t="s">
        <v>197</v>
      </c>
      <c r="H39" s="8" t="s">
        <v>198</v>
      </c>
      <c r="I39" s="25" t="s">
        <v>38</v>
      </c>
      <c r="J39" s="9">
        <v>50</v>
      </c>
      <c r="K39" s="9">
        <v>50</v>
      </c>
      <c r="L39" s="5">
        <v>43266</v>
      </c>
      <c r="M39" s="69">
        <v>43255</v>
      </c>
      <c r="N39" s="69"/>
      <c r="O39" s="9">
        <v>50</v>
      </c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5"/>
      <c r="AC39" s="6"/>
      <c r="AD39" s="7" t="s">
        <v>39</v>
      </c>
      <c r="AE39" s="34" t="s">
        <v>40</v>
      </c>
      <c r="AF39" s="10" t="s">
        <v>192</v>
      </c>
      <c r="AG39" s="10"/>
      <c r="AH39" s="10"/>
      <c r="AI39" s="10" t="s">
        <v>310</v>
      </c>
      <c r="AJ39" s="23" t="s">
        <v>199</v>
      </c>
      <c r="AK39" s="23">
        <v>0.9</v>
      </c>
      <c r="AL39" s="23">
        <f t="shared" si="5"/>
        <v>45.09</v>
      </c>
      <c r="AM39" s="23" t="s">
        <v>312</v>
      </c>
      <c r="AN39" s="23" t="s">
        <v>46</v>
      </c>
      <c r="AO39" s="23">
        <v>0.56000000000000005</v>
      </c>
      <c r="AP39" s="23">
        <f t="shared" si="4"/>
        <v>28.000000000000004</v>
      </c>
      <c r="AQ39" s="25" t="s">
        <v>312</v>
      </c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34"/>
      <c r="BD39" s="23"/>
      <c r="BE39" s="23"/>
      <c r="BF39" s="23"/>
      <c r="BG39" s="34"/>
      <c r="BH39" s="23"/>
      <c r="BI39" s="23"/>
      <c r="BJ39" s="23"/>
      <c r="BK39" s="34"/>
      <c r="BL39" s="23"/>
      <c r="BM39" s="23"/>
      <c r="BN39" s="23"/>
      <c r="BO39" s="34"/>
      <c r="BP39" s="23"/>
      <c r="BQ39" s="23"/>
      <c r="BR39" s="23"/>
      <c r="BS39" s="34"/>
      <c r="BT39" s="23"/>
      <c r="BU39" s="23"/>
      <c r="BV39" s="23"/>
      <c r="BW39" s="34"/>
      <c r="BX39" s="23" t="s">
        <v>284</v>
      </c>
      <c r="BY39" s="23" t="s">
        <v>257</v>
      </c>
      <c r="BZ39" s="23" t="s">
        <v>258</v>
      </c>
      <c r="CA39" s="23"/>
      <c r="CB39" s="23" t="s">
        <v>259</v>
      </c>
    </row>
    <row r="40" spans="1:80" s="24" customFormat="1" ht="19.899999999999999" customHeight="1" x14ac:dyDescent="0.25">
      <c r="A40" s="4">
        <v>43172</v>
      </c>
      <c r="B40" s="20">
        <v>43266</v>
      </c>
      <c r="C40" s="6">
        <v>120</v>
      </c>
      <c r="D40" s="6">
        <v>14629</v>
      </c>
      <c r="E40" s="6">
        <v>7</v>
      </c>
      <c r="F40" s="7" t="s">
        <v>191</v>
      </c>
      <c r="G40" s="7" t="s">
        <v>95</v>
      </c>
      <c r="H40" s="8" t="s">
        <v>96</v>
      </c>
      <c r="I40" s="25" t="s">
        <v>38</v>
      </c>
      <c r="J40" s="9">
        <v>50</v>
      </c>
      <c r="K40" s="9">
        <v>50</v>
      </c>
      <c r="L40" s="5">
        <v>43266</v>
      </c>
      <c r="M40" s="69">
        <v>43255</v>
      </c>
      <c r="N40" s="69"/>
      <c r="O40" s="9">
        <v>50</v>
      </c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5"/>
      <c r="AC40" s="6"/>
      <c r="AD40" s="7" t="s">
        <v>39</v>
      </c>
      <c r="AE40" s="34" t="s">
        <v>40</v>
      </c>
      <c r="AF40" s="10" t="s">
        <v>192</v>
      </c>
      <c r="AG40" s="10"/>
      <c r="AH40" s="10"/>
      <c r="AI40" s="10" t="s">
        <v>307</v>
      </c>
      <c r="AJ40" s="23" t="s">
        <v>41</v>
      </c>
      <c r="AK40" s="23">
        <v>0.9</v>
      </c>
      <c r="AL40" s="23">
        <f t="shared" si="5"/>
        <v>45.09</v>
      </c>
      <c r="AM40" s="23" t="s">
        <v>312</v>
      </c>
      <c r="AN40" s="23" t="s">
        <v>97</v>
      </c>
      <c r="AO40" s="23">
        <v>0.56000000000000005</v>
      </c>
      <c r="AP40" s="23">
        <f t="shared" si="4"/>
        <v>28.000000000000004</v>
      </c>
      <c r="AQ40" s="25" t="s">
        <v>342</v>
      </c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34"/>
      <c r="BD40" s="23"/>
      <c r="BE40" s="23"/>
      <c r="BF40" s="23"/>
      <c r="BG40" s="34"/>
      <c r="BH40" s="23"/>
      <c r="BI40" s="23"/>
      <c r="BJ40" s="23"/>
      <c r="BK40" s="34"/>
      <c r="BL40" s="23"/>
      <c r="BM40" s="23"/>
      <c r="BN40" s="23"/>
      <c r="BO40" s="34"/>
      <c r="BP40" s="23"/>
      <c r="BQ40" s="23"/>
      <c r="BR40" s="23"/>
      <c r="BS40" s="34"/>
      <c r="BT40" s="23"/>
      <c r="BU40" s="23"/>
      <c r="BV40" s="23"/>
      <c r="BW40" s="34"/>
      <c r="BX40" s="23" t="s">
        <v>284</v>
      </c>
      <c r="BY40" s="23" t="s">
        <v>257</v>
      </c>
      <c r="BZ40" s="23" t="s">
        <v>258</v>
      </c>
      <c r="CA40" s="23"/>
      <c r="CB40" s="23" t="s">
        <v>259</v>
      </c>
    </row>
    <row r="41" spans="1:80" s="31" customFormat="1" ht="19.899999999999999" customHeight="1" x14ac:dyDescent="0.25">
      <c r="A41" s="4">
        <v>43172</v>
      </c>
      <c r="B41" s="20">
        <v>43266</v>
      </c>
      <c r="C41" s="6">
        <v>120</v>
      </c>
      <c r="D41" s="6">
        <v>1287</v>
      </c>
      <c r="E41" s="6">
        <v>1</v>
      </c>
      <c r="F41" s="7" t="s">
        <v>200</v>
      </c>
      <c r="G41" s="7" t="s">
        <v>89</v>
      </c>
      <c r="H41" s="8" t="s">
        <v>90</v>
      </c>
      <c r="I41" s="25" t="s">
        <v>38</v>
      </c>
      <c r="J41" s="9">
        <v>50</v>
      </c>
      <c r="K41" s="9">
        <v>50</v>
      </c>
      <c r="L41" s="5">
        <v>43266</v>
      </c>
      <c r="M41" s="69">
        <v>43255</v>
      </c>
      <c r="N41" s="69"/>
      <c r="O41" s="9">
        <v>50</v>
      </c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5"/>
      <c r="AC41" s="6"/>
      <c r="AD41" s="7" t="s">
        <v>39</v>
      </c>
      <c r="AE41" s="23" t="s">
        <v>40</v>
      </c>
      <c r="AF41" s="10" t="s">
        <v>201</v>
      </c>
      <c r="AG41" s="10"/>
      <c r="AH41" s="10"/>
      <c r="AI41" s="10" t="s">
        <v>310</v>
      </c>
      <c r="AJ41" s="23" t="s">
        <v>91</v>
      </c>
      <c r="AK41" s="23">
        <v>0.9</v>
      </c>
      <c r="AL41" s="23">
        <f t="shared" si="5"/>
        <v>45.09</v>
      </c>
      <c r="AM41" s="23" t="s">
        <v>312</v>
      </c>
      <c r="AN41" s="23" t="s">
        <v>92</v>
      </c>
      <c r="AO41" s="23">
        <v>0.56000000000000005</v>
      </c>
      <c r="AP41" s="23">
        <f t="shared" ref="AP41:AP46" si="6">AO41*K41</f>
        <v>28.000000000000004</v>
      </c>
      <c r="AQ41" s="25" t="s">
        <v>312</v>
      </c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34"/>
      <c r="BD41" s="23"/>
      <c r="BE41" s="23"/>
      <c r="BF41" s="23"/>
      <c r="BG41" s="34"/>
      <c r="BH41" s="23"/>
      <c r="BI41" s="23"/>
      <c r="BJ41" s="23"/>
      <c r="BK41" s="34"/>
      <c r="BL41" s="23"/>
      <c r="BM41" s="23"/>
      <c r="BN41" s="23"/>
      <c r="BO41" s="34"/>
      <c r="BP41" s="23"/>
      <c r="BQ41" s="23"/>
      <c r="BR41" s="23"/>
      <c r="BS41" s="34"/>
      <c r="BT41" s="23"/>
      <c r="BU41" s="23"/>
      <c r="BV41" s="23"/>
      <c r="BW41" s="34"/>
      <c r="BX41" s="23" t="s">
        <v>284</v>
      </c>
      <c r="BY41" s="23" t="s">
        <v>257</v>
      </c>
      <c r="BZ41" s="23" t="s">
        <v>258</v>
      </c>
      <c r="CA41" s="23"/>
      <c r="CB41" s="23" t="s">
        <v>259</v>
      </c>
    </row>
    <row r="42" spans="1:80" s="24" customFormat="1" ht="19.899999999999999" customHeight="1" x14ac:dyDescent="0.25">
      <c r="A42" s="4">
        <v>43172</v>
      </c>
      <c r="B42" s="20">
        <v>43266</v>
      </c>
      <c r="C42" s="6">
        <v>120</v>
      </c>
      <c r="D42" s="6">
        <v>1287</v>
      </c>
      <c r="E42" s="6">
        <v>2</v>
      </c>
      <c r="F42" s="7" t="s">
        <v>200</v>
      </c>
      <c r="G42" s="7" t="s">
        <v>197</v>
      </c>
      <c r="H42" s="8" t="s">
        <v>198</v>
      </c>
      <c r="I42" s="25" t="s">
        <v>38</v>
      </c>
      <c r="J42" s="9">
        <v>50</v>
      </c>
      <c r="K42" s="9">
        <v>50</v>
      </c>
      <c r="L42" s="5">
        <v>43266</v>
      </c>
      <c r="M42" s="69">
        <v>43255</v>
      </c>
      <c r="N42" s="69"/>
      <c r="O42" s="9">
        <v>50</v>
      </c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5"/>
      <c r="AC42" s="6"/>
      <c r="AD42" s="7" t="s">
        <v>39</v>
      </c>
      <c r="AE42" s="34" t="s">
        <v>40</v>
      </c>
      <c r="AF42" s="10" t="s">
        <v>201</v>
      </c>
      <c r="AG42" s="10"/>
      <c r="AH42" s="10"/>
      <c r="AI42" s="10" t="s">
        <v>310</v>
      </c>
      <c r="AJ42" s="23" t="s">
        <v>199</v>
      </c>
      <c r="AK42" s="23">
        <v>0.9</v>
      </c>
      <c r="AL42" s="23">
        <f t="shared" si="5"/>
        <v>45.09</v>
      </c>
      <c r="AM42" s="23" t="s">
        <v>312</v>
      </c>
      <c r="AN42" s="23" t="s">
        <v>46</v>
      </c>
      <c r="AO42" s="23">
        <v>0.56000000000000005</v>
      </c>
      <c r="AP42" s="23">
        <f t="shared" si="6"/>
        <v>28.000000000000004</v>
      </c>
      <c r="AQ42" s="25" t="s">
        <v>312</v>
      </c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34"/>
      <c r="BD42" s="23"/>
      <c r="BE42" s="23"/>
      <c r="BF42" s="23"/>
      <c r="BG42" s="34"/>
      <c r="BH42" s="23"/>
      <c r="BI42" s="23"/>
      <c r="BJ42" s="23"/>
      <c r="BK42" s="34"/>
      <c r="BL42" s="23"/>
      <c r="BM42" s="23"/>
      <c r="BN42" s="23"/>
      <c r="BO42" s="34"/>
      <c r="BP42" s="23"/>
      <c r="BQ42" s="23"/>
      <c r="BR42" s="23"/>
      <c r="BS42" s="34"/>
      <c r="BT42" s="23"/>
      <c r="BU42" s="23"/>
      <c r="BV42" s="23"/>
      <c r="BW42" s="34"/>
      <c r="BX42" s="23" t="s">
        <v>284</v>
      </c>
      <c r="BY42" s="23" t="s">
        <v>257</v>
      </c>
      <c r="BZ42" s="23" t="s">
        <v>258</v>
      </c>
      <c r="CA42" s="23"/>
      <c r="CB42" s="23" t="s">
        <v>259</v>
      </c>
    </row>
    <row r="43" spans="1:80" s="24" customFormat="1" ht="19.899999999999999" customHeight="1" x14ac:dyDescent="0.25">
      <c r="A43" s="4">
        <v>43172</v>
      </c>
      <c r="B43" s="20">
        <v>43266</v>
      </c>
      <c r="C43" s="6">
        <v>120</v>
      </c>
      <c r="D43" s="6">
        <v>1287</v>
      </c>
      <c r="E43" s="6">
        <v>3</v>
      </c>
      <c r="F43" s="7" t="s">
        <v>200</v>
      </c>
      <c r="G43" s="7" t="s">
        <v>95</v>
      </c>
      <c r="H43" s="8" t="s">
        <v>96</v>
      </c>
      <c r="I43" s="25" t="s">
        <v>38</v>
      </c>
      <c r="J43" s="9">
        <v>50</v>
      </c>
      <c r="K43" s="9">
        <v>50</v>
      </c>
      <c r="L43" s="5">
        <v>43266</v>
      </c>
      <c r="M43" s="69">
        <v>43255</v>
      </c>
      <c r="N43" s="69"/>
      <c r="O43" s="9">
        <v>50</v>
      </c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5"/>
      <c r="AC43" s="6"/>
      <c r="AD43" s="7" t="s">
        <v>39</v>
      </c>
      <c r="AE43" s="34" t="s">
        <v>40</v>
      </c>
      <c r="AF43" s="10" t="s">
        <v>201</v>
      </c>
      <c r="AG43" s="10"/>
      <c r="AH43" s="10"/>
      <c r="AI43" s="10" t="s">
        <v>348</v>
      </c>
      <c r="AJ43" s="23" t="s">
        <v>41</v>
      </c>
      <c r="AK43" s="23">
        <v>0.9</v>
      </c>
      <c r="AL43" s="23">
        <f t="shared" si="5"/>
        <v>45.09</v>
      </c>
      <c r="AM43" s="23" t="s">
        <v>312</v>
      </c>
      <c r="AN43" s="23" t="s">
        <v>97</v>
      </c>
      <c r="AO43" s="23">
        <v>0.56000000000000005</v>
      </c>
      <c r="AP43" s="23">
        <f t="shared" si="6"/>
        <v>28.000000000000004</v>
      </c>
      <c r="AQ43" s="25" t="s">
        <v>342</v>
      </c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34"/>
      <c r="BD43" s="23"/>
      <c r="BE43" s="23"/>
      <c r="BF43" s="23"/>
      <c r="BG43" s="34"/>
      <c r="BH43" s="23"/>
      <c r="BI43" s="23"/>
      <c r="BJ43" s="23"/>
      <c r="BK43" s="34"/>
      <c r="BL43" s="23"/>
      <c r="BM43" s="23"/>
      <c r="BN43" s="23"/>
      <c r="BO43" s="34"/>
      <c r="BP43" s="23"/>
      <c r="BQ43" s="23"/>
      <c r="BR43" s="23"/>
      <c r="BS43" s="34"/>
      <c r="BT43" s="23"/>
      <c r="BU43" s="23"/>
      <c r="BV43" s="23"/>
      <c r="BW43" s="34"/>
      <c r="BX43" s="23" t="s">
        <v>284</v>
      </c>
      <c r="BY43" s="23" t="s">
        <v>257</v>
      </c>
      <c r="BZ43" s="23" t="s">
        <v>258</v>
      </c>
      <c r="CA43" s="23"/>
      <c r="CB43" s="23" t="s">
        <v>259</v>
      </c>
    </row>
    <row r="44" spans="1:80" s="24" customFormat="1" ht="19.899999999999999" customHeight="1" x14ac:dyDescent="0.25">
      <c r="A44" s="4">
        <v>43172</v>
      </c>
      <c r="B44" s="20">
        <v>43266</v>
      </c>
      <c r="C44" s="6">
        <v>120</v>
      </c>
      <c r="D44" s="6">
        <v>1287</v>
      </c>
      <c r="E44" s="6">
        <v>4</v>
      </c>
      <c r="F44" s="7" t="s">
        <v>200</v>
      </c>
      <c r="G44" s="7" t="s">
        <v>47</v>
      </c>
      <c r="H44" s="8" t="s">
        <v>48</v>
      </c>
      <c r="I44" s="25" t="s">
        <v>38</v>
      </c>
      <c r="J44" s="9">
        <v>70</v>
      </c>
      <c r="K44" s="9">
        <v>70</v>
      </c>
      <c r="L44" s="5">
        <v>43266</v>
      </c>
      <c r="M44" s="69">
        <v>43255</v>
      </c>
      <c r="N44" s="69"/>
      <c r="O44" s="9">
        <v>70</v>
      </c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5"/>
      <c r="AC44" s="6"/>
      <c r="AD44" s="7" t="s">
        <v>39</v>
      </c>
      <c r="AE44" s="34" t="s">
        <v>40</v>
      </c>
      <c r="AF44" s="10" t="s">
        <v>201</v>
      </c>
      <c r="AG44" s="10"/>
      <c r="AH44" s="10"/>
      <c r="AI44" s="10" t="s">
        <v>416</v>
      </c>
      <c r="AJ44" s="23" t="s">
        <v>49</v>
      </c>
      <c r="AK44" s="23">
        <v>0.9</v>
      </c>
      <c r="AL44" s="23">
        <f t="shared" si="5"/>
        <v>63.125999999999998</v>
      </c>
      <c r="AM44" s="23" t="s">
        <v>333</v>
      </c>
      <c r="AN44" s="23" t="s">
        <v>50</v>
      </c>
      <c r="AO44" s="23">
        <v>0.54</v>
      </c>
      <c r="AP44" s="23">
        <f t="shared" si="6"/>
        <v>37.800000000000004</v>
      </c>
      <c r="AQ44" s="89" t="s">
        <v>415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34"/>
      <c r="BD44" s="23"/>
      <c r="BE44" s="23"/>
      <c r="BF44" s="23"/>
      <c r="BG44" s="34"/>
      <c r="BH44" s="23"/>
      <c r="BI44" s="23"/>
      <c r="BJ44" s="23"/>
      <c r="BK44" s="34"/>
      <c r="BL44" s="23"/>
      <c r="BM44" s="23"/>
      <c r="BN44" s="23"/>
      <c r="BO44" s="34"/>
      <c r="BP44" s="23"/>
      <c r="BQ44" s="23"/>
      <c r="BR44" s="23"/>
      <c r="BS44" s="34"/>
      <c r="BT44" s="23"/>
      <c r="BU44" s="23"/>
      <c r="BV44" s="23"/>
      <c r="BW44" s="34"/>
      <c r="BX44" s="23" t="s">
        <v>284</v>
      </c>
      <c r="BY44" s="23" t="s">
        <v>257</v>
      </c>
      <c r="BZ44" s="23" t="s">
        <v>258</v>
      </c>
      <c r="CA44" s="23"/>
      <c r="CB44" s="23" t="s">
        <v>259</v>
      </c>
    </row>
    <row r="45" spans="1:80" s="24" customFormat="1" ht="19.899999999999999" customHeight="1" x14ac:dyDescent="0.25">
      <c r="A45" s="4">
        <v>43172</v>
      </c>
      <c r="B45" s="20">
        <v>43266</v>
      </c>
      <c r="C45" s="6">
        <v>120</v>
      </c>
      <c r="D45" s="6">
        <v>1287</v>
      </c>
      <c r="E45" s="6">
        <v>5</v>
      </c>
      <c r="F45" s="7" t="s">
        <v>200</v>
      </c>
      <c r="G45" s="7" t="s">
        <v>202</v>
      </c>
      <c r="H45" s="8" t="s">
        <v>203</v>
      </c>
      <c r="I45" s="25"/>
      <c r="J45" s="9">
        <v>50</v>
      </c>
      <c r="K45" s="9">
        <v>50</v>
      </c>
      <c r="L45" s="5">
        <v>43266</v>
      </c>
      <c r="M45" s="69">
        <v>43255</v>
      </c>
      <c r="N45" s="69"/>
      <c r="O45" s="9">
        <v>50</v>
      </c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5"/>
      <c r="AC45" s="6"/>
      <c r="AD45" s="7" t="s">
        <v>39</v>
      </c>
      <c r="AE45" s="34" t="s">
        <v>165</v>
      </c>
      <c r="AF45" s="10" t="s">
        <v>201</v>
      </c>
      <c r="AG45" s="10"/>
      <c r="AH45" s="10"/>
      <c r="AI45" s="10" t="s">
        <v>310</v>
      </c>
      <c r="AJ45" s="23" t="s">
        <v>91</v>
      </c>
      <c r="AK45" s="23">
        <v>0.71</v>
      </c>
      <c r="AL45" s="23">
        <f>AK45*K45</f>
        <v>35.5</v>
      </c>
      <c r="AM45" s="23" t="s">
        <v>312</v>
      </c>
      <c r="AN45" s="23" t="s">
        <v>92</v>
      </c>
      <c r="AO45" s="23">
        <v>0.56000000000000005</v>
      </c>
      <c r="AP45" s="23">
        <f t="shared" si="6"/>
        <v>28.000000000000004</v>
      </c>
      <c r="AQ45" s="25" t="s">
        <v>312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34"/>
      <c r="BD45" s="23"/>
      <c r="BE45" s="23"/>
      <c r="BF45" s="23"/>
      <c r="BG45" s="34"/>
      <c r="BH45" s="23"/>
      <c r="BI45" s="23"/>
      <c r="BJ45" s="23"/>
      <c r="BK45" s="34"/>
      <c r="BL45" s="23"/>
      <c r="BM45" s="23"/>
      <c r="BN45" s="23"/>
      <c r="BO45" s="34"/>
      <c r="BP45" s="23"/>
      <c r="BQ45" s="23"/>
      <c r="BR45" s="23"/>
      <c r="BS45" s="34"/>
      <c r="BT45" s="23"/>
      <c r="BU45" s="23"/>
      <c r="BV45" s="23"/>
      <c r="BW45" s="34"/>
      <c r="BX45" s="23" t="s">
        <v>286</v>
      </c>
      <c r="BY45" s="23" t="s">
        <v>257</v>
      </c>
      <c r="BZ45" s="23" t="s">
        <v>274</v>
      </c>
      <c r="CA45" s="23"/>
      <c r="CB45" s="23" t="s">
        <v>263</v>
      </c>
    </row>
    <row r="46" spans="1:80" s="24" customFormat="1" ht="19.899999999999999" customHeight="1" x14ac:dyDescent="0.25">
      <c r="A46" s="4">
        <v>43172</v>
      </c>
      <c r="B46" s="20">
        <v>43266</v>
      </c>
      <c r="C46" s="6">
        <v>120</v>
      </c>
      <c r="D46" s="6">
        <v>1287</v>
      </c>
      <c r="E46" s="6">
        <v>6</v>
      </c>
      <c r="F46" s="7" t="s">
        <v>200</v>
      </c>
      <c r="G46" s="7" t="s">
        <v>204</v>
      </c>
      <c r="H46" s="8" t="s">
        <v>205</v>
      </c>
      <c r="I46" s="25"/>
      <c r="J46" s="9">
        <v>50</v>
      </c>
      <c r="K46" s="9">
        <v>50</v>
      </c>
      <c r="L46" s="5">
        <v>43266</v>
      </c>
      <c r="M46" s="69">
        <v>43255</v>
      </c>
      <c r="N46" s="69"/>
      <c r="O46" s="9">
        <v>50</v>
      </c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5"/>
      <c r="AC46" s="6"/>
      <c r="AD46" s="7" t="s">
        <v>39</v>
      </c>
      <c r="AE46" s="34" t="s">
        <v>165</v>
      </c>
      <c r="AF46" s="10" t="s">
        <v>201</v>
      </c>
      <c r="AG46" s="10"/>
      <c r="AH46" s="10"/>
      <c r="AI46" s="10" t="s">
        <v>306</v>
      </c>
      <c r="AJ46" s="23" t="s">
        <v>49</v>
      </c>
      <c r="AK46" s="23">
        <v>0.71</v>
      </c>
      <c r="AL46" s="23">
        <f>AK46*K46</f>
        <v>35.5</v>
      </c>
      <c r="AM46" s="23" t="s">
        <v>312</v>
      </c>
      <c r="AN46" s="23" t="s">
        <v>50</v>
      </c>
      <c r="AO46" s="23">
        <v>0.56000000000000005</v>
      </c>
      <c r="AP46" s="23">
        <f t="shared" si="6"/>
        <v>28.000000000000004</v>
      </c>
      <c r="AQ46" s="25" t="s">
        <v>406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34"/>
      <c r="BD46" s="23"/>
      <c r="BE46" s="23"/>
      <c r="BF46" s="23"/>
      <c r="BG46" s="34"/>
      <c r="BH46" s="23"/>
      <c r="BI46" s="23"/>
      <c r="BJ46" s="23"/>
      <c r="BK46" s="34"/>
      <c r="BL46" s="23"/>
      <c r="BM46" s="23"/>
      <c r="BN46" s="23"/>
      <c r="BO46" s="34"/>
      <c r="BP46" s="23"/>
      <c r="BQ46" s="23"/>
      <c r="BR46" s="23"/>
      <c r="BS46" s="34"/>
      <c r="BT46" s="23"/>
      <c r="BU46" s="23"/>
      <c r="BV46" s="23"/>
      <c r="BW46" s="34"/>
      <c r="BX46" s="23" t="s">
        <v>286</v>
      </c>
      <c r="BY46" s="23" t="s">
        <v>257</v>
      </c>
      <c r="BZ46" s="23" t="s">
        <v>275</v>
      </c>
      <c r="CA46" s="23"/>
      <c r="CB46" s="23" t="s">
        <v>263</v>
      </c>
    </row>
    <row r="47" spans="1:80" s="24" customFormat="1" ht="19.899999999999999" customHeight="1" x14ac:dyDescent="0.25">
      <c r="A47" s="4">
        <v>43172</v>
      </c>
      <c r="B47" s="20">
        <v>43266</v>
      </c>
      <c r="C47" s="6">
        <v>120</v>
      </c>
      <c r="D47" s="6">
        <v>1293</v>
      </c>
      <c r="E47" s="6">
        <v>2</v>
      </c>
      <c r="F47" s="7" t="s">
        <v>126</v>
      </c>
      <c r="G47" s="7" t="s">
        <v>131</v>
      </c>
      <c r="H47" s="8" t="s">
        <v>132</v>
      </c>
      <c r="I47" s="25" t="s">
        <v>38</v>
      </c>
      <c r="J47" s="9">
        <v>1200</v>
      </c>
      <c r="K47" s="9">
        <v>1200</v>
      </c>
      <c r="L47" s="5">
        <v>43266</v>
      </c>
      <c r="M47" s="69">
        <v>43255</v>
      </c>
      <c r="N47" s="69"/>
      <c r="O47" s="9">
        <v>1200</v>
      </c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5"/>
      <c r="AC47" s="6"/>
      <c r="AD47" s="7" t="s">
        <v>39</v>
      </c>
      <c r="AE47" s="23" t="s">
        <v>133</v>
      </c>
      <c r="AF47" s="10" t="s">
        <v>130</v>
      </c>
      <c r="AG47" s="10"/>
      <c r="AH47" s="10"/>
      <c r="AI47" s="10" t="s">
        <v>310</v>
      </c>
      <c r="AJ47" s="23" t="s">
        <v>41</v>
      </c>
      <c r="AK47" s="23">
        <v>0.69499999999999995</v>
      </c>
      <c r="AL47" s="23">
        <f>AK47*K47+(K47*1%*0.18)</f>
        <v>836.15999999999985</v>
      </c>
      <c r="AM47" s="23" t="s">
        <v>312</v>
      </c>
      <c r="AN47" s="23" t="s">
        <v>42</v>
      </c>
      <c r="AO47" s="32">
        <v>0.54864000000000002</v>
      </c>
      <c r="AP47" s="23">
        <f t="shared" ref="AP47:AP54" si="7">AO47*K47</f>
        <v>658.36800000000005</v>
      </c>
      <c r="AQ47" s="25" t="s">
        <v>312</v>
      </c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34"/>
      <c r="BD47" s="23"/>
      <c r="BE47" s="23"/>
      <c r="BF47" s="23"/>
      <c r="BG47" s="34"/>
      <c r="BH47" s="23"/>
      <c r="BI47" s="23"/>
      <c r="BJ47" s="23"/>
      <c r="BK47" s="34"/>
      <c r="BL47" s="23"/>
      <c r="BM47" s="23"/>
      <c r="BN47" s="23"/>
      <c r="BO47" s="34"/>
      <c r="BP47" s="23"/>
      <c r="BQ47" s="23"/>
      <c r="BR47" s="23"/>
      <c r="BS47" s="34"/>
      <c r="BT47" s="23"/>
      <c r="BU47" s="23"/>
      <c r="BV47" s="23"/>
      <c r="BW47" s="34"/>
      <c r="BX47" s="23" t="s">
        <v>285</v>
      </c>
      <c r="BY47" s="23" t="s">
        <v>257</v>
      </c>
      <c r="BZ47" s="23" t="s">
        <v>261</v>
      </c>
      <c r="CA47" s="23"/>
      <c r="CB47" s="23" t="s">
        <v>263</v>
      </c>
    </row>
    <row r="48" spans="1:80" s="24" customFormat="1" ht="19.899999999999999" customHeight="1" x14ac:dyDescent="0.25">
      <c r="A48" s="4">
        <v>43172</v>
      </c>
      <c r="B48" s="20">
        <v>43266</v>
      </c>
      <c r="C48" s="6">
        <v>120</v>
      </c>
      <c r="D48" s="6">
        <v>1293</v>
      </c>
      <c r="E48" s="6">
        <v>3</v>
      </c>
      <c r="F48" s="7" t="s">
        <v>126</v>
      </c>
      <c r="G48" s="7" t="s">
        <v>134</v>
      </c>
      <c r="H48" s="8" t="s">
        <v>135</v>
      </c>
      <c r="I48" s="25" t="s">
        <v>38</v>
      </c>
      <c r="J48" s="9">
        <v>500</v>
      </c>
      <c r="K48" s="9">
        <v>500</v>
      </c>
      <c r="L48" s="5">
        <v>43266</v>
      </c>
      <c r="M48" s="69">
        <v>43255</v>
      </c>
      <c r="N48" s="69"/>
      <c r="O48" s="9">
        <v>500</v>
      </c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5"/>
      <c r="AC48" s="6"/>
      <c r="AD48" s="7" t="s">
        <v>39</v>
      </c>
      <c r="AE48" s="34" t="s">
        <v>133</v>
      </c>
      <c r="AF48" s="10" t="s">
        <v>130</v>
      </c>
      <c r="AG48" s="10"/>
      <c r="AH48" s="10"/>
      <c r="AI48" s="10" t="s">
        <v>310</v>
      </c>
      <c r="AJ48" s="23" t="s">
        <v>49</v>
      </c>
      <c r="AK48" s="23">
        <v>0.69499999999999995</v>
      </c>
      <c r="AL48" s="23">
        <f>AK48*K48+(K48*1%*0.18)</f>
        <v>348.4</v>
      </c>
      <c r="AM48" s="23" t="s">
        <v>312</v>
      </c>
      <c r="AN48" s="23" t="s">
        <v>136</v>
      </c>
      <c r="AO48" s="32">
        <v>0.54900000000000004</v>
      </c>
      <c r="AP48" s="23">
        <f t="shared" si="7"/>
        <v>274.5</v>
      </c>
      <c r="AQ48" s="25" t="s">
        <v>312</v>
      </c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34"/>
      <c r="BD48" s="23"/>
      <c r="BE48" s="23"/>
      <c r="BF48" s="23"/>
      <c r="BG48" s="34"/>
      <c r="BH48" s="23"/>
      <c r="BI48" s="23"/>
      <c r="BJ48" s="23"/>
      <c r="BK48" s="34"/>
      <c r="BL48" s="23"/>
      <c r="BM48" s="23"/>
      <c r="BN48" s="23"/>
      <c r="BO48" s="34"/>
      <c r="BP48" s="23"/>
      <c r="BQ48" s="23"/>
      <c r="BR48" s="23"/>
      <c r="BS48" s="34"/>
      <c r="BT48" s="23"/>
      <c r="BU48" s="23"/>
      <c r="BV48" s="23"/>
      <c r="BW48" s="34"/>
      <c r="BX48" s="23" t="s">
        <v>285</v>
      </c>
      <c r="BY48" s="23" t="s">
        <v>257</v>
      </c>
      <c r="BZ48" s="23" t="s">
        <v>261</v>
      </c>
      <c r="CA48" s="23"/>
      <c r="CB48" s="23" t="s">
        <v>263</v>
      </c>
    </row>
    <row r="49" spans="1:80" s="24" customFormat="1" ht="19.899999999999999" customHeight="1" x14ac:dyDescent="0.25">
      <c r="A49" s="4">
        <v>43172</v>
      </c>
      <c r="B49" s="20">
        <v>43266</v>
      </c>
      <c r="C49" s="6">
        <v>120</v>
      </c>
      <c r="D49" s="6">
        <v>1293</v>
      </c>
      <c r="E49" s="6">
        <v>8</v>
      </c>
      <c r="F49" s="7" t="s">
        <v>126</v>
      </c>
      <c r="G49" s="7" t="s">
        <v>43</v>
      </c>
      <c r="H49" s="8" t="s">
        <v>44</v>
      </c>
      <c r="I49" s="25" t="s">
        <v>38</v>
      </c>
      <c r="J49" s="9">
        <v>500</v>
      </c>
      <c r="K49" s="9">
        <v>500</v>
      </c>
      <c r="L49" s="5">
        <v>43266</v>
      </c>
      <c r="M49" s="69">
        <v>43255</v>
      </c>
      <c r="N49" s="69"/>
      <c r="O49" s="9">
        <v>500</v>
      </c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5"/>
      <c r="AC49" s="6"/>
      <c r="AD49" s="7" t="s">
        <v>39</v>
      </c>
      <c r="AE49" s="23" t="s">
        <v>40</v>
      </c>
      <c r="AF49" s="10" t="s">
        <v>130</v>
      </c>
      <c r="AG49" s="10"/>
      <c r="AH49" s="10"/>
      <c r="AI49" s="10" t="s">
        <v>310</v>
      </c>
      <c r="AJ49" s="23" t="s">
        <v>45</v>
      </c>
      <c r="AK49" s="23">
        <v>0.9</v>
      </c>
      <c r="AL49" s="23">
        <f>AK49*K49+(K49*1%*0.18)</f>
        <v>450.9</v>
      </c>
      <c r="AM49" s="23" t="s">
        <v>312</v>
      </c>
      <c r="AN49" s="23" t="s">
        <v>46</v>
      </c>
      <c r="AO49" s="23">
        <v>0.54</v>
      </c>
      <c r="AP49" s="23">
        <f t="shared" si="7"/>
        <v>270</v>
      </c>
      <c r="AQ49" s="25" t="s">
        <v>312</v>
      </c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34"/>
      <c r="BD49" s="23"/>
      <c r="BE49" s="23"/>
      <c r="BF49" s="23"/>
      <c r="BG49" s="34"/>
      <c r="BH49" s="23"/>
      <c r="BI49" s="23"/>
      <c r="BJ49" s="23"/>
      <c r="BK49" s="34"/>
      <c r="BL49" s="23"/>
      <c r="BM49" s="23"/>
      <c r="BN49" s="23"/>
      <c r="BO49" s="34"/>
      <c r="BP49" s="23"/>
      <c r="BQ49" s="23"/>
      <c r="BR49" s="23"/>
      <c r="BS49" s="34"/>
      <c r="BT49" s="23"/>
      <c r="BU49" s="23"/>
      <c r="BV49" s="23"/>
      <c r="BW49" s="34"/>
      <c r="BX49" s="23" t="s">
        <v>284</v>
      </c>
      <c r="BY49" s="23" t="s">
        <v>257</v>
      </c>
      <c r="BZ49" s="23" t="s">
        <v>258</v>
      </c>
      <c r="CA49" s="23"/>
      <c r="CB49" s="23" t="s">
        <v>259</v>
      </c>
    </row>
    <row r="50" spans="1:80" s="24" customFormat="1" ht="19.899999999999999" customHeight="1" x14ac:dyDescent="0.25">
      <c r="A50" s="4">
        <v>43172</v>
      </c>
      <c r="B50" s="20">
        <v>43266</v>
      </c>
      <c r="C50" s="6">
        <v>120</v>
      </c>
      <c r="D50" s="6">
        <v>1293</v>
      </c>
      <c r="E50" s="6">
        <v>9</v>
      </c>
      <c r="F50" s="7" t="s">
        <v>126</v>
      </c>
      <c r="G50" s="7" t="s">
        <v>47</v>
      </c>
      <c r="H50" s="8" t="s">
        <v>48</v>
      </c>
      <c r="I50" s="25" t="s">
        <v>38</v>
      </c>
      <c r="J50" s="9">
        <v>800</v>
      </c>
      <c r="K50" s="9">
        <v>800</v>
      </c>
      <c r="L50" s="5">
        <v>43266</v>
      </c>
      <c r="M50" s="69">
        <v>43255</v>
      </c>
      <c r="N50" s="69"/>
      <c r="O50" s="9">
        <v>800</v>
      </c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5"/>
      <c r="AC50" s="6"/>
      <c r="AD50" s="7" t="s">
        <v>39</v>
      </c>
      <c r="AE50" s="34" t="s">
        <v>40</v>
      </c>
      <c r="AF50" s="10" t="s">
        <v>130</v>
      </c>
      <c r="AG50" s="10"/>
      <c r="AH50" s="10"/>
      <c r="AI50" s="10" t="s">
        <v>416</v>
      </c>
      <c r="AJ50" s="23" t="s">
        <v>49</v>
      </c>
      <c r="AK50" s="23">
        <v>0.9</v>
      </c>
      <c r="AL50" s="23">
        <f>AK50*K50+(K50*1%*0.18)</f>
        <v>721.44</v>
      </c>
      <c r="AM50" s="23" t="s">
        <v>333</v>
      </c>
      <c r="AN50" s="23" t="s">
        <v>50</v>
      </c>
      <c r="AO50" s="23">
        <v>0.54</v>
      </c>
      <c r="AP50" s="23">
        <f t="shared" si="7"/>
        <v>432</v>
      </c>
      <c r="AQ50" s="89" t="s">
        <v>415</v>
      </c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34"/>
      <c r="BD50" s="23"/>
      <c r="BE50" s="23"/>
      <c r="BF50" s="23"/>
      <c r="BG50" s="34"/>
      <c r="BH50" s="23"/>
      <c r="BI50" s="23"/>
      <c r="BJ50" s="23"/>
      <c r="BK50" s="34"/>
      <c r="BL50" s="23"/>
      <c r="BM50" s="23"/>
      <c r="BN50" s="23"/>
      <c r="BO50" s="34"/>
      <c r="BP50" s="23"/>
      <c r="BQ50" s="23"/>
      <c r="BR50" s="23"/>
      <c r="BS50" s="34"/>
      <c r="BT50" s="23"/>
      <c r="BU50" s="23"/>
      <c r="BV50" s="23"/>
      <c r="BW50" s="34"/>
      <c r="BX50" s="23" t="s">
        <v>284</v>
      </c>
      <c r="BY50" s="23" t="s">
        <v>257</v>
      </c>
      <c r="BZ50" s="23" t="s">
        <v>258</v>
      </c>
      <c r="CA50" s="23"/>
      <c r="CB50" s="23" t="s">
        <v>259</v>
      </c>
    </row>
    <row r="51" spans="1:80" s="24" customFormat="1" ht="19.899999999999999" customHeight="1" x14ac:dyDescent="0.25">
      <c r="A51" s="4">
        <v>43172</v>
      </c>
      <c r="B51" s="20">
        <v>43266</v>
      </c>
      <c r="C51" s="6">
        <v>120</v>
      </c>
      <c r="D51" s="6">
        <v>1293</v>
      </c>
      <c r="E51" s="6">
        <v>11</v>
      </c>
      <c r="F51" s="7" t="s">
        <v>126</v>
      </c>
      <c r="G51" s="7" t="s">
        <v>149</v>
      </c>
      <c r="H51" s="8" t="s">
        <v>150</v>
      </c>
      <c r="I51" s="25"/>
      <c r="J51" s="9">
        <v>500</v>
      </c>
      <c r="K51" s="9">
        <v>500</v>
      </c>
      <c r="L51" s="5">
        <v>43266</v>
      </c>
      <c r="M51" s="69">
        <v>43255</v>
      </c>
      <c r="N51" s="69"/>
      <c r="O51" s="9">
        <v>500</v>
      </c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5"/>
      <c r="AC51" s="6"/>
      <c r="AD51" s="7" t="s">
        <v>29</v>
      </c>
      <c r="AE51" s="23" t="s">
        <v>30</v>
      </c>
      <c r="AF51" s="10" t="s">
        <v>130</v>
      </c>
      <c r="AG51" s="10" t="s">
        <v>302</v>
      </c>
      <c r="AH51" s="10"/>
      <c r="AI51" s="10" t="s">
        <v>414</v>
      </c>
      <c r="AJ51" s="23"/>
      <c r="AK51" s="23"/>
      <c r="AL51" s="23"/>
      <c r="AM51" s="23"/>
      <c r="AN51" s="23" t="s">
        <v>32</v>
      </c>
      <c r="AO51" s="23">
        <v>0.48</v>
      </c>
      <c r="AP51" s="23">
        <f t="shared" si="7"/>
        <v>240</v>
      </c>
      <c r="AQ51" s="89" t="s">
        <v>413</v>
      </c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34"/>
      <c r="BD51" s="23"/>
      <c r="BE51" s="23"/>
      <c r="BF51" s="23"/>
      <c r="BG51" s="34"/>
      <c r="BH51" s="23"/>
      <c r="BI51" s="23"/>
      <c r="BJ51" s="23"/>
      <c r="BK51" s="34"/>
      <c r="BL51" s="23"/>
      <c r="BM51" s="23"/>
      <c r="BN51" s="23"/>
      <c r="BO51" s="34"/>
      <c r="BP51" s="23"/>
      <c r="BQ51" s="23"/>
      <c r="BR51" s="23"/>
      <c r="BS51" s="34"/>
      <c r="BT51" s="23"/>
      <c r="BU51" s="23"/>
      <c r="BV51" s="23"/>
      <c r="BW51" s="34"/>
      <c r="BX51" s="23" t="s">
        <v>264</v>
      </c>
      <c r="BY51" s="23" t="s">
        <v>257</v>
      </c>
      <c r="BZ51" s="23" t="s">
        <v>265</v>
      </c>
      <c r="CA51" s="23"/>
      <c r="CB51" s="23" t="s">
        <v>266</v>
      </c>
    </row>
    <row r="52" spans="1:80" s="24" customFormat="1" ht="19.899999999999999" customHeight="1" x14ac:dyDescent="0.25">
      <c r="A52" s="4">
        <v>43172</v>
      </c>
      <c r="B52" s="20">
        <v>43266</v>
      </c>
      <c r="C52" s="6">
        <v>120</v>
      </c>
      <c r="D52" s="6">
        <v>1293</v>
      </c>
      <c r="E52" s="6">
        <v>12</v>
      </c>
      <c r="F52" s="7" t="s">
        <v>126</v>
      </c>
      <c r="G52" s="7" t="s">
        <v>151</v>
      </c>
      <c r="H52" s="8" t="s">
        <v>152</v>
      </c>
      <c r="I52" s="25"/>
      <c r="J52" s="9">
        <v>500</v>
      </c>
      <c r="K52" s="9">
        <v>500</v>
      </c>
      <c r="L52" s="5">
        <v>43266</v>
      </c>
      <c r="M52" s="69">
        <v>43255</v>
      </c>
      <c r="N52" s="69"/>
      <c r="O52" s="9">
        <v>500</v>
      </c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5"/>
      <c r="AC52" s="6"/>
      <c r="AD52" s="7" t="s">
        <v>29</v>
      </c>
      <c r="AE52" s="23" t="s">
        <v>30</v>
      </c>
      <c r="AF52" s="10" t="s">
        <v>130</v>
      </c>
      <c r="AG52" s="10" t="s">
        <v>302</v>
      </c>
      <c r="AH52" s="10"/>
      <c r="AI52" s="10" t="s">
        <v>311</v>
      </c>
      <c r="AJ52" s="23"/>
      <c r="AK52" s="23"/>
      <c r="AL52" s="23"/>
      <c r="AM52" s="23"/>
      <c r="AN52" s="23" t="s">
        <v>153</v>
      </c>
      <c r="AO52" s="23">
        <v>0.48</v>
      </c>
      <c r="AP52" s="23">
        <f t="shared" si="7"/>
        <v>240</v>
      </c>
      <c r="AQ52" s="25" t="s">
        <v>312</v>
      </c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34"/>
      <c r="BD52" s="23"/>
      <c r="BE52" s="23"/>
      <c r="BF52" s="23"/>
      <c r="BG52" s="34"/>
      <c r="BH52" s="23"/>
      <c r="BI52" s="23"/>
      <c r="BJ52" s="23"/>
      <c r="BK52" s="34"/>
      <c r="BL52" s="23"/>
      <c r="BM52" s="23"/>
      <c r="BN52" s="23"/>
      <c r="BO52" s="34"/>
      <c r="BP52" s="23"/>
      <c r="BQ52" s="23"/>
      <c r="BR52" s="23"/>
      <c r="BS52" s="34"/>
      <c r="BT52" s="23"/>
      <c r="BU52" s="23"/>
      <c r="BV52" s="23"/>
      <c r="BW52" s="34"/>
      <c r="BX52" s="23" t="s">
        <v>264</v>
      </c>
      <c r="BY52" s="23" t="s">
        <v>257</v>
      </c>
      <c r="BZ52" s="23" t="s">
        <v>265</v>
      </c>
      <c r="CA52" s="23"/>
      <c r="CB52" s="23" t="s">
        <v>266</v>
      </c>
    </row>
    <row r="53" spans="1:80" s="24" customFormat="1" ht="19.899999999999999" customHeight="1" x14ac:dyDescent="0.25">
      <c r="A53" s="4">
        <v>43172</v>
      </c>
      <c r="B53" s="20">
        <v>43266</v>
      </c>
      <c r="C53" s="6">
        <v>120</v>
      </c>
      <c r="D53" s="6">
        <v>1298</v>
      </c>
      <c r="E53" s="6">
        <v>1</v>
      </c>
      <c r="F53" s="7" t="s">
        <v>126</v>
      </c>
      <c r="G53" s="7" t="s">
        <v>33</v>
      </c>
      <c r="H53" s="8" t="s">
        <v>34</v>
      </c>
      <c r="I53" s="25"/>
      <c r="J53" s="9">
        <v>60</v>
      </c>
      <c r="K53" s="9">
        <v>60</v>
      </c>
      <c r="L53" s="5">
        <v>43266</v>
      </c>
      <c r="M53" s="69">
        <v>43255</v>
      </c>
      <c r="N53" s="69"/>
      <c r="O53" s="9">
        <v>60</v>
      </c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5"/>
      <c r="AC53" s="6"/>
      <c r="AD53" s="7" t="s">
        <v>160</v>
      </c>
      <c r="AE53" s="23" t="s">
        <v>30</v>
      </c>
      <c r="AF53" s="10" t="s">
        <v>130</v>
      </c>
      <c r="AG53" s="10" t="s">
        <v>302</v>
      </c>
      <c r="AH53" s="10"/>
      <c r="AI53" s="10" t="s">
        <v>311</v>
      </c>
      <c r="AJ53" s="23"/>
      <c r="AK53" s="23"/>
      <c r="AL53" s="23"/>
      <c r="AM53" s="23"/>
      <c r="AN53" s="23" t="s">
        <v>35</v>
      </c>
      <c r="AO53" s="23">
        <v>0.52</v>
      </c>
      <c r="AP53" s="23">
        <f t="shared" si="7"/>
        <v>31.200000000000003</v>
      </c>
      <c r="AQ53" s="25" t="s">
        <v>312</v>
      </c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34"/>
      <c r="BD53" s="23"/>
      <c r="BE53" s="23"/>
      <c r="BF53" s="23"/>
      <c r="BG53" s="34"/>
      <c r="BH53" s="23"/>
      <c r="BI53" s="23"/>
      <c r="BJ53" s="23"/>
      <c r="BK53" s="34"/>
      <c r="BL53" s="23"/>
      <c r="BM53" s="23"/>
      <c r="BN53" s="23"/>
      <c r="BO53" s="34"/>
      <c r="BP53" s="23"/>
      <c r="BQ53" s="23"/>
      <c r="BR53" s="23"/>
      <c r="BS53" s="34"/>
      <c r="BT53" s="23"/>
      <c r="BU53" s="23"/>
      <c r="BV53" s="23"/>
      <c r="BW53" s="34"/>
      <c r="BX53" s="23" t="s">
        <v>264</v>
      </c>
      <c r="BY53" s="23" t="s">
        <v>257</v>
      </c>
      <c r="BZ53" s="23" t="s">
        <v>278</v>
      </c>
      <c r="CA53" s="23"/>
      <c r="CB53" s="23" t="s">
        <v>266</v>
      </c>
    </row>
    <row r="54" spans="1:80" s="24" customFormat="1" ht="19.899999999999999" customHeight="1" x14ac:dyDescent="0.25">
      <c r="A54" s="4">
        <v>43172</v>
      </c>
      <c r="B54" s="20">
        <v>43266</v>
      </c>
      <c r="C54" s="6">
        <v>120</v>
      </c>
      <c r="D54" s="6">
        <v>1298</v>
      </c>
      <c r="E54" s="6">
        <v>2</v>
      </c>
      <c r="F54" s="7" t="s">
        <v>126</v>
      </c>
      <c r="G54" s="7" t="s">
        <v>27</v>
      </c>
      <c r="H54" s="8" t="s">
        <v>28</v>
      </c>
      <c r="I54" s="25"/>
      <c r="J54" s="9">
        <v>60</v>
      </c>
      <c r="K54" s="9">
        <v>60</v>
      </c>
      <c r="L54" s="5">
        <v>43266</v>
      </c>
      <c r="M54" s="69">
        <v>43255</v>
      </c>
      <c r="N54" s="69"/>
      <c r="O54" s="9">
        <v>60</v>
      </c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5"/>
      <c r="AC54" s="6"/>
      <c r="AD54" s="7" t="s">
        <v>160</v>
      </c>
      <c r="AE54" s="23" t="s">
        <v>30</v>
      </c>
      <c r="AF54" s="10" t="s">
        <v>130</v>
      </c>
      <c r="AG54" s="10" t="s">
        <v>302</v>
      </c>
      <c r="AH54" s="10"/>
      <c r="AI54" s="25" t="s">
        <v>406</v>
      </c>
      <c r="AJ54" s="23"/>
      <c r="AK54" s="23"/>
      <c r="AL54" s="23"/>
      <c r="AM54" s="23"/>
      <c r="AN54" s="23" t="s">
        <v>32</v>
      </c>
      <c r="AO54" s="23">
        <v>0.52</v>
      </c>
      <c r="AP54" s="23">
        <f t="shared" si="7"/>
        <v>31.200000000000003</v>
      </c>
      <c r="AQ54" s="25" t="s">
        <v>406</v>
      </c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34"/>
      <c r="BD54" s="23"/>
      <c r="BE54" s="23"/>
      <c r="BF54" s="23"/>
      <c r="BG54" s="34"/>
      <c r="BH54" s="23"/>
      <c r="BI54" s="23"/>
      <c r="BJ54" s="23"/>
      <c r="BK54" s="34"/>
      <c r="BL54" s="23"/>
      <c r="BM54" s="23"/>
      <c r="BN54" s="23"/>
      <c r="BO54" s="34"/>
      <c r="BP54" s="23"/>
      <c r="BQ54" s="23"/>
      <c r="BR54" s="23"/>
      <c r="BS54" s="34"/>
      <c r="BT54" s="23"/>
      <c r="BU54" s="23"/>
      <c r="BV54" s="23"/>
      <c r="BW54" s="34"/>
      <c r="BX54" s="23" t="s">
        <v>264</v>
      </c>
      <c r="BY54" s="23" t="s">
        <v>257</v>
      </c>
      <c r="BZ54" s="23" t="s">
        <v>278</v>
      </c>
      <c r="CA54" s="23"/>
      <c r="CB54" s="23" t="s">
        <v>266</v>
      </c>
    </row>
    <row r="55" spans="1:80" s="24" customFormat="1" ht="19.899999999999999" customHeight="1" x14ac:dyDescent="0.25">
      <c r="A55" s="4">
        <v>43172</v>
      </c>
      <c r="B55" s="20">
        <v>43266</v>
      </c>
      <c r="C55" s="6">
        <v>120</v>
      </c>
      <c r="D55" s="6">
        <v>14648</v>
      </c>
      <c r="E55" s="6">
        <v>1</v>
      </c>
      <c r="F55" s="7" t="s">
        <v>26</v>
      </c>
      <c r="G55" s="7" t="s">
        <v>36</v>
      </c>
      <c r="H55" s="8" t="s">
        <v>37</v>
      </c>
      <c r="I55" s="25" t="s">
        <v>38</v>
      </c>
      <c r="J55" s="9">
        <v>200</v>
      </c>
      <c r="K55" s="9">
        <v>200</v>
      </c>
      <c r="L55" s="5">
        <v>43266</v>
      </c>
      <c r="M55" s="69">
        <v>43255</v>
      </c>
      <c r="N55" s="69"/>
      <c r="O55" s="9">
        <v>200</v>
      </c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5"/>
      <c r="AC55" s="6"/>
      <c r="AD55" s="7" t="s">
        <v>39</v>
      </c>
      <c r="AE55" s="34" t="s">
        <v>40</v>
      </c>
      <c r="AF55" s="10" t="s">
        <v>31</v>
      </c>
      <c r="AG55" s="10"/>
      <c r="AH55" s="10"/>
      <c r="AI55" s="10" t="s">
        <v>310</v>
      </c>
      <c r="AJ55" s="23" t="s">
        <v>41</v>
      </c>
      <c r="AK55" s="23">
        <v>0.9</v>
      </c>
      <c r="AL55" s="23">
        <f>AK55*K55+(K55*1%*0.18)</f>
        <v>180.36</v>
      </c>
      <c r="AM55" s="23" t="s">
        <v>312</v>
      </c>
      <c r="AN55" s="23" t="s">
        <v>42</v>
      </c>
      <c r="AO55" s="23">
        <v>0.54</v>
      </c>
      <c r="AP55" s="23">
        <f t="shared" ref="AP55:AP68" si="8">AO55*K55</f>
        <v>108</v>
      </c>
      <c r="AQ55" s="25" t="s">
        <v>312</v>
      </c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34"/>
      <c r="BD55" s="23"/>
      <c r="BE55" s="23"/>
      <c r="BF55" s="23"/>
      <c r="BG55" s="34"/>
      <c r="BH55" s="23"/>
      <c r="BI55" s="23"/>
      <c r="BJ55" s="23"/>
      <c r="BK55" s="34"/>
      <c r="BL55" s="23"/>
      <c r="BM55" s="23"/>
      <c r="BN55" s="23"/>
      <c r="BO55" s="34"/>
      <c r="BP55" s="23"/>
      <c r="BQ55" s="23"/>
      <c r="BR55" s="23"/>
      <c r="BS55" s="34"/>
      <c r="BT55" s="23"/>
      <c r="BU55" s="23"/>
      <c r="BV55" s="23"/>
      <c r="BW55" s="34"/>
      <c r="BX55" s="23" t="s">
        <v>284</v>
      </c>
      <c r="BY55" s="23" t="s">
        <v>257</v>
      </c>
      <c r="BZ55" s="23" t="s">
        <v>258</v>
      </c>
      <c r="CA55" s="23"/>
      <c r="CB55" s="23" t="s">
        <v>259</v>
      </c>
    </row>
    <row r="56" spans="1:80" s="24" customFormat="1" ht="19.899999999999999" customHeight="1" x14ac:dyDescent="0.25">
      <c r="A56" s="4">
        <v>43172</v>
      </c>
      <c r="B56" s="20">
        <v>43266</v>
      </c>
      <c r="C56" s="6">
        <v>120</v>
      </c>
      <c r="D56" s="6">
        <v>14648</v>
      </c>
      <c r="E56" s="6">
        <v>2</v>
      </c>
      <c r="F56" s="7" t="s">
        <v>26</v>
      </c>
      <c r="G56" s="7" t="s">
        <v>43</v>
      </c>
      <c r="H56" s="8" t="s">
        <v>44</v>
      </c>
      <c r="I56" s="25" t="s">
        <v>38</v>
      </c>
      <c r="J56" s="9">
        <v>360</v>
      </c>
      <c r="K56" s="9">
        <v>360</v>
      </c>
      <c r="L56" s="5">
        <v>43266</v>
      </c>
      <c r="M56" s="69">
        <v>43255</v>
      </c>
      <c r="N56" s="69"/>
      <c r="O56" s="9">
        <v>360</v>
      </c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5"/>
      <c r="AC56" s="6"/>
      <c r="AD56" s="7" t="s">
        <v>39</v>
      </c>
      <c r="AE56" s="23" t="s">
        <v>40</v>
      </c>
      <c r="AF56" s="10" t="s">
        <v>31</v>
      </c>
      <c r="AG56" s="10"/>
      <c r="AH56" s="10"/>
      <c r="AI56" s="10" t="s">
        <v>310</v>
      </c>
      <c r="AJ56" s="23" t="s">
        <v>45</v>
      </c>
      <c r="AK56" s="23">
        <v>0.9</v>
      </c>
      <c r="AL56" s="23">
        <f>AK56*K56+(K56*1%*0.18)</f>
        <v>324.64800000000002</v>
      </c>
      <c r="AM56" s="23" t="s">
        <v>312</v>
      </c>
      <c r="AN56" s="23" t="s">
        <v>46</v>
      </c>
      <c r="AO56" s="23">
        <v>0.54</v>
      </c>
      <c r="AP56" s="23">
        <f t="shared" si="8"/>
        <v>194.4</v>
      </c>
      <c r="AQ56" s="25" t="s">
        <v>312</v>
      </c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34"/>
      <c r="BD56" s="23"/>
      <c r="BE56" s="23"/>
      <c r="BF56" s="23"/>
      <c r="BG56" s="34"/>
      <c r="BH56" s="23"/>
      <c r="BI56" s="23"/>
      <c r="BJ56" s="23"/>
      <c r="BK56" s="34"/>
      <c r="BL56" s="23"/>
      <c r="BM56" s="23"/>
      <c r="BN56" s="23"/>
      <c r="BO56" s="34"/>
      <c r="BP56" s="23"/>
      <c r="BQ56" s="23"/>
      <c r="BR56" s="23"/>
      <c r="BS56" s="34"/>
      <c r="BT56" s="23"/>
      <c r="BU56" s="23"/>
      <c r="BV56" s="23"/>
      <c r="BW56" s="34"/>
      <c r="BX56" s="23" t="s">
        <v>284</v>
      </c>
      <c r="BY56" s="23" t="s">
        <v>257</v>
      </c>
      <c r="BZ56" s="23" t="s">
        <v>258</v>
      </c>
      <c r="CA56" s="23"/>
      <c r="CB56" s="23" t="s">
        <v>259</v>
      </c>
    </row>
    <row r="57" spans="1:80" s="24" customFormat="1" ht="19.899999999999999" customHeight="1" x14ac:dyDescent="0.25">
      <c r="A57" s="4">
        <v>43172</v>
      </c>
      <c r="B57" s="20">
        <v>43266</v>
      </c>
      <c r="C57" s="6">
        <v>120</v>
      </c>
      <c r="D57" s="6">
        <v>14648</v>
      </c>
      <c r="E57" s="6">
        <v>3</v>
      </c>
      <c r="F57" s="7" t="s">
        <v>26</v>
      </c>
      <c r="G57" s="7" t="s">
        <v>47</v>
      </c>
      <c r="H57" s="8" t="s">
        <v>48</v>
      </c>
      <c r="I57" s="25" t="s">
        <v>38</v>
      </c>
      <c r="J57" s="9">
        <v>200</v>
      </c>
      <c r="K57" s="9">
        <v>200</v>
      </c>
      <c r="L57" s="5">
        <v>43266</v>
      </c>
      <c r="M57" s="69">
        <v>43255</v>
      </c>
      <c r="N57" s="69"/>
      <c r="O57" s="9">
        <v>200</v>
      </c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5"/>
      <c r="AC57" s="6"/>
      <c r="AD57" s="7" t="s">
        <v>39</v>
      </c>
      <c r="AE57" s="34" t="s">
        <v>40</v>
      </c>
      <c r="AF57" s="10" t="s">
        <v>31</v>
      </c>
      <c r="AG57" s="10"/>
      <c r="AH57" s="10"/>
      <c r="AI57" s="10" t="s">
        <v>306</v>
      </c>
      <c r="AJ57" s="23" t="s">
        <v>49</v>
      </c>
      <c r="AK57" s="23">
        <v>0.9</v>
      </c>
      <c r="AL57" s="23">
        <f>AK57*K57+(K57*1%*0.18)</f>
        <v>180.36</v>
      </c>
      <c r="AM57" s="23" t="s">
        <v>333</v>
      </c>
      <c r="AN57" s="23" t="s">
        <v>50</v>
      </c>
      <c r="AO57" s="23">
        <v>0.54</v>
      </c>
      <c r="AP57" s="23">
        <f t="shared" si="8"/>
        <v>108</v>
      </c>
      <c r="AQ57" s="25" t="s">
        <v>406</v>
      </c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34"/>
      <c r="BD57" s="23"/>
      <c r="BE57" s="23"/>
      <c r="BF57" s="23"/>
      <c r="BG57" s="34"/>
      <c r="BH57" s="23"/>
      <c r="BI57" s="23"/>
      <c r="BJ57" s="23"/>
      <c r="BK57" s="34"/>
      <c r="BL57" s="23"/>
      <c r="BM57" s="23"/>
      <c r="BN57" s="23"/>
      <c r="BO57" s="34"/>
      <c r="BP57" s="23"/>
      <c r="BQ57" s="23"/>
      <c r="BR57" s="23"/>
      <c r="BS57" s="34"/>
      <c r="BT57" s="23"/>
      <c r="BU57" s="23"/>
      <c r="BV57" s="23"/>
      <c r="BW57" s="34"/>
      <c r="BX57" s="23" t="s">
        <v>284</v>
      </c>
      <c r="BY57" s="23" t="s">
        <v>257</v>
      </c>
      <c r="BZ57" s="23" t="s">
        <v>258</v>
      </c>
      <c r="CA57" s="23"/>
      <c r="CB57" s="23" t="s">
        <v>259</v>
      </c>
    </row>
    <row r="58" spans="1:80" s="24" customFormat="1" ht="19.899999999999999" customHeight="1" x14ac:dyDescent="0.25">
      <c r="A58" s="4">
        <v>43172</v>
      </c>
      <c r="B58" s="20">
        <v>43266</v>
      </c>
      <c r="C58" s="6">
        <v>120</v>
      </c>
      <c r="D58" s="6">
        <v>14648</v>
      </c>
      <c r="E58" s="6">
        <v>6</v>
      </c>
      <c r="F58" s="7" t="s">
        <v>26</v>
      </c>
      <c r="G58" s="7" t="s">
        <v>60</v>
      </c>
      <c r="H58" s="8" t="s">
        <v>61</v>
      </c>
      <c r="I58" s="25" t="s">
        <v>38</v>
      </c>
      <c r="J58" s="9">
        <v>480</v>
      </c>
      <c r="K58" s="9">
        <v>480</v>
      </c>
      <c r="L58" s="5">
        <v>43266</v>
      </c>
      <c r="M58" s="69">
        <v>43255</v>
      </c>
      <c r="N58" s="69"/>
      <c r="O58" s="9">
        <v>480</v>
      </c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5"/>
      <c r="AC58" s="6"/>
      <c r="AD58" s="7" t="s">
        <v>39</v>
      </c>
      <c r="AE58" s="34" t="s">
        <v>40</v>
      </c>
      <c r="AF58" s="10" t="s">
        <v>31</v>
      </c>
      <c r="AG58" s="10"/>
      <c r="AH58" s="10"/>
      <c r="AI58" s="10" t="s">
        <v>310</v>
      </c>
      <c r="AJ58" s="23" t="s">
        <v>62</v>
      </c>
      <c r="AK58" s="23">
        <v>0.9</v>
      </c>
      <c r="AL58" s="23">
        <f>AK58*K58+(K58*1%*0.18)</f>
        <v>432.86399999999998</v>
      </c>
      <c r="AM58" s="23" t="s">
        <v>312</v>
      </c>
      <c r="AN58" s="23" t="s">
        <v>63</v>
      </c>
      <c r="AO58" s="23">
        <v>0.54</v>
      </c>
      <c r="AP58" s="23">
        <f t="shared" si="8"/>
        <v>259.20000000000005</v>
      </c>
      <c r="AQ58" s="25" t="s">
        <v>312</v>
      </c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34"/>
      <c r="BD58" s="23"/>
      <c r="BE58" s="23"/>
      <c r="BF58" s="23"/>
      <c r="BG58" s="34"/>
      <c r="BH58" s="23"/>
      <c r="BI58" s="23"/>
      <c r="BJ58" s="23"/>
      <c r="BK58" s="34"/>
      <c r="BL58" s="23"/>
      <c r="BM58" s="23"/>
      <c r="BN58" s="23"/>
      <c r="BO58" s="34"/>
      <c r="BP58" s="23"/>
      <c r="BQ58" s="23"/>
      <c r="BR58" s="23"/>
      <c r="BS58" s="34"/>
      <c r="BT58" s="23"/>
      <c r="BU58" s="23"/>
      <c r="BV58" s="23"/>
      <c r="BW58" s="34"/>
      <c r="BX58" s="23" t="s">
        <v>284</v>
      </c>
      <c r="BY58" s="23" t="s">
        <v>257</v>
      </c>
      <c r="BZ58" s="23" t="s">
        <v>258</v>
      </c>
      <c r="CA58" s="23"/>
      <c r="CB58" s="23" t="s">
        <v>259</v>
      </c>
    </row>
    <row r="59" spans="1:80" s="24" customFormat="1" ht="19.899999999999999" customHeight="1" x14ac:dyDescent="0.25">
      <c r="A59" s="4">
        <v>43172</v>
      </c>
      <c r="B59" s="20">
        <v>43266</v>
      </c>
      <c r="C59" s="6">
        <v>120</v>
      </c>
      <c r="D59" s="6">
        <v>14648</v>
      </c>
      <c r="E59" s="6">
        <v>11</v>
      </c>
      <c r="F59" s="7" t="s">
        <v>26</v>
      </c>
      <c r="G59" s="7" t="s">
        <v>89</v>
      </c>
      <c r="H59" s="8" t="s">
        <v>90</v>
      </c>
      <c r="I59" s="25" t="s">
        <v>38</v>
      </c>
      <c r="J59" s="9">
        <v>360</v>
      </c>
      <c r="K59" s="9">
        <v>360</v>
      </c>
      <c r="L59" s="5">
        <v>43266</v>
      </c>
      <c r="M59" s="69">
        <v>43255</v>
      </c>
      <c r="N59" s="69"/>
      <c r="O59" s="9">
        <v>360</v>
      </c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5"/>
      <c r="AC59" s="6"/>
      <c r="AD59" s="7" t="s">
        <v>39</v>
      </c>
      <c r="AE59" s="23" t="s">
        <v>40</v>
      </c>
      <c r="AF59" s="10" t="s">
        <v>31</v>
      </c>
      <c r="AG59" s="10"/>
      <c r="AH59" s="10"/>
      <c r="AI59" s="10" t="s">
        <v>310</v>
      </c>
      <c r="AJ59" s="23" t="s">
        <v>91</v>
      </c>
      <c r="AK59" s="23">
        <v>0.9</v>
      </c>
      <c r="AL59" s="23">
        <f>AK59*K59+(K59*1%*0.18)</f>
        <v>324.64800000000002</v>
      </c>
      <c r="AM59" s="23" t="s">
        <v>312</v>
      </c>
      <c r="AN59" s="23" t="s">
        <v>92</v>
      </c>
      <c r="AO59" s="23">
        <v>0.56000000000000005</v>
      </c>
      <c r="AP59" s="23">
        <f t="shared" si="8"/>
        <v>201.60000000000002</v>
      </c>
      <c r="AQ59" s="25" t="s">
        <v>312</v>
      </c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34"/>
      <c r="BD59" s="23"/>
      <c r="BE59" s="23"/>
      <c r="BF59" s="23"/>
      <c r="BG59" s="34"/>
      <c r="BH59" s="23"/>
      <c r="BI59" s="23"/>
      <c r="BJ59" s="23"/>
      <c r="BK59" s="34"/>
      <c r="BL59" s="23"/>
      <c r="BM59" s="23"/>
      <c r="BN59" s="23"/>
      <c r="BO59" s="34"/>
      <c r="BP59" s="23"/>
      <c r="BQ59" s="23"/>
      <c r="BR59" s="23"/>
      <c r="BS59" s="34"/>
      <c r="BT59" s="23"/>
      <c r="BU59" s="23"/>
      <c r="BV59" s="23"/>
      <c r="BW59" s="34"/>
      <c r="BX59" s="23" t="s">
        <v>284</v>
      </c>
      <c r="BY59" s="23" t="s">
        <v>257</v>
      </c>
      <c r="BZ59" s="23" t="s">
        <v>258</v>
      </c>
      <c r="CA59" s="23"/>
      <c r="CB59" s="23" t="s">
        <v>259</v>
      </c>
    </row>
    <row r="60" spans="1:80" s="24" customFormat="1" ht="19.899999999999999" customHeight="1" x14ac:dyDescent="0.25">
      <c r="A60" s="4">
        <v>43172</v>
      </c>
      <c r="B60" s="20">
        <v>43266</v>
      </c>
      <c r="C60" s="6">
        <v>120</v>
      </c>
      <c r="D60" s="6">
        <v>14626</v>
      </c>
      <c r="E60" s="6">
        <v>5</v>
      </c>
      <c r="F60" s="7" t="s">
        <v>98</v>
      </c>
      <c r="G60" s="7" t="s">
        <v>112</v>
      </c>
      <c r="H60" s="8" t="s">
        <v>113</v>
      </c>
      <c r="I60" s="25"/>
      <c r="J60" s="9">
        <v>18900</v>
      </c>
      <c r="K60" s="9">
        <f>18900-4000-5040-5860</f>
        <v>4000</v>
      </c>
      <c r="L60" s="5">
        <v>43266</v>
      </c>
      <c r="M60" s="69">
        <v>43255</v>
      </c>
      <c r="N60" s="69"/>
      <c r="O60" s="9">
        <f>18900-4000-5040-5860</f>
        <v>4000</v>
      </c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5"/>
      <c r="AC60" s="6"/>
      <c r="AD60" s="7" t="s">
        <v>114</v>
      </c>
      <c r="AE60" s="23" t="s">
        <v>304</v>
      </c>
      <c r="AF60" s="10" t="s">
        <v>101</v>
      </c>
      <c r="AG60" s="10" t="s">
        <v>302</v>
      </c>
      <c r="AH60" s="10"/>
      <c r="AI60" s="21" t="s">
        <v>313</v>
      </c>
      <c r="AJ60" s="23" t="s">
        <v>68</v>
      </c>
      <c r="AK60" s="23">
        <v>0</v>
      </c>
      <c r="AL60" s="23"/>
      <c r="AM60" s="23" t="s">
        <v>312</v>
      </c>
      <c r="AN60" s="23" t="s">
        <v>68</v>
      </c>
      <c r="AO60" s="23">
        <v>0.155</v>
      </c>
      <c r="AP60" s="23">
        <f t="shared" si="8"/>
        <v>620</v>
      </c>
      <c r="AQ60" s="25" t="s">
        <v>312</v>
      </c>
      <c r="AR60" s="23"/>
      <c r="AS60" s="23"/>
      <c r="AT60" s="23"/>
      <c r="AU60" s="23"/>
      <c r="AV60" s="23" t="s">
        <v>110</v>
      </c>
      <c r="AW60" s="23">
        <v>0.115</v>
      </c>
      <c r="AX60" s="23">
        <f>AW60*K60</f>
        <v>460</v>
      </c>
      <c r="AY60" s="23" t="s">
        <v>312</v>
      </c>
      <c r="AZ60" s="23"/>
      <c r="BA60" s="23"/>
      <c r="BB60" s="23"/>
      <c r="BC60" s="34"/>
      <c r="BD60" s="23"/>
      <c r="BE60" s="23"/>
      <c r="BF60" s="23"/>
      <c r="BG60" s="34"/>
      <c r="BH60" s="23"/>
      <c r="BI60" s="23"/>
      <c r="BJ60" s="23"/>
      <c r="BK60" s="34"/>
      <c r="BL60" s="23"/>
      <c r="BM60" s="23"/>
      <c r="BN60" s="23"/>
      <c r="BO60" s="34"/>
      <c r="BP60" s="23"/>
      <c r="BQ60" s="23"/>
      <c r="BR60" s="23"/>
      <c r="BS60" s="34"/>
      <c r="BT60" s="23"/>
      <c r="BU60" s="23"/>
      <c r="BV60" s="23"/>
      <c r="BW60" s="34"/>
      <c r="BX60" s="23" t="s">
        <v>280</v>
      </c>
      <c r="BY60" s="23" t="s">
        <v>257</v>
      </c>
      <c r="BZ60" s="23" t="s">
        <v>264</v>
      </c>
      <c r="CA60" s="23"/>
      <c r="CB60" s="23" t="s">
        <v>281</v>
      </c>
    </row>
    <row r="61" spans="1:80" s="24" customFormat="1" ht="19.899999999999999" customHeight="1" x14ac:dyDescent="0.25">
      <c r="A61" s="4">
        <v>43151</v>
      </c>
      <c r="B61" s="20">
        <v>43235</v>
      </c>
      <c r="C61" s="6">
        <v>119</v>
      </c>
      <c r="D61" s="6">
        <v>14591</v>
      </c>
      <c r="E61" s="6">
        <v>27</v>
      </c>
      <c r="F61" s="7" t="s">
        <v>161</v>
      </c>
      <c r="G61" s="7" t="s">
        <v>77</v>
      </c>
      <c r="H61" s="7" t="s">
        <v>78</v>
      </c>
      <c r="I61" s="37" t="s">
        <v>38</v>
      </c>
      <c r="J61" s="9">
        <v>2400</v>
      </c>
      <c r="K61" s="9">
        <f>2400-1900</f>
        <v>500</v>
      </c>
      <c r="L61" s="5">
        <v>43235</v>
      </c>
      <c r="M61" s="39">
        <v>43255</v>
      </c>
      <c r="N61" s="39"/>
      <c r="O61" s="9">
        <f>2400-1900</f>
        <v>500</v>
      </c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23"/>
      <c r="AC61" s="23"/>
      <c r="AD61" s="7" t="s">
        <v>39</v>
      </c>
      <c r="AE61" s="23" t="s">
        <v>66</v>
      </c>
      <c r="AF61" s="10" t="s">
        <v>162</v>
      </c>
      <c r="AG61" s="10"/>
      <c r="AH61" s="6" t="s">
        <v>166</v>
      </c>
      <c r="AI61" s="28" t="s">
        <v>323</v>
      </c>
      <c r="AJ61" s="40" t="s">
        <v>79</v>
      </c>
      <c r="AK61" s="41">
        <v>0.82</v>
      </c>
      <c r="AL61" s="23">
        <f>AK61*K61+(K61*1%*0.18)</f>
        <v>410.9</v>
      </c>
      <c r="AM61" s="42" t="s">
        <v>324</v>
      </c>
      <c r="AN61" s="43" t="s">
        <v>80</v>
      </c>
      <c r="AO61" s="44">
        <v>0.22</v>
      </c>
      <c r="AP61" s="27">
        <f t="shared" si="8"/>
        <v>110</v>
      </c>
      <c r="AQ61" s="25" t="s">
        <v>312</v>
      </c>
      <c r="AR61" s="37"/>
      <c r="AS61" s="45"/>
      <c r="AT61" s="38"/>
      <c r="AU61" s="46"/>
      <c r="AV61" s="37" t="s">
        <v>81</v>
      </c>
      <c r="AW61" s="47">
        <v>0.36</v>
      </c>
      <c r="AX61" s="27">
        <f>AW61*K61</f>
        <v>180</v>
      </c>
      <c r="AY61" s="23" t="s">
        <v>312</v>
      </c>
      <c r="AZ61" s="37" t="s">
        <v>82</v>
      </c>
      <c r="BA61" s="37">
        <v>0.13</v>
      </c>
      <c r="BB61" s="27">
        <f>BA61*K61</f>
        <v>65</v>
      </c>
      <c r="BC61" s="16" t="s">
        <v>312</v>
      </c>
      <c r="BD61" s="37"/>
      <c r="BE61" s="37"/>
      <c r="BF61" s="27"/>
      <c r="BG61" s="16"/>
      <c r="BH61" s="37"/>
      <c r="BI61" s="37"/>
      <c r="BJ61" s="27"/>
      <c r="BK61" s="16"/>
      <c r="BL61" s="37"/>
      <c r="BM61" s="37"/>
      <c r="BN61" s="27"/>
      <c r="BO61" s="16"/>
      <c r="BP61" s="37"/>
      <c r="BQ61" s="37"/>
      <c r="BR61" s="27"/>
      <c r="BS61" s="16"/>
      <c r="BT61" s="37"/>
      <c r="BU61" s="37"/>
      <c r="BV61" s="27"/>
      <c r="BW61" s="16"/>
      <c r="BX61" s="48" t="s">
        <v>297</v>
      </c>
      <c r="BY61" s="48" t="s">
        <v>297</v>
      </c>
      <c r="BZ61" s="49" t="s">
        <v>297</v>
      </c>
      <c r="CA61" s="49"/>
      <c r="CB61" s="49" t="s">
        <v>321</v>
      </c>
    </row>
    <row r="62" spans="1:80" s="24" customFormat="1" ht="19.899999999999999" customHeight="1" x14ac:dyDescent="0.25">
      <c r="A62" s="4">
        <v>43172</v>
      </c>
      <c r="B62" s="20">
        <v>43266</v>
      </c>
      <c r="C62" s="6">
        <v>120</v>
      </c>
      <c r="D62" s="6">
        <v>14635</v>
      </c>
      <c r="E62" s="6">
        <v>1</v>
      </c>
      <c r="F62" s="7" t="s">
        <v>161</v>
      </c>
      <c r="G62" s="7" t="s">
        <v>27</v>
      </c>
      <c r="H62" s="8" t="s">
        <v>28</v>
      </c>
      <c r="I62" s="25"/>
      <c r="J62" s="9">
        <v>2000</v>
      </c>
      <c r="K62" s="9">
        <v>1000</v>
      </c>
      <c r="L62" s="5">
        <v>43266</v>
      </c>
      <c r="M62" s="69">
        <v>43255</v>
      </c>
      <c r="N62" s="69"/>
      <c r="O62" s="9">
        <v>1000</v>
      </c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5"/>
      <c r="AC62" s="6"/>
      <c r="AD62" s="7" t="s">
        <v>160</v>
      </c>
      <c r="AE62" s="23" t="s">
        <v>30</v>
      </c>
      <c r="AF62" s="10" t="s">
        <v>162</v>
      </c>
      <c r="AG62" s="10" t="s">
        <v>302</v>
      </c>
      <c r="AH62" s="10"/>
      <c r="AI62" s="25" t="s">
        <v>406</v>
      </c>
      <c r="AJ62" s="23"/>
      <c r="AK62" s="23"/>
      <c r="AL62" s="23"/>
      <c r="AM62" s="23"/>
      <c r="AN62" s="23" t="s">
        <v>32</v>
      </c>
      <c r="AO62" s="23">
        <v>0.52</v>
      </c>
      <c r="AP62" s="23">
        <f t="shared" si="8"/>
        <v>520</v>
      </c>
      <c r="AQ62" s="25" t="s">
        <v>406</v>
      </c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34"/>
      <c r="BD62" s="23"/>
      <c r="BE62" s="23"/>
      <c r="BF62" s="23"/>
      <c r="BG62" s="34"/>
      <c r="BH62" s="23"/>
      <c r="BI62" s="23"/>
      <c r="BJ62" s="23"/>
      <c r="BK62" s="34"/>
      <c r="BL62" s="23"/>
      <c r="BM62" s="23"/>
      <c r="BN62" s="23"/>
      <c r="BO62" s="34"/>
      <c r="BP62" s="23"/>
      <c r="BQ62" s="23"/>
      <c r="BR62" s="23"/>
      <c r="BS62" s="34"/>
      <c r="BT62" s="23"/>
      <c r="BU62" s="23"/>
      <c r="BV62" s="23"/>
      <c r="BW62" s="34"/>
      <c r="BX62" s="23" t="s">
        <v>264</v>
      </c>
      <c r="BY62" s="23" t="s">
        <v>257</v>
      </c>
      <c r="BZ62" s="23" t="s">
        <v>278</v>
      </c>
      <c r="CA62" s="23"/>
      <c r="CB62" s="23" t="s">
        <v>266</v>
      </c>
    </row>
    <row r="63" spans="1:80" s="24" customFormat="1" ht="19.899999999999999" customHeight="1" x14ac:dyDescent="0.25">
      <c r="A63" s="4">
        <v>43172</v>
      </c>
      <c r="B63" s="20">
        <v>43266</v>
      </c>
      <c r="C63" s="6">
        <v>120</v>
      </c>
      <c r="D63" s="6">
        <v>14637</v>
      </c>
      <c r="E63" s="6">
        <v>2</v>
      </c>
      <c r="F63" s="7" t="s">
        <v>161</v>
      </c>
      <c r="G63" s="7" t="s">
        <v>167</v>
      </c>
      <c r="H63" s="8" t="s">
        <v>168</v>
      </c>
      <c r="I63" s="25"/>
      <c r="J63" s="9">
        <v>3000</v>
      </c>
      <c r="K63" s="9">
        <v>1900</v>
      </c>
      <c r="L63" s="5">
        <v>43266</v>
      </c>
      <c r="M63" s="69">
        <v>43255</v>
      </c>
      <c r="N63" s="69"/>
      <c r="O63" s="9">
        <v>1900</v>
      </c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5"/>
      <c r="AC63" s="6"/>
      <c r="AD63" s="7" t="s">
        <v>39</v>
      </c>
      <c r="AE63" s="34" t="s">
        <v>165</v>
      </c>
      <c r="AF63" s="10" t="s">
        <v>162</v>
      </c>
      <c r="AG63" s="10"/>
      <c r="AH63" s="10" t="s">
        <v>166</v>
      </c>
      <c r="AI63" s="10" t="s">
        <v>412</v>
      </c>
      <c r="AJ63" s="23" t="s">
        <v>41</v>
      </c>
      <c r="AK63" s="23">
        <v>0.71</v>
      </c>
      <c r="AL63" s="23">
        <f>AK63*K63</f>
        <v>1349</v>
      </c>
      <c r="AM63" s="23" t="s">
        <v>312</v>
      </c>
      <c r="AN63" s="34" t="s">
        <v>169</v>
      </c>
      <c r="AO63" s="23">
        <v>0.56000000000000005</v>
      </c>
      <c r="AP63" s="23">
        <f t="shared" si="8"/>
        <v>1064</v>
      </c>
      <c r="AQ63" s="25" t="s">
        <v>406</v>
      </c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34"/>
      <c r="BD63" s="23"/>
      <c r="BE63" s="23"/>
      <c r="BF63" s="23"/>
      <c r="BG63" s="34"/>
      <c r="BH63" s="23"/>
      <c r="BI63" s="23"/>
      <c r="BJ63" s="23"/>
      <c r="BK63" s="34"/>
      <c r="BL63" s="23"/>
      <c r="BM63" s="23"/>
      <c r="BN63" s="23"/>
      <c r="BO63" s="34"/>
      <c r="BP63" s="23"/>
      <c r="BQ63" s="23"/>
      <c r="BR63" s="23"/>
      <c r="BS63" s="34"/>
      <c r="BT63" s="23"/>
      <c r="BU63" s="23"/>
      <c r="BV63" s="23"/>
      <c r="BW63" s="34"/>
      <c r="BX63" s="23" t="s">
        <v>286</v>
      </c>
      <c r="BY63" s="23" t="s">
        <v>257</v>
      </c>
      <c r="BZ63" s="23" t="s">
        <v>275</v>
      </c>
      <c r="CA63" s="23"/>
      <c r="CB63" s="23" t="s">
        <v>263</v>
      </c>
    </row>
    <row r="64" spans="1:80" s="24" customFormat="1" ht="19.899999999999999" customHeight="1" x14ac:dyDescent="0.25">
      <c r="A64" s="4">
        <v>43172</v>
      </c>
      <c r="B64" s="20">
        <v>43266</v>
      </c>
      <c r="C64" s="6">
        <v>120</v>
      </c>
      <c r="D64" s="6">
        <v>14637</v>
      </c>
      <c r="E64" s="6">
        <v>16</v>
      </c>
      <c r="F64" s="7" t="s">
        <v>161</v>
      </c>
      <c r="G64" s="7" t="s">
        <v>149</v>
      </c>
      <c r="H64" s="8" t="s">
        <v>150</v>
      </c>
      <c r="I64" s="25"/>
      <c r="J64" s="9">
        <f>5000+2500</f>
        <v>7500</v>
      </c>
      <c r="K64" s="9">
        <f>3100-2000</f>
        <v>1100</v>
      </c>
      <c r="L64" s="5">
        <v>43266</v>
      </c>
      <c r="M64" s="69">
        <v>43255</v>
      </c>
      <c r="N64" s="69"/>
      <c r="O64" s="9">
        <f>3100-2000</f>
        <v>1100</v>
      </c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5"/>
      <c r="AC64" s="6"/>
      <c r="AD64" s="7" t="s">
        <v>29</v>
      </c>
      <c r="AE64" s="23" t="s">
        <v>30</v>
      </c>
      <c r="AF64" s="10" t="s">
        <v>162</v>
      </c>
      <c r="AG64" s="10" t="s">
        <v>302</v>
      </c>
      <c r="AH64" s="10" t="s">
        <v>170</v>
      </c>
      <c r="AI64" s="25" t="s">
        <v>406</v>
      </c>
      <c r="AJ64" s="23"/>
      <c r="AK64" s="23"/>
      <c r="AL64" s="23"/>
      <c r="AM64" s="23"/>
      <c r="AN64" s="23" t="s">
        <v>32</v>
      </c>
      <c r="AO64" s="23">
        <v>0.48</v>
      </c>
      <c r="AP64" s="23">
        <f t="shared" si="8"/>
        <v>528</v>
      </c>
      <c r="AQ64" s="25" t="s">
        <v>408</v>
      </c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34"/>
      <c r="BD64" s="23"/>
      <c r="BE64" s="23"/>
      <c r="BF64" s="23"/>
      <c r="BG64" s="34"/>
      <c r="BH64" s="23"/>
      <c r="BI64" s="23"/>
      <c r="BJ64" s="23"/>
      <c r="BK64" s="34"/>
      <c r="BL64" s="23"/>
      <c r="BM64" s="23"/>
      <c r="BN64" s="23"/>
      <c r="BO64" s="34"/>
      <c r="BP64" s="23"/>
      <c r="BQ64" s="23"/>
      <c r="BR64" s="23"/>
      <c r="BS64" s="34"/>
      <c r="BT64" s="23"/>
      <c r="BU64" s="23"/>
      <c r="BV64" s="23"/>
      <c r="BW64" s="34"/>
      <c r="BX64" s="23" t="s">
        <v>264</v>
      </c>
      <c r="BY64" s="23" t="s">
        <v>257</v>
      </c>
      <c r="BZ64" s="23" t="s">
        <v>265</v>
      </c>
      <c r="CA64" s="23"/>
      <c r="CB64" s="23" t="s">
        <v>266</v>
      </c>
    </row>
    <row r="65" spans="1:80" s="24" customFormat="1" ht="19.899999999999999" customHeight="1" x14ac:dyDescent="0.25">
      <c r="A65" s="4">
        <v>43172</v>
      </c>
      <c r="B65" s="20">
        <v>43266</v>
      </c>
      <c r="C65" s="6">
        <v>120</v>
      </c>
      <c r="D65" s="6">
        <v>1293</v>
      </c>
      <c r="E65" s="6">
        <v>4</v>
      </c>
      <c r="F65" s="7" t="s">
        <v>126</v>
      </c>
      <c r="G65" s="7" t="s">
        <v>137</v>
      </c>
      <c r="H65" s="8" t="s">
        <v>138</v>
      </c>
      <c r="I65" s="25" t="s">
        <v>38</v>
      </c>
      <c r="J65" s="9">
        <v>1600</v>
      </c>
      <c r="K65" s="9">
        <f>1600-900</f>
        <v>700</v>
      </c>
      <c r="L65" s="5">
        <v>43266</v>
      </c>
      <c r="M65" s="69">
        <v>43259</v>
      </c>
      <c r="N65" s="69"/>
      <c r="O65" s="9">
        <f>1600-900</f>
        <v>700</v>
      </c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5"/>
      <c r="AC65" s="6"/>
      <c r="AD65" s="7" t="s">
        <v>39</v>
      </c>
      <c r="AE65" s="34" t="s">
        <v>133</v>
      </c>
      <c r="AF65" s="10" t="s">
        <v>130</v>
      </c>
      <c r="AG65" s="10"/>
      <c r="AH65" s="10"/>
      <c r="AI65" s="10" t="s">
        <v>310</v>
      </c>
      <c r="AJ65" s="23" t="s">
        <v>139</v>
      </c>
      <c r="AK65" s="23">
        <v>0.69499999999999995</v>
      </c>
      <c r="AL65" s="23">
        <f>AK65*K65+(K65*1%*0.18)</f>
        <v>487.75999999999993</v>
      </c>
      <c r="AM65" s="23" t="s">
        <v>312</v>
      </c>
      <c r="AN65" s="23" t="s">
        <v>140</v>
      </c>
      <c r="AO65" s="32">
        <v>0.54900000000000004</v>
      </c>
      <c r="AP65" s="23">
        <f t="shared" si="8"/>
        <v>384.3</v>
      </c>
      <c r="AQ65" s="25" t="s">
        <v>312</v>
      </c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34"/>
      <c r="BD65" s="23"/>
      <c r="BE65" s="23"/>
      <c r="BF65" s="23"/>
      <c r="BG65" s="34"/>
      <c r="BH65" s="23"/>
      <c r="BI65" s="23"/>
      <c r="BJ65" s="23"/>
      <c r="BK65" s="34"/>
      <c r="BL65" s="23"/>
      <c r="BM65" s="23"/>
      <c r="BN65" s="23"/>
      <c r="BO65" s="34"/>
      <c r="BP65" s="23"/>
      <c r="BQ65" s="23"/>
      <c r="BR65" s="23"/>
      <c r="BS65" s="34"/>
      <c r="BT65" s="23"/>
      <c r="BU65" s="23"/>
      <c r="BV65" s="23"/>
      <c r="BW65" s="34"/>
      <c r="BX65" s="23" t="s">
        <v>285</v>
      </c>
      <c r="BY65" s="23" t="s">
        <v>257</v>
      </c>
      <c r="BZ65" s="23" t="s">
        <v>261</v>
      </c>
      <c r="CA65" s="23"/>
      <c r="CB65" s="23" t="s">
        <v>263</v>
      </c>
    </row>
    <row r="66" spans="1:80" s="24" customFormat="1" ht="19.899999999999999" customHeight="1" x14ac:dyDescent="0.25">
      <c r="A66" s="4">
        <v>43172</v>
      </c>
      <c r="B66" s="20">
        <v>43266</v>
      </c>
      <c r="C66" s="6">
        <v>120</v>
      </c>
      <c r="D66" s="6">
        <v>1293</v>
      </c>
      <c r="E66" s="6">
        <v>4</v>
      </c>
      <c r="F66" s="7" t="s">
        <v>126</v>
      </c>
      <c r="G66" s="7" t="s">
        <v>137</v>
      </c>
      <c r="H66" s="8" t="s">
        <v>138</v>
      </c>
      <c r="I66" s="25" t="s">
        <v>38</v>
      </c>
      <c r="J66" s="9">
        <v>1600</v>
      </c>
      <c r="K66" s="9">
        <f>1600-700</f>
        <v>900</v>
      </c>
      <c r="L66" s="5">
        <v>43266</v>
      </c>
      <c r="M66" s="69">
        <v>43259</v>
      </c>
      <c r="N66" s="69"/>
      <c r="O66" s="9">
        <f>1600-700</f>
        <v>900</v>
      </c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5"/>
      <c r="AC66" s="6"/>
      <c r="AD66" s="7" t="s">
        <v>39</v>
      </c>
      <c r="AE66" s="34" t="s">
        <v>133</v>
      </c>
      <c r="AF66" s="10" t="s">
        <v>130</v>
      </c>
      <c r="AG66" s="10"/>
      <c r="AH66" s="10"/>
      <c r="AI66" s="10" t="s">
        <v>416</v>
      </c>
      <c r="AJ66" s="23" t="s">
        <v>139</v>
      </c>
      <c r="AK66" s="23">
        <v>0.69499999999999995</v>
      </c>
      <c r="AL66" s="23">
        <f>AK66*K66+(K66*1%*0.18)</f>
        <v>627.12</v>
      </c>
      <c r="AM66" s="23" t="s">
        <v>333</v>
      </c>
      <c r="AN66" s="23" t="s">
        <v>140</v>
      </c>
      <c r="AO66" s="32">
        <v>0.54900000000000004</v>
      </c>
      <c r="AP66" s="23">
        <f t="shared" si="8"/>
        <v>494.1</v>
      </c>
      <c r="AQ66" s="89" t="s">
        <v>415</v>
      </c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34"/>
      <c r="BD66" s="23"/>
      <c r="BE66" s="23"/>
      <c r="BF66" s="23"/>
      <c r="BG66" s="34"/>
      <c r="BH66" s="23"/>
      <c r="BI66" s="23"/>
      <c r="BJ66" s="23"/>
      <c r="BK66" s="34"/>
      <c r="BL66" s="23"/>
      <c r="BM66" s="23"/>
      <c r="BN66" s="23"/>
      <c r="BO66" s="34"/>
      <c r="BP66" s="23"/>
      <c r="BQ66" s="23"/>
      <c r="BR66" s="23"/>
      <c r="BS66" s="34"/>
      <c r="BT66" s="23"/>
      <c r="BU66" s="23"/>
      <c r="BV66" s="23"/>
      <c r="BW66" s="34"/>
      <c r="BX66" s="23" t="s">
        <v>285</v>
      </c>
      <c r="BY66" s="23" t="s">
        <v>257</v>
      </c>
      <c r="BZ66" s="23" t="s">
        <v>261</v>
      </c>
      <c r="CA66" s="23"/>
      <c r="CB66" s="23" t="s">
        <v>263</v>
      </c>
    </row>
    <row r="67" spans="1:80" s="24" customFormat="1" ht="19.899999999999999" customHeight="1" x14ac:dyDescent="0.25">
      <c r="A67" s="4">
        <v>43172</v>
      </c>
      <c r="B67" s="20">
        <v>43266</v>
      </c>
      <c r="C67" s="6">
        <v>120</v>
      </c>
      <c r="D67" s="6">
        <v>14620</v>
      </c>
      <c r="E67" s="6">
        <v>2</v>
      </c>
      <c r="F67" s="7" t="s">
        <v>26</v>
      </c>
      <c r="G67" s="7" t="s">
        <v>27</v>
      </c>
      <c r="H67" s="8" t="s">
        <v>28</v>
      </c>
      <c r="I67" s="25"/>
      <c r="J67" s="9">
        <v>120</v>
      </c>
      <c r="K67" s="9">
        <v>120</v>
      </c>
      <c r="L67" s="5">
        <v>43266</v>
      </c>
      <c r="M67" s="69">
        <v>43259</v>
      </c>
      <c r="N67" s="69"/>
      <c r="O67" s="9">
        <v>120</v>
      </c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5"/>
      <c r="AC67" s="6"/>
      <c r="AD67" s="7" t="s">
        <v>29</v>
      </c>
      <c r="AE67" s="23" t="s">
        <v>30</v>
      </c>
      <c r="AF67" s="10" t="s">
        <v>31</v>
      </c>
      <c r="AG67" s="10" t="s">
        <v>302</v>
      </c>
      <c r="AH67" s="10"/>
      <c r="AI67" s="25" t="s">
        <v>406</v>
      </c>
      <c r="AJ67" s="23"/>
      <c r="AK67" s="23"/>
      <c r="AL67" s="23"/>
      <c r="AM67" s="23"/>
      <c r="AN67" s="23" t="s">
        <v>32</v>
      </c>
      <c r="AO67" s="23">
        <v>0.52</v>
      </c>
      <c r="AP67" s="23">
        <f t="shared" si="8"/>
        <v>62.400000000000006</v>
      </c>
      <c r="AQ67" s="25" t="s">
        <v>406</v>
      </c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34"/>
      <c r="BD67" s="23"/>
      <c r="BE67" s="23"/>
      <c r="BF67" s="23"/>
      <c r="BG67" s="34"/>
      <c r="BH67" s="23"/>
      <c r="BI67" s="23"/>
      <c r="BJ67" s="23"/>
      <c r="BK67" s="34"/>
      <c r="BL67" s="23"/>
      <c r="BM67" s="23"/>
      <c r="BN67" s="23"/>
      <c r="BO67" s="34"/>
      <c r="BP67" s="23"/>
      <c r="BQ67" s="23"/>
      <c r="BR67" s="23"/>
      <c r="BS67" s="34"/>
      <c r="BT67" s="23"/>
      <c r="BU67" s="23"/>
      <c r="BV67" s="23"/>
      <c r="BW67" s="34"/>
      <c r="BX67" s="23" t="s">
        <v>264</v>
      </c>
      <c r="BY67" s="23" t="s">
        <v>257</v>
      </c>
      <c r="BZ67" s="23" t="s">
        <v>278</v>
      </c>
      <c r="CA67" s="23"/>
      <c r="CB67" s="23" t="s">
        <v>266</v>
      </c>
    </row>
    <row r="68" spans="1:80" s="24" customFormat="1" ht="19.899999999999999" customHeight="1" x14ac:dyDescent="0.25">
      <c r="A68" s="4">
        <v>43172</v>
      </c>
      <c r="B68" s="20">
        <v>43266</v>
      </c>
      <c r="C68" s="6">
        <v>120</v>
      </c>
      <c r="D68" s="6">
        <v>14620</v>
      </c>
      <c r="E68" s="6">
        <v>3</v>
      </c>
      <c r="F68" s="7" t="s">
        <v>26</v>
      </c>
      <c r="G68" s="7" t="s">
        <v>33</v>
      </c>
      <c r="H68" s="8" t="s">
        <v>34</v>
      </c>
      <c r="I68" s="25"/>
      <c r="J68" s="9">
        <v>120</v>
      </c>
      <c r="K68" s="9">
        <v>120</v>
      </c>
      <c r="L68" s="5">
        <v>43266</v>
      </c>
      <c r="M68" s="69">
        <v>43259</v>
      </c>
      <c r="N68" s="69"/>
      <c r="O68" s="9">
        <v>120</v>
      </c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5"/>
      <c r="AC68" s="6"/>
      <c r="AD68" s="7" t="s">
        <v>29</v>
      </c>
      <c r="AE68" s="23" t="s">
        <v>30</v>
      </c>
      <c r="AF68" s="10" t="s">
        <v>31</v>
      </c>
      <c r="AG68" s="10" t="s">
        <v>302</v>
      </c>
      <c r="AH68" s="10"/>
      <c r="AI68" s="10" t="s">
        <v>311</v>
      </c>
      <c r="AJ68" s="23"/>
      <c r="AK68" s="23"/>
      <c r="AL68" s="23"/>
      <c r="AM68" s="23"/>
      <c r="AN68" s="23" t="s">
        <v>35</v>
      </c>
      <c r="AO68" s="23">
        <v>0.52</v>
      </c>
      <c r="AP68" s="23">
        <f t="shared" si="8"/>
        <v>62.400000000000006</v>
      </c>
      <c r="AQ68" s="25" t="s">
        <v>312</v>
      </c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34"/>
      <c r="BD68" s="23"/>
      <c r="BE68" s="23"/>
      <c r="BF68" s="23"/>
      <c r="BG68" s="34"/>
      <c r="BH68" s="23"/>
      <c r="BI68" s="23"/>
      <c r="BJ68" s="23"/>
      <c r="BK68" s="34"/>
      <c r="BL68" s="23"/>
      <c r="BM68" s="23"/>
      <c r="BN68" s="23"/>
      <c r="BO68" s="34"/>
      <c r="BP68" s="23"/>
      <c r="BQ68" s="23"/>
      <c r="BR68" s="23"/>
      <c r="BS68" s="34"/>
      <c r="BT68" s="23"/>
      <c r="BU68" s="23"/>
      <c r="BV68" s="23"/>
      <c r="BW68" s="34"/>
      <c r="BX68" s="23" t="s">
        <v>264</v>
      </c>
      <c r="BY68" s="23" t="s">
        <v>257</v>
      </c>
      <c r="BZ68" s="23" t="s">
        <v>278</v>
      </c>
      <c r="CA68" s="23"/>
      <c r="CB68" s="23" t="s">
        <v>266</v>
      </c>
    </row>
    <row r="69" spans="1:80" s="24" customFormat="1" ht="19.899999999999999" customHeight="1" x14ac:dyDescent="0.25">
      <c r="A69" s="4">
        <v>43172</v>
      </c>
      <c r="B69" s="20">
        <v>43266</v>
      </c>
      <c r="C69" s="6">
        <v>120</v>
      </c>
      <c r="D69" s="6">
        <v>14648</v>
      </c>
      <c r="E69" s="6">
        <v>4</v>
      </c>
      <c r="F69" s="7" t="s">
        <v>26</v>
      </c>
      <c r="G69" s="7" t="s">
        <v>51</v>
      </c>
      <c r="H69" s="8" t="s">
        <v>52</v>
      </c>
      <c r="I69" s="25"/>
      <c r="J69" s="9">
        <v>60</v>
      </c>
      <c r="K69" s="9">
        <v>60</v>
      </c>
      <c r="L69" s="5">
        <v>43266</v>
      </c>
      <c r="M69" s="69">
        <v>43259</v>
      </c>
      <c r="N69" s="69"/>
      <c r="O69" s="9">
        <v>60</v>
      </c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5"/>
      <c r="AC69" s="6"/>
      <c r="AD69" s="7" t="s">
        <v>53</v>
      </c>
      <c r="AE69" s="23" t="s">
        <v>54</v>
      </c>
      <c r="AF69" s="10" t="s">
        <v>31</v>
      </c>
      <c r="AG69" s="10" t="s">
        <v>302</v>
      </c>
      <c r="AH69" s="10"/>
      <c r="AI69" s="10" t="s">
        <v>310</v>
      </c>
      <c r="AJ69" s="23" t="s">
        <v>55</v>
      </c>
      <c r="AK69" s="23">
        <v>0.57999999999999996</v>
      </c>
      <c r="AL69" s="23">
        <f>AK69*K69</f>
        <v>34.799999999999997</v>
      </c>
      <c r="AM69" s="23" t="s">
        <v>312</v>
      </c>
      <c r="AN69" s="23"/>
      <c r="AO69" s="23"/>
      <c r="AP69" s="23"/>
      <c r="AQ69" s="25"/>
      <c r="AR69" s="23" t="s">
        <v>56</v>
      </c>
      <c r="AS69" s="23">
        <v>0.11</v>
      </c>
      <c r="AT69" s="23">
        <f>AS69*K69</f>
        <v>6.6</v>
      </c>
      <c r="AU69" s="23" t="s">
        <v>252</v>
      </c>
      <c r="AV69" s="23"/>
      <c r="AW69" s="23"/>
      <c r="AX69" s="23"/>
      <c r="AY69" s="23"/>
      <c r="AZ69" s="23"/>
      <c r="BA69" s="23"/>
      <c r="BB69" s="23"/>
      <c r="BC69" s="34"/>
      <c r="BD69" s="23"/>
      <c r="BE69" s="23"/>
      <c r="BF69" s="23"/>
      <c r="BG69" s="34"/>
      <c r="BH69" s="23"/>
      <c r="BI69" s="23"/>
      <c r="BJ69" s="23"/>
      <c r="BK69" s="34"/>
      <c r="BL69" s="23"/>
      <c r="BM69" s="23"/>
      <c r="BN69" s="23"/>
      <c r="BO69" s="34"/>
      <c r="BP69" s="23"/>
      <c r="BQ69" s="23"/>
      <c r="BR69" s="23"/>
      <c r="BS69" s="34"/>
      <c r="BT69" s="23"/>
      <c r="BU69" s="23"/>
      <c r="BV69" s="23"/>
      <c r="BW69" s="34"/>
      <c r="BX69" s="23" t="s">
        <v>264</v>
      </c>
      <c r="BY69" s="23" t="s">
        <v>257</v>
      </c>
      <c r="BZ69" s="23" t="s">
        <v>267</v>
      </c>
      <c r="CA69" s="23"/>
      <c r="CB69" s="23" t="s">
        <v>268</v>
      </c>
    </row>
    <row r="70" spans="1:80" s="24" customFormat="1" ht="19.899999999999999" customHeight="1" x14ac:dyDescent="0.25">
      <c r="A70" s="4">
        <v>43172</v>
      </c>
      <c r="B70" s="20">
        <v>43266</v>
      </c>
      <c r="C70" s="6">
        <v>120</v>
      </c>
      <c r="D70" s="6">
        <v>14648</v>
      </c>
      <c r="E70" s="6">
        <v>5</v>
      </c>
      <c r="F70" s="7" t="s">
        <v>26</v>
      </c>
      <c r="G70" s="7" t="s">
        <v>57</v>
      </c>
      <c r="H70" s="8" t="s">
        <v>58</v>
      </c>
      <c r="I70" s="25"/>
      <c r="J70" s="9">
        <v>60</v>
      </c>
      <c r="K70" s="9">
        <v>60</v>
      </c>
      <c r="L70" s="5">
        <v>43266</v>
      </c>
      <c r="M70" s="69">
        <v>43259</v>
      </c>
      <c r="N70" s="69"/>
      <c r="O70" s="9">
        <v>60</v>
      </c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5"/>
      <c r="AC70" s="6"/>
      <c r="AD70" s="7" t="s">
        <v>53</v>
      </c>
      <c r="AE70" s="23" t="s">
        <v>54</v>
      </c>
      <c r="AF70" s="10" t="s">
        <v>31</v>
      </c>
      <c r="AG70" s="10" t="s">
        <v>302</v>
      </c>
      <c r="AH70" s="10"/>
      <c r="AI70" s="10" t="s">
        <v>310</v>
      </c>
      <c r="AJ70" s="23" t="s">
        <v>59</v>
      </c>
      <c r="AK70" s="23">
        <v>0.57999999999999996</v>
      </c>
      <c r="AL70" s="23">
        <f>AK70*K70</f>
        <v>34.799999999999997</v>
      </c>
      <c r="AM70" s="23" t="s">
        <v>312</v>
      </c>
      <c r="AN70" s="23"/>
      <c r="AO70" s="23"/>
      <c r="AP70" s="23"/>
      <c r="AQ70" s="25"/>
      <c r="AR70" s="23" t="s">
        <v>56</v>
      </c>
      <c r="AS70" s="23">
        <v>0.11</v>
      </c>
      <c r="AT70" s="23">
        <f>AS70*K70</f>
        <v>6.6</v>
      </c>
      <c r="AU70" s="23" t="s">
        <v>252</v>
      </c>
      <c r="AV70" s="23"/>
      <c r="AW70" s="23"/>
      <c r="AX70" s="23"/>
      <c r="AY70" s="23"/>
      <c r="AZ70" s="23"/>
      <c r="BA70" s="23"/>
      <c r="BB70" s="23"/>
      <c r="BC70" s="34"/>
      <c r="BD70" s="23"/>
      <c r="BE70" s="23"/>
      <c r="BF70" s="23"/>
      <c r="BG70" s="34"/>
      <c r="BH70" s="23"/>
      <c r="BI70" s="23"/>
      <c r="BJ70" s="23"/>
      <c r="BK70" s="34"/>
      <c r="BL70" s="23"/>
      <c r="BM70" s="23"/>
      <c r="BN70" s="23"/>
      <c r="BO70" s="34"/>
      <c r="BP70" s="23"/>
      <c r="BQ70" s="23"/>
      <c r="BR70" s="23"/>
      <c r="BS70" s="34"/>
      <c r="BT70" s="23"/>
      <c r="BU70" s="23"/>
      <c r="BV70" s="23"/>
      <c r="BW70" s="34"/>
      <c r="BX70" s="23" t="s">
        <v>264</v>
      </c>
      <c r="BY70" s="23" t="s">
        <v>257</v>
      </c>
      <c r="BZ70" s="23" t="s">
        <v>267</v>
      </c>
      <c r="CA70" s="23"/>
      <c r="CB70" s="23" t="s">
        <v>268</v>
      </c>
    </row>
    <row r="71" spans="1:80" s="24" customFormat="1" ht="19.899999999999999" customHeight="1" x14ac:dyDescent="0.25">
      <c r="A71" s="4">
        <v>43172</v>
      </c>
      <c r="B71" s="20">
        <v>43266</v>
      </c>
      <c r="C71" s="6">
        <v>120</v>
      </c>
      <c r="D71" s="6">
        <v>14648</v>
      </c>
      <c r="E71" s="6">
        <v>8</v>
      </c>
      <c r="F71" s="7" t="s">
        <v>26</v>
      </c>
      <c r="G71" s="7" t="s">
        <v>71</v>
      </c>
      <c r="H71" s="8" t="s">
        <v>72</v>
      </c>
      <c r="I71" s="25" t="s">
        <v>38</v>
      </c>
      <c r="J71" s="9">
        <v>650</v>
      </c>
      <c r="K71" s="9">
        <v>650</v>
      </c>
      <c r="L71" s="5">
        <v>43266</v>
      </c>
      <c r="M71" s="69">
        <v>43259</v>
      </c>
      <c r="N71" s="69"/>
      <c r="O71" s="9">
        <v>650</v>
      </c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7" t="s">
        <v>355</v>
      </c>
      <c r="AC71" s="6"/>
      <c r="AD71" s="7" t="s">
        <v>39</v>
      </c>
      <c r="AE71" s="34" t="s">
        <v>66</v>
      </c>
      <c r="AF71" s="10" t="s">
        <v>31</v>
      </c>
      <c r="AG71" s="10"/>
      <c r="AH71" s="10"/>
      <c r="AI71" s="10" t="s">
        <v>350</v>
      </c>
      <c r="AJ71" s="34" t="s">
        <v>73</v>
      </c>
      <c r="AK71" s="35">
        <v>0.82</v>
      </c>
      <c r="AL71" s="35">
        <f>AK71*K71+(K71*1%*0.18)</f>
        <v>534.16999999999996</v>
      </c>
      <c r="AM71" s="23" t="s">
        <v>316</v>
      </c>
      <c r="AN71" s="34" t="s">
        <v>74</v>
      </c>
      <c r="AO71" s="23">
        <v>0.215</v>
      </c>
      <c r="AP71" s="23">
        <f>AO71*K71</f>
        <v>139.75</v>
      </c>
      <c r="AQ71" s="25" t="s">
        <v>340</v>
      </c>
      <c r="AR71" s="23"/>
      <c r="AS71" s="23"/>
      <c r="AT71" s="23"/>
      <c r="AU71" s="23"/>
      <c r="AV71" s="23" t="s">
        <v>75</v>
      </c>
      <c r="AW71" s="23">
        <v>0.36</v>
      </c>
      <c r="AX71" s="23">
        <f>AW71*K71</f>
        <v>234</v>
      </c>
      <c r="AY71" s="23" t="s">
        <v>312</v>
      </c>
      <c r="AZ71" s="23" t="s">
        <v>76</v>
      </c>
      <c r="BA71" s="23">
        <v>0.13</v>
      </c>
      <c r="BB71" s="23">
        <f>BA71*K71</f>
        <v>84.5</v>
      </c>
      <c r="BC71" s="34" t="s">
        <v>252</v>
      </c>
      <c r="BD71" s="23"/>
      <c r="BE71" s="23"/>
      <c r="BF71" s="23"/>
      <c r="BG71" s="34"/>
      <c r="BH71" s="23"/>
      <c r="BI71" s="23"/>
      <c r="BJ71" s="23"/>
      <c r="BK71" s="34"/>
      <c r="BL71" s="23"/>
      <c r="BM71" s="23"/>
      <c r="BN71" s="23"/>
      <c r="BO71" s="34"/>
      <c r="BP71" s="23"/>
      <c r="BQ71" s="23"/>
      <c r="BR71" s="23"/>
      <c r="BS71" s="34"/>
      <c r="BT71" s="23"/>
      <c r="BU71" s="23"/>
      <c r="BV71" s="23"/>
      <c r="BW71" s="34"/>
      <c r="BX71" s="23" t="s">
        <v>284</v>
      </c>
      <c r="BY71" s="23" t="s">
        <v>257</v>
      </c>
      <c r="BZ71" s="23" t="s">
        <v>260</v>
      </c>
      <c r="CA71" s="23"/>
      <c r="CB71" s="23" t="s">
        <v>259</v>
      </c>
    </row>
    <row r="72" spans="1:80" s="24" customFormat="1" ht="19.899999999999999" customHeight="1" x14ac:dyDescent="0.25">
      <c r="A72" s="4">
        <v>43172</v>
      </c>
      <c r="B72" s="20">
        <v>43266</v>
      </c>
      <c r="C72" s="6">
        <v>120</v>
      </c>
      <c r="D72" s="6">
        <v>14648</v>
      </c>
      <c r="E72" s="6">
        <v>9</v>
      </c>
      <c r="F72" s="7" t="s">
        <v>26</v>
      </c>
      <c r="G72" s="7" t="s">
        <v>77</v>
      </c>
      <c r="H72" s="8" t="s">
        <v>78</v>
      </c>
      <c r="I72" s="25" t="s">
        <v>38</v>
      </c>
      <c r="J72" s="9">
        <v>360</v>
      </c>
      <c r="K72" s="9">
        <v>360</v>
      </c>
      <c r="L72" s="5">
        <v>43266</v>
      </c>
      <c r="M72" s="69">
        <v>43259</v>
      </c>
      <c r="N72" s="69"/>
      <c r="O72" s="9">
        <v>360</v>
      </c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5"/>
      <c r="AC72" s="6"/>
      <c r="AD72" s="7" t="s">
        <v>39</v>
      </c>
      <c r="AE72" s="34" t="s">
        <v>66</v>
      </c>
      <c r="AF72" s="10" t="s">
        <v>31</v>
      </c>
      <c r="AG72" s="10"/>
      <c r="AH72" s="10"/>
      <c r="AI72" s="10" t="s">
        <v>326</v>
      </c>
      <c r="AJ72" s="23" t="s">
        <v>79</v>
      </c>
      <c r="AK72" s="23">
        <v>0.82</v>
      </c>
      <c r="AL72" s="23">
        <f>AK72*K72+(K72*1%*0.18)</f>
        <v>295.84800000000001</v>
      </c>
      <c r="AM72" s="42" t="s">
        <v>325</v>
      </c>
      <c r="AN72" s="23" t="s">
        <v>80</v>
      </c>
      <c r="AO72" s="23">
        <v>0.215</v>
      </c>
      <c r="AP72" s="23">
        <f>AO72*K72</f>
        <v>77.400000000000006</v>
      </c>
      <c r="AQ72" s="25" t="s">
        <v>312</v>
      </c>
      <c r="AR72" s="23"/>
      <c r="AS72" s="23"/>
      <c r="AT72" s="23"/>
      <c r="AU72" s="23"/>
      <c r="AV72" s="23" t="s">
        <v>81</v>
      </c>
      <c r="AW72" s="23">
        <v>0.36</v>
      </c>
      <c r="AX72" s="23">
        <f>AW72*K72</f>
        <v>129.6</v>
      </c>
      <c r="AY72" s="23" t="s">
        <v>312</v>
      </c>
      <c r="AZ72" s="23" t="s">
        <v>82</v>
      </c>
      <c r="BA72" s="23">
        <v>0.13</v>
      </c>
      <c r="BB72" s="23">
        <f>BA72*K72</f>
        <v>46.800000000000004</v>
      </c>
      <c r="BC72" s="34" t="s">
        <v>252</v>
      </c>
      <c r="BD72" s="23"/>
      <c r="BE72" s="23"/>
      <c r="BF72" s="23"/>
      <c r="BG72" s="34"/>
      <c r="BH72" s="23"/>
      <c r="BI72" s="23"/>
      <c r="BJ72" s="23"/>
      <c r="BK72" s="34"/>
      <c r="BL72" s="23"/>
      <c r="BM72" s="23"/>
      <c r="BN72" s="23"/>
      <c r="BO72" s="34"/>
      <c r="BP72" s="23"/>
      <c r="BQ72" s="23"/>
      <c r="BR72" s="23"/>
      <c r="BS72" s="34"/>
      <c r="BT72" s="23"/>
      <c r="BU72" s="23"/>
      <c r="BV72" s="23"/>
      <c r="BW72" s="34"/>
      <c r="BX72" s="23" t="s">
        <v>284</v>
      </c>
      <c r="BY72" s="23" t="s">
        <v>257</v>
      </c>
      <c r="BZ72" s="23" t="s">
        <v>260</v>
      </c>
      <c r="CA72" s="23"/>
      <c r="CB72" s="23" t="s">
        <v>259</v>
      </c>
    </row>
    <row r="73" spans="1:80" s="24" customFormat="1" ht="19.899999999999999" customHeight="1" x14ac:dyDescent="0.25">
      <c r="A73" s="4">
        <v>43172</v>
      </c>
      <c r="B73" s="20">
        <v>43266</v>
      </c>
      <c r="C73" s="6">
        <v>120</v>
      </c>
      <c r="D73" s="6">
        <v>14626</v>
      </c>
      <c r="E73" s="6">
        <v>3</v>
      </c>
      <c r="F73" s="7" t="s">
        <v>98</v>
      </c>
      <c r="G73" s="7" t="s">
        <v>104</v>
      </c>
      <c r="H73" s="8" t="s">
        <v>105</v>
      </c>
      <c r="I73" s="25" t="s">
        <v>38</v>
      </c>
      <c r="J73" s="9">
        <v>7200</v>
      </c>
      <c r="K73" s="9">
        <v>1200</v>
      </c>
      <c r="L73" s="5">
        <v>43266</v>
      </c>
      <c r="M73" s="69">
        <v>43259</v>
      </c>
      <c r="N73" s="69"/>
      <c r="O73" s="9">
        <v>1200</v>
      </c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5"/>
      <c r="AC73" s="6"/>
      <c r="AD73" s="7" t="s">
        <v>39</v>
      </c>
      <c r="AE73" s="34" t="s">
        <v>106</v>
      </c>
      <c r="AF73" s="10" t="s">
        <v>101</v>
      </c>
      <c r="AG73" s="10"/>
      <c r="AH73" s="10"/>
      <c r="AI73" s="10" t="s">
        <v>349</v>
      </c>
      <c r="AJ73" s="23" t="s">
        <v>85</v>
      </c>
      <c r="AK73" s="23">
        <v>0.52100000000000002</v>
      </c>
      <c r="AL73" s="23">
        <f>AK73*K73+(K73*1%*0.18)</f>
        <v>627.36</v>
      </c>
      <c r="AM73" s="23" t="s">
        <v>329</v>
      </c>
      <c r="AN73" s="23" t="s">
        <v>86</v>
      </c>
      <c r="AO73" s="23">
        <v>0.24</v>
      </c>
      <c r="AP73" s="23">
        <f t="shared" ref="AP73:AP81" si="9">AO73*K73</f>
        <v>288</v>
      </c>
      <c r="AQ73" s="25" t="s">
        <v>312</v>
      </c>
      <c r="AR73" s="23"/>
      <c r="AS73" s="23"/>
      <c r="AT73" s="23"/>
      <c r="AU73" s="23"/>
      <c r="AV73" s="23" t="s">
        <v>87</v>
      </c>
      <c r="AW73" s="23">
        <v>0.52100000000000002</v>
      </c>
      <c r="AX73" s="23">
        <f>AW73*K73</f>
        <v>625.20000000000005</v>
      </c>
      <c r="AY73" s="23" t="s">
        <v>312</v>
      </c>
      <c r="AZ73" s="23" t="s">
        <v>88</v>
      </c>
      <c r="BA73" s="23">
        <v>7.9500000000000001E-2</v>
      </c>
      <c r="BB73" s="23">
        <f>BA73*K73</f>
        <v>95.4</v>
      </c>
      <c r="BC73" s="34" t="s">
        <v>252</v>
      </c>
      <c r="BD73" s="23"/>
      <c r="BE73" s="23"/>
      <c r="BF73" s="23"/>
      <c r="BG73" s="34"/>
      <c r="BH73" s="23"/>
      <c r="BI73" s="23"/>
      <c r="BJ73" s="23"/>
      <c r="BK73" s="34"/>
      <c r="BL73" s="23"/>
      <c r="BM73" s="23"/>
      <c r="BN73" s="23"/>
      <c r="BO73" s="34"/>
      <c r="BP73" s="23"/>
      <c r="BQ73" s="23"/>
      <c r="BR73" s="23"/>
      <c r="BS73" s="34"/>
      <c r="BT73" s="23"/>
      <c r="BU73" s="23"/>
      <c r="BV73" s="23"/>
      <c r="BW73" s="34"/>
      <c r="BX73" s="23" t="s">
        <v>288</v>
      </c>
      <c r="BY73" s="23" t="s">
        <v>257</v>
      </c>
      <c r="BZ73" s="23" t="s">
        <v>261</v>
      </c>
      <c r="CA73" s="23"/>
      <c r="CB73" s="23" t="s">
        <v>262</v>
      </c>
    </row>
    <row r="74" spans="1:80" s="24" customFormat="1" ht="19.899999999999999" customHeight="1" x14ac:dyDescent="0.25">
      <c r="A74" s="4">
        <v>43172</v>
      </c>
      <c r="B74" s="20">
        <v>43266</v>
      </c>
      <c r="C74" s="6">
        <v>120</v>
      </c>
      <c r="D74" s="6">
        <v>14626</v>
      </c>
      <c r="E74" s="6">
        <v>3</v>
      </c>
      <c r="F74" s="7" t="s">
        <v>98</v>
      </c>
      <c r="G74" s="7" t="s">
        <v>104</v>
      </c>
      <c r="H74" s="8" t="s">
        <v>105</v>
      </c>
      <c r="I74" s="25" t="s">
        <v>38</v>
      </c>
      <c r="J74" s="9">
        <v>7200</v>
      </c>
      <c r="K74" s="9">
        <f>7200-1200-3000</f>
        <v>3000</v>
      </c>
      <c r="L74" s="5">
        <v>43266</v>
      </c>
      <c r="M74" s="69">
        <v>43259</v>
      </c>
      <c r="N74" s="69"/>
      <c r="O74" s="9">
        <f>7200-1200-3000</f>
        <v>3000</v>
      </c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5"/>
      <c r="AC74" s="6"/>
      <c r="AD74" s="7" t="s">
        <v>39</v>
      </c>
      <c r="AE74" s="34" t="s">
        <v>106</v>
      </c>
      <c r="AF74" s="10" t="s">
        <v>101</v>
      </c>
      <c r="AG74" s="10"/>
      <c r="AH74" s="10"/>
      <c r="AI74" s="10" t="s">
        <v>331</v>
      </c>
      <c r="AJ74" s="23" t="s">
        <v>85</v>
      </c>
      <c r="AK74" s="23">
        <v>0.52100000000000002</v>
      </c>
      <c r="AL74" s="23">
        <f>AK74*K74+(K74*1%*0.18)</f>
        <v>1568.4</v>
      </c>
      <c r="AM74" s="23" t="s">
        <v>329</v>
      </c>
      <c r="AN74" s="23" t="s">
        <v>86</v>
      </c>
      <c r="AO74" s="23">
        <v>0.24</v>
      </c>
      <c r="AP74" s="23">
        <f t="shared" si="9"/>
        <v>720</v>
      </c>
      <c r="AQ74" s="25" t="s">
        <v>340</v>
      </c>
      <c r="AR74" s="23"/>
      <c r="AS74" s="23"/>
      <c r="AT74" s="23"/>
      <c r="AU74" s="23"/>
      <c r="AV74" s="23" t="s">
        <v>87</v>
      </c>
      <c r="AW74" s="23">
        <v>0.52100000000000002</v>
      </c>
      <c r="AX74" s="23">
        <f>AW74*K74</f>
        <v>1563</v>
      </c>
      <c r="AY74" s="23" t="s">
        <v>330</v>
      </c>
      <c r="AZ74" s="23" t="s">
        <v>88</v>
      </c>
      <c r="BA74" s="23">
        <v>7.9500000000000001E-2</v>
      </c>
      <c r="BB74" s="23">
        <f>BA74*K74</f>
        <v>238.5</v>
      </c>
      <c r="BC74" s="34" t="s">
        <v>330</v>
      </c>
      <c r="BD74" s="23"/>
      <c r="BE74" s="23"/>
      <c r="BF74" s="23"/>
      <c r="BG74" s="34"/>
      <c r="BH74" s="23"/>
      <c r="BI74" s="23"/>
      <c r="BJ74" s="23"/>
      <c r="BK74" s="34"/>
      <c r="BL74" s="23"/>
      <c r="BM74" s="23"/>
      <c r="BN74" s="23"/>
      <c r="BO74" s="34"/>
      <c r="BP74" s="23"/>
      <c r="BQ74" s="23"/>
      <c r="BR74" s="23"/>
      <c r="BS74" s="34"/>
      <c r="BT74" s="23"/>
      <c r="BU74" s="23"/>
      <c r="BV74" s="23"/>
      <c r="BW74" s="34"/>
      <c r="BX74" s="23" t="s">
        <v>288</v>
      </c>
      <c r="BY74" s="23" t="s">
        <v>257</v>
      </c>
      <c r="BZ74" s="23" t="s">
        <v>261</v>
      </c>
      <c r="CA74" s="23"/>
      <c r="CB74" s="23" t="s">
        <v>262</v>
      </c>
    </row>
    <row r="75" spans="1:80" s="24" customFormat="1" ht="19.899999999999999" customHeight="1" x14ac:dyDescent="0.25">
      <c r="A75" s="4">
        <v>43172</v>
      </c>
      <c r="B75" s="20">
        <v>43266</v>
      </c>
      <c r="C75" s="6">
        <v>120</v>
      </c>
      <c r="D75" s="6">
        <v>14626</v>
      </c>
      <c r="E75" s="6">
        <v>5</v>
      </c>
      <c r="F75" s="7" t="s">
        <v>98</v>
      </c>
      <c r="G75" s="7" t="s">
        <v>112</v>
      </c>
      <c r="H75" s="8" t="s">
        <v>113</v>
      </c>
      <c r="I75" s="25"/>
      <c r="J75" s="9">
        <v>18900</v>
      </c>
      <c r="K75" s="9">
        <f>18900-4000-9860</f>
        <v>5040</v>
      </c>
      <c r="L75" s="5">
        <v>43266</v>
      </c>
      <c r="M75" s="69">
        <v>43259</v>
      </c>
      <c r="N75" s="69"/>
      <c r="O75" s="9">
        <f>18900-4000-9860</f>
        <v>5040</v>
      </c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5"/>
      <c r="AC75" s="6"/>
      <c r="AD75" s="7" t="s">
        <v>114</v>
      </c>
      <c r="AE75" s="23" t="s">
        <v>304</v>
      </c>
      <c r="AF75" s="10" t="s">
        <v>101</v>
      </c>
      <c r="AG75" s="10" t="s">
        <v>302</v>
      </c>
      <c r="AH75" s="10"/>
      <c r="AI75" s="21" t="s">
        <v>313</v>
      </c>
      <c r="AJ75" s="23" t="s">
        <v>68</v>
      </c>
      <c r="AK75" s="23">
        <v>0</v>
      </c>
      <c r="AL75" s="23"/>
      <c r="AM75" s="23" t="s">
        <v>312</v>
      </c>
      <c r="AN75" s="23" t="s">
        <v>68</v>
      </c>
      <c r="AO75" s="23">
        <v>0.155</v>
      </c>
      <c r="AP75" s="23">
        <f t="shared" si="9"/>
        <v>781.2</v>
      </c>
      <c r="AQ75" s="25" t="s">
        <v>312</v>
      </c>
      <c r="AR75" s="23"/>
      <c r="AS75" s="23"/>
      <c r="AT75" s="23"/>
      <c r="AU75" s="23"/>
      <c r="AV75" s="23" t="s">
        <v>110</v>
      </c>
      <c r="AW75" s="23">
        <v>0.115</v>
      </c>
      <c r="AX75" s="23">
        <f>AW75*K75</f>
        <v>579.6</v>
      </c>
      <c r="AY75" s="23" t="s">
        <v>312</v>
      </c>
      <c r="AZ75" s="23"/>
      <c r="BA75" s="23"/>
      <c r="BB75" s="23"/>
      <c r="BC75" s="34"/>
      <c r="BD75" s="23"/>
      <c r="BE75" s="23"/>
      <c r="BF75" s="23"/>
      <c r="BG75" s="34"/>
      <c r="BH75" s="23"/>
      <c r="BI75" s="23"/>
      <c r="BJ75" s="23"/>
      <c r="BK75" s="34"/>
      <c r="BL75" s="23"/>
      <c r="BM75" s="23"/>
      <c r="BN75" s="23"/>
      <c r="BO75" s="34"/>
      <c r="BP75" s="23"/>
      <c r="BQ75" s="23"/>
      <c r="BR75" s="23"/>
      <c r="BS75" s="34"/>
      <c r="BT75" s="23"/>
      <c r="BU75" s="23"/>
      <c r="BV75" s="23"/>
      <c r="BW75" s="34"/>
      <c r="BX75" s="23" t="s">
        <v>280</v>
      </c>
      <c r="BY75" s="23" t="s">
        <v>257</v>
      </c>
      <c r="BZ75" s="23" t="s">
        <v>264</v>
      </c>
      <c r="CA75" s="23"/>
      <c r="CB75" s="23" t="s">
        <v>281</v>
      </c>
    </row>
    <row r="76" spans="1:80" s="24" customFormat="1" ht="19.899999999999999" customHeight="1" x14ac:dyDescent="0.25">
      <c r="A76" s="4">
        <v>43166</v>
      </c>
      <c r="B76" s="28"/>
      <c r="C76" s="11" t="s">
        <v>236</v>
      </c>
      <c r="D76" s="11">
        <v>14641</v>
      </c>
      <c r="E76" s="12">
        <v>1</v>
      </c>
      <c r="F76" s="13" t="s">
        <v>98</v>
      </c>
      <c r="G76" s="8" t="s">
        <v>237</v>
      </c>
      <c r="H76" s="8" t="s">
        <v>238</v>
      </c>
      <c r="I76" s="25" t="s">
        <v>38</v>
      </c>
      <c r="J76" s="11">
        <v>6</v>
      </c>
      <c r="K76" s="11">
        <v>6</v>
      </c>
      <c r="L76" s="27"/>
      <c r="M76" s="69">
        <v>43259</v>
      </c>
      <c r="N76" s="69"/>
      <c r="O76" s="11">
        <v>6</v>
      </c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28" t="s">
        <v>354</v>
      </c>
      <c r="AC76" s="23"/>
      <c r="AD76" s="7" t="s">
        <v>39</v>
      </c>
      <c r="AE76" s="23" t="s">
        <v>133</v>
      </c>
      <c r="AF76" s="10" t="s">
        <v>101</v>
      </c>
      <c r="AG76" s="10"/>
      <c r="AH76" s="10"/>
      <c r="AI76" s="10" t="s">
        <v>310</v>
      </c>
      <c r="AJ76" s="23" t="s">
        <v>45</v>
      </c>
      <c r="AK76" s="23">
        <v>0.69499999999999995</v>
      </c>
      <c r="AL76" s="23">
        <f>AK76*K76</f>
        <v>4.17</v>
      </c>
      <c r="AM76" s="23" t="s">
        <v>312</v>
      </c>
      <c r="AN76" s="23" t="s">
        <v>239</v>
      </c>
      <c r="AO76" s="32">
        <v>0.54900000000000004</v>
      </c>
      <c r="AP76" s="23">
        <f t="shared" si="9"/>
        <v>3.2940000000000005</v>
      </c>
      <c r="AQ76" s="25" t="s">
        <v>312</v>
      </c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34"/>
      <c r="BD76" s="23"/>
      <c r="BE76" s="23"/>
      <c r="BF76" s="23"/>
      <c r="BG76" s="34"/>
      <c r="BH76" s="23"/>
      <c r="BI76" s="23"/>
      <c r="BJ76" s="23"/>
      <c r="BK76" s="34"/>
      <c r="BL76" s="23"/>
      <c r="BM76" s="23"/>
      <c r="BN76" s="23"/>
      <c r="BO76" s="34"/>
      <c r="BP76" s="23"/>
      <c r="BQ76" s="23"/>
      <c r="BR76" s="23"/>
      <c r="BS76" s="34"/>
      <c r="BT76" s="23"/>
      <c r="BU76" s="23"/>
      <c r="BV76" s="23"/>
      <c r="BW76" s="34"/>
      <c r="BX76" s="23" t="s">
        <v>290</v>
      </c>
      <c r="BY76" s="23" t="s">
        <v>257</v>
      </c>
      <c r="BZ76" s="23" t="s">
        <v>261</v>
      </c>
      <c r="CA76" s="23"/>
      <c r="CB76" s="23" t="s">
        <v>263</v>
      </c>
    </row>
    <row r="77" spans="1:80" s="24" customFormat="1" ht="19.899999999999999" customHeight="1" x14ac:dyDescent="0.25">
      <c r="A77" s="4">
        <v>43166</v>
      </c>
      <c r="B77" s="28"/>
      <c r="C77" s="11" t="s">
        <v>236</v>
      </c>
      <c r="D77" s="11">
        <v>14641</v>
      </c>
      <c r="E77" s="12">
        <v>2</v>
      </c>
      <c r="F77" s="13" t="s">
        <v>98</v>
      </c>
      <c r="G77" s="8" t="s">
        <v>240</v>
      </c>
      <c r="H77" s="8" t="s">
        <v>241</v>
      </c>
      <c r="I77" s="25" t="s">
        <v>38</v>
      </c>
      <c r="J77" s="11">
        <v>4</v>
      </c>
      <c r="K77" s="11">
        <v>4</v>
      </c>
      <c r="L77" s="27"/>
      <c r="M77" s="69">
        <v>43259</v>
      </c>
      <c r="N77" s="69"/>
      <c r="O77" s="11">
        <v>4</v>
      </c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28" t="s">
        <v>354</v>
      </c>
      <c r="AC77" s="23"/>
      <c r="AD77" s="7" t="s">
        <v>39</v>
      </c>
      <c r="AE77" s="34" t="s">
        <v>133</v>
      </c>
      <c r="AF77" s="10" t="s">
        <v>101</v>
      </c>
      <c r="AG77" s="10"/>
      <c r="AH77" s="10"/>
      <c r="AI77" s="10" t="s">
        <v>310</v>
      </c>
      <c r="AJ77" s="23" t="s">
        <v>41</v>
      </c>
      <c r="AK77" s="23">
        <v>0.69499999999999995</v>
      </c>
      <c r="AL77" s="23">
        <f>AK77*K77</f>
        <v>2.78</v>
      </c>
      <c r="AM77" s="23" t="s">
        <v>312</v>
      </c>
      <c r="AN77" s="23" t="s">
        <v>242</v>
      </c>
      <c r="AO77" s="32">
        <v>0.54900000000000004</v>
      </c>
      <c r="AP77" s="23">
        <f t="shared" si="9"/>
        <v>2.1960000000000002</v>
      </c>
      <c r="AQ77" s="25" t="s">
        <v>312</v>
      </c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34"/>
      <c r="BD77" s="23"/>
      <c r="BE77" s="23"/>
      <c r="BF77" s="23"/>
      <c r="BG77" s="34"/>
      <c r="BH77" s="23"/>
      <c r="BI77" s="23"/>
      <c r="BJ77" s="23"/>
      <c r="BK77" s="34"/>
      <c r="BL77" s="23"/>
      <c r="BM77" s="23"/>
      <c r="BN77" s="23"/>
      <c r="BO77" s="34"/>
      <c r="BP77" s="23"/>
      <c r="BQ77" s="23"/>
      <c r="BR77" s="23"/>
      <c r="BS77" s="34"/>
      <c r="BT77" s="23"/>
      <c r="BU77" s="23"/>
      <c r="BV77" s="23"/>
      <c r="BW77" s="34"/>
      <c r="BX77" s="23" t="s">
        <v>290</v>
      </c>
      <c r="BY77" s="23" t="s">
        <v>257</v>
      </c>
      <c r="BZ77" s="23" t="s">
        <v>261</v>
      </c>
      <c r="CA77" s="23"/>
      <c r="CB77" s="23" t="s">
        <v>263</v>
      </c>
    </row>
    <row r="78" spans="1:80" s="24" customFormat="1" ht="19.899999999999999" customHeight="1" x14ac:dyDescent="0.25">
      <c r="A78" s="4">
        <v>43166</v>
      </c>
      <c r="B78" s="28"/>
      <c r="C78" s="11" t="s">
        <v>236</v>
      </c>
      <c r="D78" s="11">
        <v>14641</v>
      </c>
      <c r="E78" s="12">
        <v>3</v>
      </c>
      <c r="F78" s="13" t="s">
        <v>98</v>
      </c>
      <c r="G78" s="8" t="s">
        <v>240</v>
      </c>
      <c r="H78" s="8" t="s">
        <v>241</v>
      </c>
      <c r="I78" s="25" t="s">
        <v>38</v>
      </c>
      <c r="J78" s="11">
        <v>2</v>
      </c>
      <c r="K78" s="11">
        <v>2</v>
      </c>
      <c r="L78" s="27"/>
      <c r="M78" s="69">
        <v>43259</v>
      </c>
      <c r="N78" s="69"/>
      <c r="O78" s="11">
        <v>2</v>
      </c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28" t="s">
        <v>354</v>
      </c>
      <c r="AC78" s="23"/>
      <c r="AD78" s="7" t="s">
        <v>39</v>
      </c>
      <c r="AE78" s="34" t="s">
        <v>133</v>
      </c>
      <c r="AF78" s="10" t="s">
        <v>101</v>
      </c>
      <c r="AG78" s="10"/>
      <c r="AH78" s="10"/>
      <c r="AI78" s="10" t="s">
        <v>310</v>
      </c>
      <c r="AJ78" s="23" t="s">
        <v>41</v>
      </c>
      <c r="AK78" s="23">
        <v>0.69499999999999995</v>
      </c>
      <c r="AL78" s="23">
        <f>AK78*K78</f>
        <v>1.39</v>
      </c>
      <c r="AM78" s="23" t="s">
        <v>312</v>
      </c>
      <c r="AN78" s="23" t="s">
        <v>242</v>
      </c>
      <c r="AO78" s="32">
        <v>0.54900000000000004</v>
      </c>
      <c r="AP78" s="23">
        <f t="shared" si="9"/>
        <v>1.0980000000000001</v>
      </c>
      <c r="AQ78" s="25" t="s">
        <v>312</v>
      </c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34"/>
      <c r="BD78" s="23"/>
      <c r="BE78" s="23"/>
      <c r="BF78" s="23"/>
      <c r="BG78" s="34"/>
      <c r="BH78" s="23"/>
      <c r="BI78" s="23"/>
      <c r="BJ78" s="23"/>
      <c r="BK78" s="34"/>
      <c r="BL78" s="23"/>
      <c r="BM78" s="23"/>
      <c r="BN78" s="23"/>
      <c r="BO78" s="34"/>
      <c r="BP78" s="23"/>
      <c r="BQ78" s="23"/>
      <c r="BR78" s="23"/>
      <c r="BS78" s="34"/>
      <c r="BT78" s="23"/>
      <c r="BU78" s="23"/>
      <c r="BV78" s="23"/>
      <c r="BW78" s="34"/>
      <c r="BX78" s="23" t="s">
        <v>290</v>
      </c>
      <c r="BY78" s="23" t="s">
        <v>257</v>
      </c>
      <c r="BZ78" s="23" t="s">
        <v>261</v>
      </c>
      <c r="CA78" s="23"/>
      <c r="CB78" s="23" t="s">
        <v>263</v>
      </c>
    </row>
    <row r="79" spans="1:80" s="24" customFormat="1" ht="19.899999999999999" customHeight="1" x14ac:dyDescent="0.25">
      <c r="A79" s="4"/>
      <c r="B79" s="20"/>
      <c r="C79" s="6" t="s">
        <v>294</v>
      </c>
      <c r="D79" s="6">
        <v>14695</v>
      </c>
      <c r="E79" s="6">
        <v>4</v>
      </c>
      <c r="F79" s="7" t="s">
        <v>98</v>
      </c>
      <c r="G79" s="7" t="s">
        <v>232</v>
      </c>
      <c r="H79" s="8" t="s">
        <v>298</v>
      </c>
      <c r="I79" s="25" t="s">
        <v>38</v>
      </c>
      <c r="J79" s="9">
        <v>10</v>
      </c>
      <c r="K79" s="9">
        <v>10</v>
      </c>
      <c r="L79" s="5"/>
      <c r="M79" s="69">
        <v>43259</v>
      </c>
      <c r="N79" s="69"/>
      <c r="O79" s="9">
        <v>10</v>
      </c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28" t="s">
        <v>354</v>
      </c>
      <c r="AC79" s="6"/>
      <c r="AD79" s="7" t="s">
        <v>39</v>
      </c>
      <c r="AE79" s="34" t="s">
        <v>133</v>
      </c>
      <c r="AF79" s="10" t="s">
        <v>101</v>
      </c>
      <c r="AG79" s="10"/>
      <c r="AH79" s="10"/>
      <c r="AI79" s="10" t="s">
        <v>310</v>
      </c>
      <c r="AJ79" s="23" t="s">
        <v>234</v>
      </c>
      <c r="AK79" s="23">
        <v>0.69499999999999995</v>
      </c>
      <c r="AL79" s="23">
        <f>AK79*K79+(K79*1%*0.18)</f>
        <v>6.9679999999999991</v>
      </c>
      <c r="AM79" s="23" t="s">
        <v>312</v>
      </c>
      <c r="AN79" s="23" t="s">
        <v>235</v>
      </c>
      <c r="AO79" s="32">
        <v>0.55000000000000004</v>
      </c>
      <c r="AP79" s="23">
        <f t="shared" si="9"/>
        <v>5.5</v>
      </c>
      <c r="AQ79" s="25" t="s">
        <v>312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34"/>
      <c r="BD79" s="23"/>
      <c r="BE79" s="23"/>
      <c r="BF79" s="23"/>
      <c r="BG79" s="34"/>
      <c r="BH79" s="23"/>
      <c r="BI79" s="23"/>
      <c r="BJ79" s="23"/>
      <c r="BK79" s="34"/>
      <c r="BL79" s="23"/>
      <c r="BM79" s="23"/>
      <c r="BN79" s="23"/>
      <c r="BO79" s="34"/>
      <c r="BP79" s="23"/>
      <c r="BQ79" s="23"/>
      <c r="BR79" s="23"/>
      <c r="BS79" s="34"/>
      <c r="BT79" s="23"/>
      <c r="BU79" s="23"/>
      <c r="BV79" s="23"/>
      <c r="BW79" s="34"/>
      <c r="BX79" s="23"/>
      <c r="BY79" s="23"/>
      <c r="BZ79" s="23"/>
      <c r="CA79" s="23"/>
      <c r="CB79" s="23"/>
    </row>
    <row r="80" spans="1:80" s="24" customFormat="1" ht="19.899999999999999" customHeight="1" x14ac:dyDescent="0.25">
      <c r="A80" s="4"/>
      <c r="B80" s="20"/>
      <c r="C80" s="6" t="s">
        <v>294</v>
      </c>
      <c r="D80" s="6">
        <v>14695</v>
      </c>
      <c r="E80" s="6">
        <v>5</v>
      </c>
      <c r="F80" s="7" t="s">
        <v>98</v>
      </c>
      <c r="G80" s="7" t="s">
        <v>296</v>
      </c>
      <c r="H80" s="8" t="s">
        <v>299</v>
      </c>
      <c r="I80" s="25" t="s">
        <v>38</v>
      </c>
      <c r="J80" s="9">
        <v>7</v>
      </c>
      <c r="K80" s="9">
        <v>7</v>
      </c>
      <c r="L80" s="5"/>
      <c r="M80" s="69">
        <v>43259</v>
      </c>
      <c r="N80" s="69"/>
      <c r="O80" s="9">
        <v>7</v>
      </c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28" t="s">
        <v>354</v>
      </c>
      <c r="AC80" s="6"/>
      <c r="AD80" s="7" t="s">
        <v>39</v>
      </c>
      <c r="AE80" s="34" t="s">
        <v>133</v>
      </c>
      <c r="AF80" s="10" t="s">
        <v>101</v>
      </c>
      <c r="AG80" s="10"/>
      <c r="AH80" s="10"/>
      <c r="AI80" s="10" t="s">
        <v>310</v>
      </c>
      <c r="AJ80" s="23" t="s">
        <v>300</v>
      </c>
      <c r="AK80" s="23">
        <v>0.69499999999999995</v>
      </c>
      <c r="AL80" s="23">
        <f>AK80*K80</f>
        <v>4.8649999999999993</v>
      </c>
      <c r="AM80" s="23" t="s">
        <v>312</v>
      </c>
      <c r="AN80" s="23" t="s">
        <v>301</v>
      </c>
      <c r="AO80" s="32">
        <v>0.55000000000000004</v>
      </c>
      <c r="AP80" s="23">
        <f t="shared" si="9"/>
        <v>3.8500000000000005</v>
      </c>
      <c r="AQ80" s="25" t="s">
        <v>312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34"/>
      <c r="BD80" s="23"/>
      <c r="BE80" s="23"/>
      <c r="BF80" s="23"/>
      <c r="BG80" s="34"/>
      <c r="BH80" s="23"/>
      <c r="BI80" s="23"/>
      <c r="BJ80" s="23"/>
      <c r="BK80" s="34"/>
      <c r="BL80" s="23"/>
      <c r="BM80" s="23"/>
      <c r="BN80" s="23"/>
      <c r="BO80" s="34"/>
      <c r="BP80" s="23"/>
      <c r="BQ80" s="23"/>
      <c r="BR80" s="23"/>
      <c r="BS80" s="34"/>
      <c r="BT80" s="23"/>
      <c r="BU80" s="23"/>
      <c r="BV80" s="23"/>
      <c r="BW80" s="34"/>
      <c r="BX80" s="23"/>
      <c r="BY80" s="23"/>
      <c r="BZ80" s="23"/>
      <c r="CA80" s="23"/>
      <c r="CB80" s="23"/>
    </row>
    <row r="81" spans="1:80" s="24" customFormat="1" ht="19.899999999999999" customHeight="1" x14ac:dyDescent="0.25">
      <c r="A81" s="4"/>
      <c r="B81" s="20"/>
      <c r="C81" s="6" t="s">
        <v>294</v>
      </c>
      <c r="D81" s="6">
        <v>14695</v>
      </c>
      <c r="E81" s="6">
        <v>6</v>
      </c>
      <c r="F81" s="7" t="s">
        <v>98</v>
      </c>
      <c r="G81" s="7" t="s">
        <v>149</v>
      </c>
      <c r="H81" s="8" t="s">
        <v>150</v>
      </c>
      <c r="I81" s="25"/>
      <c r="J81" s="9">
        <v>2</v>
      </c>
      <c r="K81" s="9">
        <v>2</v>
      </c>
      <c r="L81" s="5"/>
      <c r="M81" s="69">
        <v>43259</v>
      </c>
      <c r="N81" s="69"/>
      <c r="O81" s="9">
        <v>2</v>
      </c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28" t="s">
        <v>354</v>
      </c>
      <c r="AC81" s="6"/>
      <c r="AD81" s="7" t="s">
        <v>114</v>
      </c>
      <c r="AE81" s="23" t="s">
        <v>30</v>
      </c>
      <c r="AF81" s="10" t="s">
        <v>101</v>
      </c>
      <c r="AG81" s="10" t="s">
        <v>302</v>
      </c>
      <c r="AH81" s="10"/>
      <c r="AI81" s="10" t="s">
        <v>308</v>
      </c>
      <c r="AJ81" s="23"/>
      <c r="AK81" s="23"/>
      <c r="AL81" s="23"/>
      <c r="AM81" s="23"/>
      <c r="AN81" s="23" t="s">
        <v>32</v>
      </c>
      <c r="AO81" s="23">
        <v>0.48</v>
      </c>
      <c r="AP81" s="23">
        <f t="shared" si="9"/>
        <v>0.96</v>
      </c>
      <c r="AQ81" s="25" t="s">
        <v>406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34"/>
      <c r="BD81" s="23"/>
      <c r="BE81" s="23"/>
      <c r="BF81" s="23"/>
      <c r="BG81" s="34"/>
      <c r="BH81" s="23"/>
      <c r="BI81" s="23"/>
      <c r="BJ81" s="23"/>
      <c r="BK81" s="34"/>
      <c r="BL81" s="23"/>
      <c r="BM81" s="23"/>
      <c r="BN81" s="23"/>
      <c r="BO81" s="34"/>
      <c r="BP81" s="23"/>
      <c r="BQ81" s="23"/>
      <c r="BR81" s="23"/>
      <c r="BS81" s="34"/>
      <c r="BT81" s="23"/>
      <c r="BU81" s="23"/>
      <c r="BV81" s="23"/>
      <c r="BW81" s="34"/>
      <c r="BX81" s="23"/>
      <c r="BY81" s="23"/>
      <c r="BZ81" s="23"/>
      <c r="CA81" s="23"/>
      <c r="CB81" s="23"/>
    </row>
    <row r="82" spans="1:80" s="24" customFormat="1" ht="19.899999999999999" customHeight="1" x14ac:dyDescent="0.25">
      <c r="A82" s="4">
        <v>43172</v>
      </c>
      <c r="B82" s="20">
        <v>43266</v>
      </c>
      <c r="C82" s="6">
        <v>120</v>
      </c>
      <c r="D82" s="6">
        <v>14627</v>
      </c>
      <c r="E82" s="6">
        <v>2</v>
      </c>
      <c r="F82" s="7" t="s">
        <v>189</v>
      </c>
      <c r="G82" s="7" t="s">
        <v>64</v>
      </c>
      <c r="H82" s="8" t="s">
        <v>65</v>
      </c>
      <c r="I82" s="25" t="s">
        <v>38</v>
      </c>
      <c r="J82" s="9">
        <v>300</v>
      </c>
      <c r="K82" s="9">
        <v>300</v>
      </c>
      <c r="L82" s="5">
        <v>43266</v>
      </c>
      <c r="M82" s="39">
        <v>43259</v>
      </c>
      <c r="N82" s="39"/>
      <c r="O82" s="9">
        <v>300</v>
      </c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23"/>
      <c r="AC82" s="23"/>
      <c r="AD82" s="7" t="s">
        <v>39</v>
      </c>
      <c r="AE82" s="23" t="s">
        <v>66</v>
      </c>
      <c r="AF82" s="10" t="s">
        <v>190</v>
      </c>
      <c r="AG82" s="10"/>
      <c r="AH82" s="10"/>
      <c r="AI82" s="10" t="s">
        <v>314</v>
      </c>
      <c r="AJ82" s="25" t="s">
        <v>67</v>
      </c>
      <c r="AK82" s="23">
        <v>0.82</v>
      </c>
      <c r="AL82" s="23">
        <f>AK82*K82+(K82*1%*0.18)</f>
        <v>246.53999999999996</v>
      </c>
      <c r="AM82" s="23" t="s">
        <v>312</v>
      </c>
      <c r="AN82" s="23" t="s">
        <v>68</v>
      </c>
      <c r="AO82" s="23">
        <v>0.215</v>
      </c>
      <c r="AP82" s="27">
        <f t="shared" ref="AP82:AP87" si="10">AO82*K82</f>
        <v>64.5</v>
      </c>
      <c r="AQ82" s="25" t="s">
        <v>312</v>
      </c>
      <c r="AR82" s="23"/>
      <c r="AS82" s="23"/>
      <c r="AT82" s="23"/>
      <c r="AU82" s="23"/>
      <c r="AV82" s="23" t="s">
        <v>69</v>
      </c>
      <c r="AW82" s="23">
        <v>0.36</v>
      </c>
      <c r="AX82" s="27">
        <f>AW82*K82</f>
        <v>108</v>
      </c>
      <c r="AY82" s="23" t="s">
        <v>312</v>
      </c>
      <c r="AZ82" s="23" t="s">
        <v>70</v>
      </c>
      <c r="BA82" s="23">
        <v>0.13</v>
      </c>
      <c r="BB82" s="27">
        <f>BA82*K82</f>
        <v>39</v>
      </c>
      <c r="BC82" s="34" t="s">
        <v>252</v>
      </c>
      <c r="BD82" s="23"/>
      <c r="BE82" s="23"/>
      <c r="BF82" s="27"/>
      <c r="BG82" s="34"/>
      <c r="BH82" s="23"/>
      <c r="BI82" s="23"/>
      <c r="BJ82" s="27"/>
      <c r="BK82" s="34"/>
      <c r="BL82" s="23"/>
      <c r="BM82" s="23"/>
      <c r="BN82" s="27"/>
      <c r="BO82" s="34"/>
      <c r="BP82" s="23"/>
      <c r="BQ82" s="23"/>
      <c r="BR82" s="27"/>
      <c r="BS82" s="34"/>
      <c r="BT82" s="23"/>
      <c r="BU82" s="23"/>
      <c r="BV82" s="27"/>
      <c r="BW82" s="34"/>
      <c r="BX82" s="23" t="s">
        <v>284</v>
      </c>
      <c r="BY82" s="23" t="s">
        <v>257</v>
      </c>
      <c r="BZ82" s="23" t="s">
        <v>260</v>
      </c>
      <c r="CA82" s="23"/>
      <c r="CB82" s="23" t="s">
        <v>259</v>
      </c>
    </row>
    <row r="83" spans="1:80" s="24" customFormat="1" ht="19.899999999999999" customHeight="1" x14ac:dyDescent="0.25">
      <c r="A83" s="4">
        <v>43172</v>
      </c>
      <c r="B83" s="20">
        <v>43266</v>
      </c>
      <c r="C83" s="6">
        <v>120</v>
      </c>
      <c r="D83" s="6">
        <v>14627</v>
      </c>
      <c r="E83" s="6">
        <v>4</v>
      </c>
      <c r="F83" s="7" t="s">
        <v>189</v>
      </c>
      <c r="G83" s="7" t="s">
        <v>77</v>
      </c>
      <c r="H83" s="8" t="s">
        <v>78</v>
      </c>
      <c r="I83" s="25" t="s">
        <v>38</v>
      </c>
      <c r="J83" s="9">
        <v>700</v>
      </c>
      <c r="K83" s="9">
        <v>700</v>
      </c>
      <c r="L83" s="5">
        <v>43266</v>
      </c>
      <c r="M83" s="39">
        <v>43259</v>
      </c>
      <c r="N83" s="39"/>
      <c r="O83" s="9">
        <v>700</v>
      </c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5"/>
      <c r="AC83" s="6"/>
      <c r="AD83" s="7" t="s">
        <v>39</v>
      </c>
      <c r="AE83" s="34" t="s">
        <v>66</v>
      </c>
      <c r="AF83" s="10" t="s">
        <v>190</v>
      </c>
      <c r="AG83" s="10"/>
      <c r="AH83" s="10"/>
      <c r="AI83" s="10" t="s">
        <v>326</v>
      </c>
      <c r="AJ83" s="23" t="s">
        <v>79</v>
      </c>
      <c r="AK83" s="23">
        <v>0.82</v>
      </c>
      <c r="AL83" s="23">
        <f>AK83*K83+(K83*1%*0.18)</f>
        <v>575.26</v>
      </c>
      <c r="AM83" s="42" t="s">
        <v>325</v>
      </c>
      <c r="AN83" s="23" t="s">
        <v>80</v>
      </c>
      <c r="AO83" s="23">
        <v>0.215</v>
      </c>
      <c r="AP83" s="23">
        <f t="shared" si="10"/>
        <v>150.5</v>
      </c>
      <c r="AQ83" s="25" t="s">
        <v>312</v>
      </c>
      <c r="AR83" s="23"/>
      <c r="AS83" s="23"/>
      <c r="AT83" s="23"/>
      <c r="AU83" s="23"/>
      <c r="AV83" s="23" t="s">
        <v>81</v>
      </c>
      <c r="AW83" s="23">
        <v>0.36</v>
      </c>
      <c r="AX83" s="23">
        <f>AW83*K83</f>
        <v>252</v>
      </c>
      <c r="AY83" s="23" t="s">
        <v>312</v>
      </c>
      <c r="AZ83" s="23" t="s">
        <v>82</v>
      </c>
      <c r="BA83" s="23">
        <v>0.13</v>
      </c>
      <c r="BB83" s="23">
        <f>BA83*K83</f>
        <v>91</v>
      </c>
      <c r="BC83" s="34" t="s">
        <v>252</v>
      </c>
      <c r="BD83" s="23"/>
      <c r="BE83" s="23"/>
      <c r="BF83" s="23"/>
      <c r="BG83" s="34"/>
      <c r="BH83" s="23"/>
      <c r="BI83" s="23"/>
      <c r="BJ83" s="23"/>
      <c r="BK83" s="34"/>
      <c r="BL83" s="23"/>
      <c r="BM83" s="23"/>
      <c r="BN83" s="23"/>
      <c r="BO83" s="34"/>
      <c r="BP83" s="23"/>
      <c r="BQ83" s="23"/>
      <c r="BR83" s="23"/>
      <c r="BS83" s="34"/>
      <c r="BT83" s="23"/>
      <c r="BU83" s="23"/>
      <c r="BV83" s="23"/>
      <c r="BW83" s="34"/>
      <c r="BX83" s="23" t="s">
        <v>284</v>
      </c>
      <c r="BY83" s="23" t="s">
        <v>257</v>
      </c>
      <c r="BZ83" s="23" t="s">
        <v>260</v>
      </c>
      <c r="CA83" s="23"/>
      <c r="CB83" s="23" t="s">
        <v>259</v>
      </c>
    </row>
    <row r="84" spans="1:80" s="24" customFormat="1" ht="19.899999999999999" customHeight="1" x14ac:dyDescent="0.25">
      <c r="A84" s="4">
        <v>43172</v>
      </c>
      <c r="B84" s="20">
        <v>43266</v>
      </c>
      <c r="C84" s="6">
        <v>120</v>
      </c>
      <c r="D84" s="6">
        <v>14627</v>
      </c>
      <c r="E84" s="6">
        <v>5</v>
      </c>
      <c r="F84" s="7" t="s">
        <v>189</v>
      </c>
      <c r="G84" s="7" t="s">
        <v>83</v>
      </c>
      <c r="H84" s="8" t="s">
        <v>84</v>
      </c>
      <c r="I84" s="25" t="s">
        <v>38</v>
      </c>
      <c r="J84" s="9">
        <v>800</v>
      </c>
      <c r="K84" s="9">
        <v>800</v>
      </c>
      <c r="L84" s="5">
        <v>43266</v>
      </c>
      <c r="M84" s="39">
        <v>43259</v>
      </c>
      <c r="N84" s="39"/>
      <c r="O84" s="9">
        <v>800</v>
      </c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23"/>
      <c r="AC84" s="23"/>
      <c r="AD84" s="7" t="s">
        <v>39</v>
      </c>
      <c r="AE84" s="34" t="s">
        <v>66</v>
      </c>
      <c r="AF84" s="10" t="s">
        <v>190</v>
      </c>
      <c r="AG84" s="10"/>
      <c r="AH84" s="10"/>
      <c r="AI84" s="10" t="s">
        <v>349</v>
      </c>
      <c r="AJ84" s="25" t="s">
        <v>85</v>
      </c>
      <c r="AK84" s="23">
        <v>0.82</v>
      </c>
      <c r="AL84" s="23">
        <f>AK84*K84+(K84*1%*0.18)</f>
        <v>657.44</v>
      </c>
      <c r="AM84" s="23" t="s">
        <v>329</v>
      </c>
      <c r="AN84" s="23" t="s">
        <v>86</v>
      </c>
      <c r="AO84" s="23">
        <v>0.215</v>
      </c>
      <c r="AP84" s="27">
        <f t="shared" si="10"/>
        <v>172</v>
      </c>
      <c r="AQ84" s="25" t="s">
        <v>312</v>
      </c>
      <c r="AR84" s="23"/>
      <c r="AS84" s="23"/>
      <c r="AT84" s="23"/>
      <c r="AU84" s="23"/>
      <c r="AV84" s="23" t="s">
        <v>87</v>
      </c>
      <c r="AW84" s="23">
        <v>0.36</v>
      </c>
      <c r="AX84" s="27">
        <f>AW84*K84</f>
        <v>288</v>
      </c>
      <c r="AY84" s="23" t="s">
        <v>312</v>
      </c>
      <c r="AZ84" s="23" t="s">
        <v>88</v>
      </c>
      <c r="BA84" s="23">
        <v>0.13</v>
      </c>
      <c r="BB84" s="27">
        <f>BA84*K84</f>
        <v>104</v>
      </c>
      <c r="BC84" s="34" t="s">
        <v>252</v>
      </c>
      <c r="BD84" s="23"/>
      <c r="BE84" s="23"/>
      <c r="BF84" s="27"/>
      <c r="BG84" s="34"/>
      <c r="BH84" s="23"/>
      <c r="BI84" s="23"/>
      <c r="BJ84" s="27"/>
      <c r="BK84" s="34"/>
      <c r="BL84" s="23"/>
      <c r="BM84" s="23"/>
      <c r="BN84" s="27"/>
      <c r="BO84" s="34"/>
      <c r="BP84" s="23"/>
      <c r="BQ84" s="23"/>
      <c r="BR84" s="27"/>
      <c r="BS84" s="34"/>
      <c r="BT84" s="23"/>
      <c r="BU84" s="23"/>
      <c r="BV84" s="27"/>
      <c r="BW84" s="34"/>
      <c r="BX84" s="23" t="s">
        <v>284</v>
      </c>
      <c r="BY84" s="23" t="s">
        <v>257</v>
      </c>
      <c r="BZ84" s="23" t="s">
        <v>260</v>
      </c>
      <c r="CA84" s="23"/>
      <c r="CB84" s="23" t="s">
        <v>259</v>
      </c>
    </row>
    <row r="85" spans="1:80" s="24" customFormat="1" ht="19.899999999999999" customHeight="1" x14ac:dyDescent="0.25">
      <c r="A85" s="4">
        <v>43172</v>
      </c>
      <c r="B85" s="20">
        <v>43266</v>
      </c>
      <c r="C85" s="6">
        <v>120</v>
      </c>
      <c r="D85" s="6">
        <v>14631</v>
      </c>
      <c r="E85" s="6">
        <v>1</v>
      </c>
      <c r="F85" s="7" t="s">
        <v>226</v>
      </c>
      <c r="G85" s="7" t="s">
        <v>215</v>
      </c>
      <c r="H85" s="8" t="s">
        <v>216</v>
      </c>
      <c r="I85" s="25" t="s">
        <v>38</v>
      </c>
      <c r="J85" s="9">
        <v>50</v>
      </c>
      <c r="K85" s="9">
        <v>50</v>
      </c>
      <c r="L85" s="5">
        <v>43266</v>
      </c>
      <c r="M85" s="69">
        <v>43259</v>
      </c>
      <c r="N85" s="69"/>
      <c r="O85" s="9">
        <v>50</v>
      </c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5"/>
      <c r="AC85" s="6"/>
      <c r="AD85" s="7" t="s">
        <v>39</v>
      </c>
      <c r="AE85" s="34" t="s">
        <v>133</v>
      </c>
      <c r="AF85" s="10" t="s">
        <v>227</v>
      </c>
      <c r="AG85" s="10"/>
      <c r="AH85" s="10"/>
      <c r="AI85" s="10" t="s">
        <v>306</v>
      </c>
      <c r="AJ85" s="23" t="s">
        <v>49</v>
      </c>
      <c r="AK85" s="23">
        <v>0.69499999999999995</v>
      </c>
      <c r="AL85" s="23">
        <f>AK85*K85+(K85*1%*0.18)</f>
        <v>34.840000000000003</v>
      </c>
      <c r="AM85" s="23" t="s">
        <v>312</v>
      </c>
      <c r="AN85" s="23" t="s">
        <v>50</v>
      </c>
      <c r="AO85" s="32">
        <v>0.54864000000000002</v>
      </c>
      <c r="AP85" s="23">
        <f t="shared" si="10"/>
        <v>27.432000000000002</v>
      </c>
      <c r="AQ85" s="25" t="s">
        <v>406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34"/>
      <c r="BD85" s="23"/>
      <c r="BE85" s="23"/>
      <c r="BF85" s="23"/>
      <c r="BG85" s="34"/>
      <c r="BH85" s="23"/>
      <c r="BI85" s="23"/>
      <c r="BJ85" s="23"/>
      <c r="BK85" s="34"/>
      <c r="BL85" s="23"/>
      <c r="BM85" s="23"/>
      <c r="BN85" s="23"/>
      <c r="BO85" s="34"/>
      <c r="BP85" s="23"/>
      <c r="BQ85" s="23"/>
      <c r="BR85" s="23"/>
      <c r="BS85" s="34"/>
      <c r="BT85" s="23"/>
      <c r="BU85" s="23"/>
      <c r="BV85" s="23"/>
      <c r="BW85" s="34"/>
      <c r="BX85" s="23" t="s">
        <v>285</v>
      </c>
      <c r="BY85" s="23" t="s">
        <v>257</v>
      </c>
      <c r="BZ85" s="23" t="s">
        <v>261</v>
      </c>
      <c r="CA85" s="23"/>
      <c r="CB85" s="23" t="s">
        <v>263</v>
      </c>
    </row>
    <row r="86" spans="1:80" s="24" customFormat="1" ht="19.899999999999999" customHeight="1" x14ac:dyDescent="0.25">
      <c r="A86" s="4">
        <v>43172</v>
      </c>
      <c r="B86" s="20">
        <v>43266</v>
      </c>
      <c r="C86" s="6">
        <v>120</v>
      </c>
      <c r="D86" s="6">
        <v>14631</v>
      </c>
      <c r="E86" s="6">
        <v>2</v>
      </c>
      <c r="F86" s="7" t="s">
        <v>226</v>
      </c>
      <c r="G86" s="7" t="s">
        <v>202</v>
      </c>
      <c r="H86" s="8" t="s">
        <v>203</v>
      </c>
      <c r="I86" s="25"/>
      <c r="J86" s="9">
        <v>50</v>
      </c>
      <c r="K86" s="9">
        <v>50</v>
      </c>
      <c r="L86" s="5">
        <v>43266</v>
      </c>
      <c r="M86" s="69">
        <v>43259</v>
      </c>
      <c r="N86" s="69"/>
      <c r="O86" s="9">
        <v>50</v>
      </c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5"/>
      <c r="AC86" s="6"/>
      <c r="AD86" s="7" t="s">
        <v>39</v>
      </c>
      <c r="AE86" s="34" t="s">
        <v>165</v>
      </c>
      <c r="AF86" s="10" t="s">
        <v>227</v>
      </c>
      <c r="AG86" s="10"/>
      <c r="AH86" s="10"/>
      <c r="AI86" s="10" t="s">
        <v>310</v>
      </c>
      <c r="AJ86" s="23" t="s">
        <v>91</v>
      </c>
      <c r="AK86" s="23">
        <v>0.71</v>
      </c>
      <c r="AL86" s="23">
        <f>AK86*K86</f>
        <v>35.5</v>
      </c>
      <c r="AM86" s="23" t="s">
        <v>312</v>
      </c>
      <c r="AN86" s="23" t="s">
        <v>92</v>
      </c>
      <c r="AO86" s="23">
        <v>0.56000000000000005</v>
      </c>
      <c r="AP86" s="23">
        <f t="shared" si="10"/>
        <v>28.000000000000004</v>
      </c>
      <c r="AQ86" s="25" t="s">
        <v>312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34"/>
      <c r="BD86" s="23"/>
      <c r="BE86" s="23"/>
      <c r="BF86" s="23"/>
      <c r="BG86" s="34"/>
      <c r="BH86" s="23"/>
      <c r="BI86" s="23"/>
      <c r="BJ86" s="23"/>
      <c r="BK86" s="34"/>
      <c r="BL86" s="23"/>
      <c r="BM86" s="23"/>
      <c r="BN86" s="23"/>
      <c r="BO86" s="34"/>
      <c r="BP86" s="23"/>
      <c r="BQ86" s="23"/>
      <c r="BR86" s="23"/>
      <c r="BS86" s="34"/>
      <c r="BT86" s="23"/>
      <c r="BU86" s="23"/>
      <c r="BV86" s="23"/>
      <c r="BW86" s="34"/>
      <c r="BX86" s="23" t="s">
        <v>286</v>
      </c>
      <c r="BY86" s="23" t="s">
        <v>257</v>
      </c>
      <c r="BZ86" s="23" t="s">
        <v>274</v>
      </c>
      <c r="CA86" s="23"/>
      <c r="CB86" s="23" t="s">
        <v>263</v>
      </c>
    </row>
    <row r="87" spans="1:80" s="24" customFormat="1" ht="19.899999999999999" customHeight="1" x14ac:dyDescent="0.25">
      <c r="A87" s="4">
        <v>43172</v>
      </c>
      <c r="B87" s="20">
        <v>43266</v>
      </c>
      <c r="C87" s="6">
        <v>120</v>
      </c>
      <c r="D87" s="6">
        <v>14631</v>
      </c>
      <c r="E87" s="6">
        <v>3</v>
      </c>
      <c r="F87" s="7" t="s">
        <v>226</v>
      </c>
      <c r="G87" s="7" t="s">
        <v>228</v>
      </c>
      <c r="H87" s="8" t="s">
        <v>229</v>
      </c>
      <c r="I87" s="25"/>
      <c r="J87" s="9">
        <v>50</v>
      </c>
      <c r="K87" s="9">
        <v>50</v>
      </c>
      <c r="L87" s="5">
        <v>43266</v>
      </c>
      <c r="M87" s="69">
        <v>43259</v>
      </c>
      <c r="N87" s="69"/>
      <c r="O87" s="9">
        <v>50</v>
      </c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5"/>
      <c r="AC87" s="6"/>
      <c r="AD87" s="7" t="s">
        <v>39</v>
      </c>
      <c r="AE87" s="34" t="s">
        <v>165</v>
      </c>
      <c r="AF87" s="10" t="s">
        <v>227</v>
      </c>
      <c r="AG87" s="10"/>
      <c r="AH87" s="10"/>
      <c r="AI87" s="10" t="s">
        <v>307</v>
      </c>
      <c r="AJ87" s="23" t="s">
        <v>41</v>
      </c>
      <c r="AK87" s="23">
        <v>0.71</v>
      </c>
      <c r="AL87" s="23">
        <f>AK87*K87</f>
        <v>35.5</v>
      </c>
      <c r="AM87" s="23" t="s">
        <v>312</v>
      </c>
      <c r="AN87" s="23" t="s">
        <v>97</v>
      </c>
      <c r="AO87" s="23">
        <v>0.56000000000000005</v>
      </c>
      <c r="AP87" s="23">
        <f t="shared" si="10"/>
        <v>28.000000000000004</v>
      </c>
      <c r="AQ87" s="25" t="s">
        <v>342</v>
      </c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34"/>
      <c r="BD87" s="23"/>
      <c r="BE87" s="23"/>
      <c r="BF87" s="23"/>
      <c r="BG87" s="34"/>
      <c r="BH87" s="23"/>
      <c r="BI87" s="23"/>
      <c r="BJ87" s="23"/>
      <c r="BK87" s="34"/>
      <c r="BL87" s="23"/>
      <c r="BM87" s="23"/>
      <c r="BN87" s="23"/>
      <c r="BO87" s="34"/>
      <c r="BP87" s="23"/>
      <c r="BQ87" s="23"/>
      <c r="BR87" s="23"/>
      <c r="BS87" s="34"/>
      <c r="BT87" s="23"/>
      <c r="BU87" s="23"/>
      <c r="BV87" s="23"/>
      <c r="BW87" s="34"/>
      <c r="BX87" s="23" t="s">
        <v>286</v>
      </c>
      <c r="BY87" s="23" t="s">
        <v>257</v>
      </c>
      <c r="BZ87" s="23" t="s">
        <v>275</v>
      </c>
      <c r="CA87" s="23"/>
      <c r="CB87" s="23" t="s">
        <v>263</v>
      </c>
    </row>
    <row r="88" spans="1:80" s="24" customFormat="1" ht="19.899999999999999" customHeight="1" x14ac:dyDescent="0.25">
      <c r="A88" s="4">
        <v>43172</v>
      </c>
      <c r="B88" s="20">
        <v>43266</v>
      </c>
      <c r="C88" s="6">
        <v>120</v>
      </c>
      <c r="D88" s="6">
        <v>1288</v>
      </c>
      <c r="E88" s="6">
        <v>1</v>
      </c>
      <c r="F88" s="7" t="s">
        <v>206</v>
      </c>
      <c r="G88" s="7" t="s">
        <v>36</v>
      </c>
      <c r="H88" s="8" t="s">
        <v>37</v>
      </c>
      <c r="I88" s="25" t="s">
        <v>38</v>
      </c>
      <c r="J88" s="9">
        <v>300</v>
      </c>
      <c r="K88" s="9">
        <v>300</v>
      </c>
      <c r="L88" s="5">
        <v>43266</v>
      </c>
      <c r="M88" s="69">
        <v>43259</v>
      </c>
      <c r="N88" s="69"/>
      <c r="O88" s="9">
        <v>300</v>
      </c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5"/>
      <c r="AC88" s="6"/>
      <c r="AD88" s="7" t="s">
        <v>39</v>
      </c>
      <c r="AE88" s="34" t="s">
        <v>40</v>
      </c>
      <c r="AF88" s="10" t="s">
        <v>207</v>
      </c>
      <c r="AG88" s="10"/>
      <c r="AH88" s="10"/>
      <c r="AI88" s="10" t="s">
        <v>310</v>
      </c>
      <c r="AJ88" s="23" t="s">
        <v>41</v>
      </c>
      <c r="AK88" s="23">
        <v>0.9</v>
      </c>
      <c r="AL88" s="23">
        <f t="shared" ref="AL88:AL97" si="11">AK88*K88+(K88*1%*0.18)</f>
        <v>270.54000000000002</v>
      </c>
      <c r="AM88" s="23" t="s">
        <v>312</v>
      </c>
      <c r="AN88" s="23" t="s">
        <v>42</v>
      </c>
      <c r="AO88" s="23">
        <v>0.54</v>
      </c>
      <c r="AP88" s="23">
        <f t="shared" ref="AP88:AP94" si="12">AO88*K88</f>
        <v>162</v>
      </c>
      <c r="AQ88" s="25" t="s">
        <v>312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34"/>
      <c r="BD88" s="23"/>
      <c r="BE88" s="23"/>
      <c r="BF88" s="23"/>
      <c r="BG88" s="34"/>
      <c r="BH88" s="23"/>
      <c r="BI88" s="23"/>
      <c r="BJ88" s="23"/>
      <c r="BK88" s="34"/>
      <c r="BL88" s="23"/>
      <c r="BM88" s="23"/>
      <c r="BN88" s="23"/>
      <c r="BO88" s="34"/>
      <c r="BP88" s="23"/>
      <c r="BQ88" s="23"/>
      <c r="BR88" s="23"/>
      <c r="BS88" s="34"/>
      <c r="BT88" s="23"/>
      <c r="BU88" s="23"/>
      <c r="BV88" s="23"/>
      <c r="BW88" s="34"/>
      <c r="BX88" s="23" t="s">
        <v>284</v>
      </c>
      <c r="BY88" s="23" t="s">
        <v>257</v>
      </c>
      <c r="BZ88" s="23" t="s">
        <v>258</v>
      </c>
      <c r="CA88" s="23"/>
      <c r="CB88" s="23" t="s">
        <v>259</v>
      </c>
    </row>
    <row r="89" spans="1:80" s="24" customFormat="1" ht="19.899999999999999" customHeight="1" x14ac:dyDescent="0.25">
      <c r="A89" s="4">
        <v>43172</v>
      </c>
      <c r="B89" s="20">
        <v>43266</v>
      </c>
      <c r="C89" s="6">
        <v>120</v>
      </c>
      <c r="D89" s="6">
        <v>1288</v>
      </c>
      <c r="E89" s="6">
        <v>2</v>
      </c>
      <c r="F89" s="7" t="s">
        <v>206</v>
      </c>
      <c r="G89" s="7" t="s">
        <v>43</v>
      </c>
      <c r="H89" s="8" t="s">
        <v>44</v>
      </c>
      <c r="I89" s="25" t="s">
        <v>38</v>
      </c>
      <c r="J89" s="9">
        <v>100</v>
      </c>
      <c r="K89" s="9">
        <v>100</v>
      </c>
      <c r="L89" s="5">
        <v>43266</v>
      </c>
      <c r="M89" s="69">
        <v>43259</v>
      </c>
      <c r="N89" s="69"/>
      <c r="O89" s="9">
        <v>100</v>
      </c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5"/>
      <c r="AC89" s="6"/>
      <c r="AD89" s="7" t="s">
        <v>39</v>
      </c>
      <c r="AE89" s="23" t="s">
        <v>40</v>
      </c>
      <c r="AF89" s="10" t="s">
        <v>207</v>
      </c>
      <c r="AG89" s="10"/>
      <c r="AH89" s="10"/>
      <c r="AI89" s="10" t="s">
        <v>310</v>
      </c>
      <c r="AJ89" s="23" t="s">
        <v>45</v>
      </c>
      <c r="AK89" s="23">
        <v>0.9</v>
      </c>
      <c r="AL89" s="23">
        <f t="shared" si="11"/>
        <v>90.18</v>
      </c>
      <c r="AM89" s="23" t="s">
        <v>312</v>
      </c>
      <c r="AN89" s="23" t="s">
        <v>46</v>
      </c>
      <c r="AO89" s="23">
        <v>0.54</v>
      </c>
      <c r="AP89" s="23">
        <f t="shared" si="12"/>
        <v>54</v>
      </c>
      <c r="AQ89" s="25" t="s">
        <v>312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34"/>
      <c r="BD89" s="23"/>
      <c r="BE89" s="23"/>
      <c r="BF89" s="23"/>
      <c r="BG89" s="34"/>
      <c r="BH89" s="23"/>
      <c r="BI89" s="23"/>
      <c r="BJ89" s="23"/>
      <c r="BK89" s="34"/>
      <c r="BL89" s="23"/>
      <c r="BM89" s="23"/>
      <c r="BN89" s="23"/>
      <c r="BO89" s="34"/>
      <c r="BP89" s="23"/>
      <c r="BQ89" s="23"/>
      <c r="BR89" s="23"/>
      <c r="BS89" s="34"/>
      <c r="BT89" s="23"/>
      <c r="BU89" s="23"/>
      <c r="BV89" s="23"/>
      <c r="BW89" s="34"/>
      <c r="BX89" s="23" t="s">
        <v>284</v>
      </c>
      <c r="BY89" s="23" t="s">
        <v>257</v>
      </c>
      <c r="BZ89" s="23" t="s">
        <v>258</v>
      </c>
      <c r="CA89" s="23"/>
      <c r="CB89" s="23" t="s">
        <v>259</v>
      </c>
    </row>
    <row r="90" spans="1:80" s="24" customFormat="1" ht="19.899999999999999" customHeight="1" x14ac:dyDescent="0.25">
      <c r="A90" s="4">
        <v>43172</v>
      </c>
      <c r="B90" s="20">
        <v>43266</v>
      </c>
      <c r="C90" s="6">
        <v>120</v>
      </c>
      <c r="D90" s="6">
        <v>1288</v>
      </c>
      <c r="E90" s="6">
        <v>3</v>
      </c>
      <c r="F90" s="7" t="s">
        <v>206</v>
      </c>
      <c r="G90" s="7" t="s">
        <v>47</v>
      </c>
      <c r="H90" s="8" t="s">
        <v>48</v>
      </c>
      <c r="I90" s="25" t="s">
        <v>38</v>
      </c>
      <c r="J90" s="9">
        <v>200</v>
      </c>
      <c r="K90" s="9">
        <v>200</v>
      </c>
      <c r="L90" s="5">
        <v>43266</v>
      </c>
      <c r="M90" s="69">
        <v>43259</v>
      </c>
      <c r="N90" s="69"/>
      <c r="O90" s="9">
        <v>200</v>
      </c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5"/>
      <c r="AC90" s="6"/>
      <c r="AD90" s="7" t="s">
        <v>39</v>
      </c>
      <c r="AE90" s="34" t="s">
        <v>40</v>
      </c>
      <c r="AF90" s="10" t="s">
        <v>207</v>
      </c>
      <c r="AG90" s="10"/>
      <c r="AH90" s="10"/>
      <c r="AI90" s="10" t="s">
        <v>416</v>
      </c>
      <c r="AJ90" s="23" t="s">
        <v>49</v>
      </c>
      <c r="AK90" s="23">
        <v>0.9</v>
      </c>
      <c r="AL90" s="23">
        <f t="shared" si="11"/>
        <v>180.36</v>
      </c>
      <c r="AM90" s="23" t="s">
        <v>333</v>
      </c>
      <c r="AN90" s="23" t="s">
        <v>50</v>
      </c>
      <c r="AO90" s="23">
        <v>0.54</v>
      </c>
      <c r="AP90" s="23">
        <f t="shared" si="12"/>
        <v>108</v>
      </c>
      <c r="AQ90" s="89" t="s">
        <v>415</v>
      </c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34"/>
      <c r="BD90" s="23"/>
      <c r="BE90" s="23"/>
      <c r="BF90" s="23"/>
      <c r="BG90" s="34"/>
      <c r="BH90" s="23"/>
      <c r="BI90" s="23"/>
      <c r="BJ90" s="23"/>
      <c r="BK90" s="34"/>
      <c r="BL90" s="23"/>
      <c r="BM90" s="23"/>
      <c r="BN90" s="23"/>
      <c r="BO90" s="34"/>
      <c r="BP90" s="23"/>
      <c r="BQ90" s="23"/>
      <c r="BR90" s="23"/>
      <c r="BS90" s="34"/>
      <c r="BT90" s="23"/>
      <c r="BU90" s="23"/>
      <c r="BV90" s="23"/>
      <c r="BW90" s="34"/>
      <c r="BX90" s="23" t="s">
        <v>284</v>
      </c>
      <c r="BY90" s="23" t="s">
        <v>257</v>
      </c>
      <c r="BZ90" s="23" t="s">
        <v>258</v>
      </c>
      <c r="CA90" s="23"/>
      <c r="CB90" s="23" t="s">
        <v>259</v>
      </c>
    </row>
    <row r="91" spans="1:80" s="24" customFormat="1" ht="19.899999999999999" customHeight="1" x14ac:dyDescent="0.25">
      <c r="A91" s="4">
        <v>43172</v>
      </c>
      <c r="B91" s="20">
        <v>43266</v>
      </c>
      <c r="C91" s="6">
        <v>120</v>
      </c>
      <c r="D91" s="6">
        <v>1288</v>
      </c>
      <c r="E91" s="6">
        <v>4</v>
      </c>
      <c r="F91" s="7" t="s">
        <v>206</v>
      </c>
      <c r="G91" s="7" t="s">
        <v>171</v>
      </c>
      <c r="H91" s="8" t="s">
        <v>172</v>
      </c>
      <c r="I91" s="25" t="s">
        <v>38</v>
      </c>
      <c r="J91" s="9">
        <v>200</v>
      </c>
      <c r="K91" s="9">
        <v>200</v>
      </c>
      <c r="L91" s="5">
        <v>43266</v>
      </c>
      <c r="M91" s="69">
        <v>43259</v>
      </c>
      <c r="N91" s="69"/>
      <c r="O91" s="9">
        <v>200</v>
      </c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5"/>
      <c r="AC91" s="6"/>
      <c r="AD91" s="7" t="s">
        <v>39</v>
      </c>
      <c r="AE91" s="34" t="s">
        <v>40</v>
      </c>
      <c r="AF91" s="10" t="s">
        <v>207</v>
      </c>
      <c r="AG91" s="10"/>
      <c r="AH91" s="10"/>
      <c r="AI91" s="10" t="s">
        <v>310</v>
      </c>
      <c r="AJ91" s="23" t="s">
        <v>173</v>
      </c>
      <c r="AK91" s="23">
        <v>0.9</v>
      </c>
      <c r="AL91" s="23">
        <f t="shared" si="11"/>
        <v>180.36</v>
      </c>
      <c r="AM91" s="23" t="s">
        <v>312</v>
      </c>
      <c r="AN91" s="23" t="s">
        <v>42</v>
      </c>
      <c r="AO91" s="23">
        <v>0.54</v>
      </c>
      <c r="AP91" s="23">
        <f t="shared" si="12"/>
        <v>108</v>
      </c>
      <c r="AQ91" s="25" t="s">
        <v>312</v>
      </c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34"/>
      <c r="BD91" s="23"/>
      <c r="BE91" s="23"/>
      <c r="BF91" s="23"/>
      <c r="BG91" s="34"/>
      <c r="BH91" s="23"/>
      <c r="BI91" s="23"/>
      <c r="BJ91" s="23"/>
      <c r="BK91" s="34"/>
      <c r="BL91" s="23"/>
      <c r="BM91" s="23"/>
      <c r="BN91" s="23"/>
      <c r="BO91" s="34"/>
      <c r="BP91" s="23"/>
      <c r="BQ91" s="23"/>
      <c r="BR91" s="23"/>
      <c r="BS91" s="34"/>
      <c r="BT91" s="23"/>
      <c r="BU91" s="23"/>
      <c r="BV91" s="23"/>
      <c r="BW91" s="34"/>
      <c r="BX91" s="23" t="s">
        <v>284</v>
      </c>
      <c r="BY91" s="23" t="s">
        <v>257</v>
      </c>
      <c r="BZ91" s="23" t="s">
        <v>258</v>
      </c>
      <c r="CA91" s="23"/>
      <c r="CB91" s="23" t="s">
        <v>259</v>
      </c>
    </row>
    <row r="92" spans="1:80" s="24" customFormat="1" ht="19.899999999999999" customHeight="1" x14ac:dyDescent="0.25">
      <c r="A92" s="4">
        <v>43172</v>
      </c>
      <c r="B92" s="20">
        <v>43266</v>
      </c>
      <c r="C92" s="6">
        <v>120</v>
      </c>
      <c r="D92" s="6">
        <v>1288</v>
      </c>
      <c r="E92" s="6">
        <v>5</v>
      </c>
      <c r="F92" s="7" t="s">
        <v>206</v>
      </c>
      <c r="G92" s="7" t="s">
        <v>141</v>
      </c>
      <c r="H92" s="8" t="s">
        <v>142</v>
      </c>
      <c r="I92" s="25" t="s">
        <v>38</v>
      </c>
      <c r="J92" s="9">
        <v>200</v>
      </c>
      <c r="K92" s="9">
        <v>200</v>
      </c>
      <c r="L92" s="5">
        <v>43266</v>
      </c>
      <c r="M92" s="69">
        <v>43259</v>
      </c>
      <c r="N92" s="69"/>
      <c r="O92" s="9">
        <v>200</v>
      </c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7"/>
      <c r="AC92" s="6"/>
      <c r="AD92" s="7" t="s">
        <v>39</v>
      </c>
      <c r="AE92" s="34" t="s">
        <v>106</v>
      </c>
      <c r="AF92" s="10" t="s">
        <v>207</v>
      </c>
      <c r="AG92" s="10"/>
      <c r="AH92" s="10"/>
      <c r="AI92" s="10" t="s">
        <v>351</v>
      </c>
      <c r="AJ92" s="34" t="s">
        <v>73</v>
      </c>
      <c r="AK92" s="35">
        <v>0.52100000000000002</v>
      </c>
      <c r="AL92" s="35">
        <f t="shared" si="11"/>
        <v>104.56</v>
      </c>
      <c r="AM92" s="23" t="s">
        <v>316</v>
      </c>
      <c r="AN92" s="23" t="s">
        <v>143</v>
      </c>
      <c r="AO92" s="23">
        <v>0.24</v>
      </c>
      <c r="AP92" s="23">
        <f t="shared" si="12"/>
        <v>48</v>
      </c>
      <c r="AQ92" s="25" t="s">
        <v>312</v>
      </c>
      <c r="AR92" s="23"/>
      <c r="AS92" s="23"/>
      <c r="AT92" s="23"/>
      <c r="AU92" s="23"/>
      <c r="AV92" s="23" t="s">
        <v>75</v>
      </c>
      <c r="AW92" s="23">
        <v>0.52100000000000002</v>
      </c>
      <c r="AX92" s="23">
        <f>AW92*K92</f>
        <v>104.2</v>
      </c>
      <c r="AY92" s="23" t="s">
        <v>312</v>
      </c>
      <c r="AZ92" s="23" t="s">
        <v>76</v>
      </c>
      <c r="BA92" s="23">
        <v>7.9500000000000001E-2</v>
      </c>
      <c r="BB92" s="23">
        <f>BA92*K92</f>
        <v>15.9</v>
      </c>
      <c r="BC92" s="34" t="s">
        <v>252</v>
      </c>
      <c r="BD92" s="23"/>
      <c r="BE92" s="23"/>
      <c r="BF92" s="23"/>
      <c r="BG92" s="34"/>
      <c r="BH92" s="23"/>
      <c r="BI92" s="23"/>
      <c r="BJ92" s="23"/>
      <c r="BK92" s="34"/>
      <c r="BL92" s="23"/>
      <c r="BM92" s="23"/>
      <c r="BN92" s="23"/>
      <c r="BO92" s="34"/>
      <c r="BP92" s="23"/>
      <c r="BQ92" s="23"/>
      <c r="BR92" s="23"/>
      <c r="BS92" s="34"/>
      <c r="BT92" s="23"/>
      <c r="BU92" s="23"/>
      <c r="BV92" s="23"/>
      <c r="BW92" s="34"/>
      <c r="BX92" s="23" t="s">
        <v>285</v>
      </c>
      <c r="BY92" s="23" t="s">
        <v>257</v>
      </c>
      <c r="BZ92" s="23" t="s">
        <v>261</v>
      </c>
      <c r="CA92" s="23"/>
      <c r="CB92" s="23" t="s">
        <v>262</v>
      </c>
    </row>
    <row r="93" spans="1:80" s="24" customFormat="1" ht="19.899999999999999" customHeight="1" x14ac:dyDescent="0.25">
      <c r="A93" s="4">
        <v>43172</v>
      </c>
      <c r="B93" s="20">
        <v>43266</v>
      </c>
      <c r="C93" s="6">
        <v>120</v>
      </c>
      <c r="D93" s="6">
        <v>1288</v>
      </c>
      <c r="E93" s="6">
        <v>6</v>
      </c>
      <c r="F93" s="7" t="s">
        <v>206</v>
      </c>
      <c r="G93" s="7" t="s">
        <v>104</v>
      </c>
      <c r="H93" s="8" t="s">
        <v>105</v>
      </c>
      <c r="I93" s="25" t="s">
        <v>38</v>
      </c>
      <c r="J93" s="9">
        <v>200</v>
      </c>
      <c r="K93" s="9">
        <v>200</v>
      </c>
      <c r="L93" s="5">
        <v>43266</v>
      </c>
      <c r="M93" s="69">
        <v>43259</v>
      </c>
      <c r="N93" s="69"/>
      <c r="O93" s="9">
        <v>200</v>
      </c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5"/>
      <c r="AC93" s="6"/>
      <c r="AD93" s="7" t="s">
        <v>39</v>
      </c>
      <c r="AE93" s="34" t="s">
        <v>106</v>
      </c>
      <c r="AF93" s="10" t="s">
        <v>207</v>
      </c>
      <c r="AG93" s="10"/>
      <c r="AH93" s="10"/>
      <c r="AI93" s="10" t="s">
        <v>349</v>
      </c>
      <c r="AJ93" s="23" t="s">
        <v>85</v>
      </c>
      <c r="AK93" s="23">
        <v>0.52100000000000002</v>
      </c>
      <c r="AL93" s="23">
        <f t="shared" si="11"/>
        <v>104.56</v>
      </c>
      <c r="AM93" s="23" t="s">
        <v>329</v>
      </c>
      <c r="AN93" s="23" t="s">
        <v>86</v>
      </c>
      <c r="AO93" s="23">
        <v>0.24</v>
      </c>
      <c r="AP93" s="23">
        <f t="shared" si="12"/>
        <v>48</v>
      </c>
      <c r="AQ93" s="25" t="s">
        <v>312</v>
      </c>
      <c r="AR93" s="23"/>
      <c r="AS93" s="23"/>
      <c r="AT93" s="23"/>
      <c r="AU93" s="23"/>
      <c r="AV93" s="23" t="s">
        <v>87</v>
      </c>
      <c r="AW93" s="23">
        <v>0.52100000000000002</v>
      </c>
      <c r="AX93" s="23">
        <f>AW93*K93</f>
        <v>104.2</v>
      </c>
      <c r="AY93" s="23" t="s">
        <v>312</v>
      </c>
      <c r="AZ93" s="23" t="s">
        <v>88</v>
      </c>
      <c r="BA93" s="23">
        <v>7.9500000000000001E-2</v>
      </c>
      <c r="BB93" s="23">
        <f>BA93*K93</f>
        <v>15.9</v>
      </c>
      <c r="BC93" s="34" t="s">
        <v>252</v>
      </c>
      <c r="BD93" s="23"/>
      <c r="BE93" s="23"/>
      <c r="BF93" s="23"/>
      <c r="BG93" s="34"/>
      <c r="BH93" s="23"/>
      <c r="BI93" s="23"/>
      <c r="BJ93" s="23"/>
      <c r="BK93" s="34"/>
      <c r="BL93" s="23"/>
      <c r="BM93" s="23"/>
      <c r="BN93" s="23"/>
      <c r="BO93" s="34"/>
      <c r="BP93" s="23"/>
      <c r="BQ93" s="23"/>
      <c r="BR93" s="23"/>
      <c r="BS93" s="34"/>
      <c r="BT93" s="23"/>
      <c r="BU93" s="23"/>
      <c r="BV93" s="23"/>
      <c r="BW93" s="34"/>
      <c r="BX93" s="23" t="s">
        <v>285</v>
      </c>
      <c r="BY93" s="23" t="s">
        <v>257</v>
      </c>
      <c r="BZ93" s="23" t="s">
        <v>261</v>
      </c>
      <c r="CA93" s="23"/>
      <c r="CB93" s="23" t="s">
        <v>262</v>
      </c>
    </row>
    <row r="94" spans="1:80" s="24" customFormat="1" ht="19.899999999999999" customHeight="1" x14ac:dyDescent="0.25">
      <c r="A94" s="4">
        <v>43172</v>
      </c>
      <c r="B94" s="20">
        <v>43266</v>
      </c>
      <c r="C94" s="6">
        <v>120</v>
      </c>
      <c r="D94" s="6">
        <v>1288</v>
      </c>
      <c r="E94" s="6">
        <v>8</v>
      </c>
      <c r="F94" s="7" t="s">
        <v>206</v>
      </c>
      <c r="G94" s="7" t="s">
        <v>208</v>
      </c>
      <c r="H94" s="8" t="s">
        <v>209</v>
      </c>
      <c r="I94" s="25" t="s">
        <v>38</v>
      </c>
      <c r="J94" s="9">
        <v>100</v>
      </c>
      <c r="K94" s="9">
        <v>100</v>
      </c>
      <c r="L94" s="5">
        <v>43266</v>
      </c>
      <c r="M94" s="69">
        <v>43259</v>
      </c>
      <c r="N94" s="69"/>
      <c r="O94" s="9">
        <v>100</v>
      </c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5"/>
      <c r="AC94" s="6"/>
      <c r="AD94" s="7" t="s">
        <v>39</v>
      </c>
      <c r="AE94" s="34" t="s">
        <v>133</v>
      </c>
      <c r="AF94" s="10" t="s">
        <v>207</v>
      </c>
      <c r="AG94" s="10"/>
      <c r="AH94" s="10"/>
      <c r="AI94" s="10" t="s">
        <v>409</v>
      </c>
      <c r="AJ94" s="23" t="s">
        <v>210</v>
      </c>
      <c r="AK94" s="33">
        <v>0.69494400000000001</v>
      </c>
      <c r="AL94" s="23">
        <f t="shared" si="11"/>
        <v>69.674400000000006</v>
      </c>
      <c r="AM94" s="23" t="s">
        <v>312</v>
      </c>
      <c r="AN94" s="23" t="s">
        <v>32</v>
      </c>
      <c r="AO94" s="32">
        <v>0.54864000000000002</v>
      </c>
      <c r="AP94" s="23">
        <f t="shared" si="12"/>
        <v>54.864000000000004</v>
      </c>
      <c r="AQ94" s="25" t="s">
        <v>406</v>
      </c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34"/>
      <c r="BD94" s="23"/>
      <c r="BE94" s="23"/>
      <c r="BF94" s="23"/>
      <c r="BG94" s="34"/>
      <c r="BH94" s="23"/>
      <c r="BI94" s="23"/>
      <c r="BJ94" s="23"/>
      <c r="BK94" s="34"/>
      <c r="BL94" s="23"/>
      <c r="BM94" s="23"/>
      <c r="BN94" s="23"/>
      <c r="BO94" s="34"/>
      <c r="BP94" s="23"/>
      <c r="BQ94" s="23"/>
      <c r="BR94" s="23"/>
      <c r="BS94" s="34"/>
      <c r="BT94" s="23"/>
      <c r="BU94" s="23"/>
      <c r="BV94" s="23"/>
      <c r="BW94" s="34"/>
      <c r="BX94" s="23" t="s">
        <v>285</v>
      </c>
      <c r="BY94" s="23" t="s">
        <v>257</v>
      </c>
      <c r="BZ94" s="23" t="s">
        <v>261</v>
      </c>
      <c r="CA94" s="23"/>
      <c r="CB94" s="23" t="s">
        <v>263</v>
      </c>
    </row>
    <row r="95" spans="1:80" s="24" customFormat="1" ht="19.899999999999999" customHeight="1" x14ac:dyDescent="0.25">
      <c r="A95" s="4">
        <v>43172</v>
      </c>
      <c r="B95" s="20">
        <v>43266</v>
      </c>
      <c r="C95" s="6">
        <v>120</v>
      </c>
      <c r="D95" s="6">
        <v>1288</v>
      </c>
      <c r="E95" s="6">
        <v>9</v>
      </c>
      <c r="F95" s="7" t="s">
        <v>206</v>
      </c>
      <c r="G95" s="7" t="s">
        <v>211</v>
      </c>
      <c r="H95" s="8" t="s">
        <v>212</v>
      </c>
      <c r="I95" s="25" t="s">
        <v>38</v>
      </c>
      <c r="J95" s="9">
        <v>100</v>
      </c>
      <c r="K95" s="9">
        <v>100</v>
      </c>
      <c r="L95" s="5">
        <v>43266</v>
      </c>
      <c r="M95" s="69">
        <v>43259</v>
      </c>
      <c r="N95" s="69"/>
      <c r="O95" s="9">
        <v>100</v>
      </c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5"/>
      <c r="AC95" s="6"/>
      <c r="AD95" s="7" t="s">
        <v>39</v>
      </c>
      <c r="AE95" s="34" t="s">
        <v>133</v>
      </c>
      <c r="AF95" s="10" t="s">
        <v>207</v>
      </c>
      <c r="AG95" s="10"/>
      <c r="AH95" s="10"/>
      <c r="AI95" s="10" t="s">
        <v>310</v>
      </c>
      <c r="AJ95" s="23" t="s">
        <v>213</v>
      </c>
      <c r="AK95" s="23">
        <v>0.69</v>
      </c>
      <c r="AL95" s="23">
        <f t="shared" si="11"/>
        <v>69.180000000000007</v>
      </c>
      <c r="AM95" s="23" t="s">
        <v>312</v>
      </c>
      <c r="AN95" s="23" t="s">
        <v>214</v>
      </c>
      <c r="AO95" s="32">
        <v>0.55000000000000004</v>
      </c>
      <c r="AP95" s="23">
        <f>55-55</f>
        <v>0</v>
      </c>
      <c r="AQ95" s="25" t="s">
        <v>312</v>
      </c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34"/>
      <c r="BD95" s="23"/>
      <c r="BE95" s="23"/>
      <c r="BF95" s="23"/>
      <c r="BG95" s="34"/>
      <c r="BH95" s="23"/>
      <c r="BI95" s="23"/>
      <c r="BJ95" s="23"/>
      <c r="BK95" s="34"/>
      <c r="BL95" s="23"/>
      <c r="BM95" s="23"/>
      <c r="BN95" s="23"/>
      <c r="BO95" s="34"/>
      <c r="BP95" s="23"/>
      <c r="BQ95" s="23"/>
      <c r="BR95" s="23"/>
      <c r="BS95" s="34"/>
      <c r="BT95" s="23"/>
      <c r="BU95" s="23"/>
      <c r="BV95" s="23"/>
      <c r="BW95" s="34"/>
      <c r="BX95" s="23" t="s">
        <v>285</v>
      </c>
      <c r="BY95" s="23" t="s">
        <v>257</v>
      </c>
      <c r="BZ95" s="23" t="s">
        <v>261</v>
      </c>
      <c r="CA95" s="23"/>
      <c r="CB95" s="23" t="s">
        <v>263</v>
      </c>
    </row>
    <row r="96" spans="1:80" s="24" customFormat="1" ht="19.899999999999999" customHeight="1" x14ac:dyDescent="0.25">
      <c r="A96" s="4">
        <v>43172</v>
      </c>
      <c r="B96" s="20">
        <v>43266</v>
      </c>
      <c r="C96" s="6">
        <v>120</v>
      </c>
      <c r="D96" s="6">
        <v>1288</v>
      </c>
      <c r="E96" s="6">
        <v>10</v>
      </c>
      <c r="F96" s="7" t="s">
        <v>206</v>
      </c>
      <c r="G96" s="7" t="s">
        <v>131</v>
      </c>
      <c r="H96" s="8" t="s">
        <v>132</v>
      </c>
      <c r="I96" s="25" t="s">
        <v>38</v>
      </c>
      <c r="J96" s="9">
        <v>400</v>
      </c>
      <c r="K96" s="9">
        <v>400</v>
      </c>
      <c r="L96" s="5">
        <v>43266</v>
      </c>
      <c r="M96" s="69">
        <v>43259</v>
      </c>
      <c r="N96" s="69"/>
      <c r="O96" s="9">
        <v>400</v>
      </c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5"/>
      <c r="AC96" s="6"/>
      <c r="AD96" s="7" t="s">
        <v>39</v>
      </c>
      <c r="AE96" s="23" t="s">
        <v>133</v>
      </c>
      <c r="AF96" s="10" t="s">
        <v>207</v>
      </c>
      <c r="AG96" s="10"/>
      <c r="AH96" s="10"/>
      <c r="AI96" s="10" t="s">
        <v>310</v>
      </c>
      <c r="AJ96" s="23" t="s">
        <v>41</v>
      </c>
      <c r="AK96" s="23">
        <v>0.69499999999999995</v>
      </c>
      <c r="AL96" s="23">
        <f t="shared" si="11"/>
        <v>278.72000000000003</v>
      </c>
      <c r="AM96" s="23" t="s">
        <v>312</v>
      </c>
      <c r="AN96" s="23" t="s">
        <v>42</v>
      </c>
      <c r="AO96" s="32">
        <v>0.54864000000000002</v>
      </c>
      <c r="AP96" s="23">
        <f>AO96*K96</f>
        <v>219.45600000000002</v>
      </c>
      <c r="AQ96" s="25" t="s">
        <v>312</v>
      </c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34"/>
      <c r="BD96" s="23"/>
      <c r="BE96" s="23"/>
      <c r="BF96" s="23"/>
      <c r="BG96" s="34"/>
      <c r="BH96" s="23"/>
      <c r="BI96" s="23"/>
      <c r="BJ96" s="23"/>
      <c r="BK96" s="34"/>
      <c r="BL96" s="23"/>
      <c r="BM96" s="23"/>
      <c r="BN96" s="23"/>
      <c r="BO96" s="34"/>
      <c r="BP96" s="23"/>
      <c r="BQ96" s="23"/>
      <c r="BR96" s="23"/>
      <c r="BS96" s="34"/>
      <c r="BT96" s="23"/>
      <c r="BU96" s="23"/>
      <c r="BV96" s="23"/>
      <c r="BW96" s="34"/>
      <c r="BX96" s="23" t="s">
        <v>285</v>
      </c>
      <c r="BY96" s="23" t="s">
        <v>257</v>
      </c>
      <c r="BZ96" s="23" t="s">
        <v>261</v>
      </c>
      <c r="CA96" s="23"/>
      <c r="CB96" s="23" t="s">
        <v>263</v>
      </c>
    </row>
    <row r="97" spans="1:80" s="24" customFormat="1" ht="19.899999999999999" customHeight="1" x14ac:dyDescent="0.25">
      <c r="A97" s="4">
        <v>43172</v>
      </c>
      <c r="B97" s="20">
        <v>43266</v>
      </c>
      <c r="C97" s="6">
        <v>120</v>
      </c>
      <c r="D97" s="6">
        <v>1288</v>
      </c>
      <c r="E97" s="6">
        <v>11</v>
      </c>
      <c r="F97" s="7" t="s">
        <v>206</v>
      </c>
      <c r="G97" s="7" t="s">
        <v>215</v>
      </c>
      <c r="H97" s="8" t="s">
        <v>216</v>
      </c>
      <c r="I97" s="25" t="s">
        <v>38</v>
      </c>
      <c r="J97" s="9">
        <v>250</v>
      </c>
      <c r="K97" s="9">
        <v>250</v>
      </c>
      <c r="L97" s="5">
        <v>43266</v>
      </c>
      <c r="M97" s="69">
        <v>43259</v>
      </c>
      <c r="N97" s="69"/>
      <c r="O97" s="9">
        <v>250</v>
      </c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5"/>
      <c r="AC97" s="6"/>
      <c r="AD97" s="7" t="s">
        <v>39</v>
      </c>
      <c r="AE97" s="34" t="s">
        <v>133</v>
      </c>
      <c r="AF97" s="10" t="s">
        <v>207</v>
      </c>
      <c r="AG97" s="10"/>
      <c r="AH97" s="10"/>
      <c r="AI97" s="10" t="s">
        <v>306</v>
      </c>
      <c r="AJ97" s="23" t="s">
        <v>49</v>
      </c>
      <c r="AK97" s="23">
        <v>0.69499999999999995</v>
      </c>
      <c r="AL97" s="23">
        <f t="shared" si="11"/>
        <v>174.2</v>
      </c>
      <c r="AM97" s="23" t="s">
        <v>312</v>
      </c>
      <c r="AN97" s="23" t="s">
        <v>50</v>
      </c>
      <c r="AO97" s="32">
        <v>0.54864000000000002</v>
      </c>
      <c r="AP97" s="23">
        <f>AO97*K97</f>
        <v>137.16</v>
      </c>
      <c r="AQ97" s="25" t="s">
        <v>406</v>
      </c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34"/>
      <c r="BD97" s="23"/>
      <c r="BE97" s="23"/>
      <c r="BF97" s="23"/>
      <c r="BG97" s="34"/>
      <c r="BH97" s="23"/>
      <c r="BI97" s="23"/>
      <c r="BJ97" s="23"/>
      <c r="BK97" s="34"/>
      <c r="BL97" s="23"/>
      <c r="BM97" s="23"/>
      <c r="BN97" s="23"/>
      <c r="BO97" s="34"/>
      <c r="BP97" s="23"/>
      <c r="BQ97" s="23"/>
      <c r="BR97" s="23"/>
      <c r="BS97" s="34"/>
      <c r="BT97" s="23"/>
      <c r="BU97" s="23"/>
      <c r="BV97" s="23"/>
      <c r="BW97" s="34"/>
      <c r="BX97" s="23" t="s">
        <v>285</v>
      </c>
      <c r="BY97" s="23" t="s">
        <v>257</v>
      </c>
      <c r="BZ97" s="23" t="s">
        <v>261</v>
      </c>
      <c r="CA97" s="23"/>
      <c r="CB97" s="23" t="s">
        <v>263</v>
      </c>
    </row>
    <row r="98" spans="1:80" s="24" customFormat="1" ht="19.899999999999999" customHeight="1" x14ac:dyDescent="0.25">
      <c r="A98" s="4">
        <v>43172</v>
      </c>
      <c r="B98" s="20">
        <v>43266</v>
      </c>
      <c r="C98" s="6">
        <v>120</v>
      </c>
      <c r="D98" s="6">
        <v>1288</v>
      </c>
      <c r="E98" s="6">
        <v>12</v>
      </c>
      <c r="F98" s="7" t="s">
        <v>206</v>
      </c>
      <c r="G98" s="7" t="s">
        <v>149</v>
      </c>
      <c r="H98" s="8" t="s">
        <v>150</v>
      </c>
      <c r="I98" s="25"/>
      <c r="J98" s="9">
        <v>400</v>
      </c>
      <c r="K98" s="9">
        <v>400</v>
      </c>
      <c r="L98" s="5">
        <v>43266</v>
      </c>
      <c r="M98" s="69">
        <v>43259</v>
      </c>
      <c r="N98" s="69"/>
      <c r="O98" s="9">
        <v>400</v>
      </c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5"/>
      <c r="AC98" s="6"/>
      <c r="AD98" s="7" t="s">
        <v>29</v>
      </c>
      <c r="AE98" s="23" t="s">
        <v>30</v>
      </c>
      <c r="AF98" s="10" t="s">
        <v>207</v>
      </c>
      <c r="AG98" s="10" t="s">
        <v>302</v>
      </c>
      <c r="AH98" s="10"/>
      <c r="AI98" s="10" t="s">
        <v>414</v>
      </c>
      <c r="AJ98" s="23"/>
      <c r="AK98" s="23"/>
      <c r="AL98" s="23"/>
      <c r="AM98" s="23"/>
      <c r="AN98" s="23" t="s">
        <v>32</v>
      </c>
      <c r="AO98" s="23">
        <v>0.48</v>
      </c>
      <c r="AP98" s="23">
        <f>AO98*K98</f>
        <v>192</v>
      </c>
      <c r="AQ98" s="89" t="s">
        <v>413</v>
      </c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34"/>
      <c r="BD98" s="23"/>
      <c r="BE98" s="23"/>
      <c r="BF98" s="23"/>
      <c r="BG98" s="34"/>
      <c r="BH98" s="23"/>
      <c r="BI98" s="23"/>
      <c r="BJ98" s="23"/>
      <c r="BK98" s="34"/>
      <c r="BL98" s="23"/>
      <c r="BM98" s="23"/>
      <c r="BN98" s="23"/>
      <c r="BO98" s="34"/>
      <c r="BP98" s="23"/>
      <c r="BQ98" s="23"/>
      <c r="BR98" s="23"/>
      <c r="BS98" s="34"/>
      <c r="BT98" s="23"/>
      <c r="BU98" s="23"/>
      <c r="BV98" s="23"/>
      <c r="BW98" s="34"/>
      <c r="BX98" s="23" t="s">
        <v>264</v>
      </c>
      <c r="BY98" s="23" t="s">
        <v>257</v>
      </c>
      <c r="BZ98" s="23" t="s">
        <v>265</v>
      </c>
      <c r="CA98" s="23"/>
      <c r="CB98" s="23" t="s">
        <v>266</v>
      </c>
    </row>
    <row r="99" spans="1:80" s="24" customFormat="1" ht="19.899999999999999" customHeight="1" x14ac:dyDescent="0.25">
      <c r="A99" s="4">
        <v>43172</v>
      </c>
      <c r="B99" s="20">
        <v>43266</v>
      </c>
      <c r="C99" s="6">
        <v>120</v>
      </c>
      <c r="D99" s="6">
        <v>1288</v>
      </c>
      <c r="E99" s="6">
        <v>13</v>
      </c>
      <c r="F99" s="7" t="s">
        <v>206</v>
      </c>
      <c r="G99" s="7" t="s">
        <v>151</v>
      </c>
      <c r="H99" s="8" t="s">
        <v>152</v>
      </c>
      <c r="I99" s="25"/>
      <c r="J99" s="9">
        <v>400</v>
      </c>
      <c r="K99" s="9">
        <v>400</v>
      </c>
      <c r="L99" s="5">
        <v>43266</v>
      </c>
      <c r="M99" s="69">
        <v>43259</v>
      </c>
      <c r="N99" s="69"/>
      <c r="O99" s="9">
        <v>400</v>
      </c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5"/>
      <c r="AC99" s="6"/>
      <c r="AD99" s="7" t="s">
        <v>29</v>
      </c>
      <c r="AE99" s="23" t="s">
        <v>30</v>
      </c>
      <c r="AF99" s="10" t="s">
        <v>207</v>
      </c>
      <c r="AG99" s="10" t="s">
        <v>302</v>
      </c>
      <c r="AH99" s="10"/>
      <c r="AI99" s="10" t="s">
        <v>311</v>
      </c>
      <c r="AJ99" s="23"/>
      <c r="AK99" s="23"/>
      <c r="AL99" s="23"/>
      <c r="AM99" s="23"/>
      <c r="AN99" s="23" t="s">
        <v>153</v>
      </c>
      <c r="AO99" s="23">
        <v>0.48</v>
      </c>
      <c r="AP99" s="23">
        <f>AO99*K99</f>
        <v>192</v>
      </c>
      <c r="AQ99" s="25" t="s">
        <v>312</v>
      </c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34"/>
      <c r="BD99" s="23"/>
      <c r="BE99" s="23"/>
      <c r="BF99" s="23"/>
      <c r="BG99" s="34"/>
      <c r="BH99" s="23"/>
      <c r="BI99" s="23"/>
      <c r="BJ99" s="23"/>
      <c r="BK99" s="34"/>
      <c r="BL99" s="23"/>
      <c r="BM99" s="23"/>
      <c r="BN99" s="23"/>
      <c r="BO99" s="34"/>
      <c r="BP99" s="23"/>
      <c r="BQ99" s="23"/>
      <c r="BR99" s="23"/>
      <c r="BS99" s="34"/>
      <c r="BT99" s="23"/>
      <c r="BU99" s="23"/>
      <c r="BV99" s="23"/>
      <c r="BW99" s="34"/>
      <c r="BX99" s="23" t="s">
        <v>264</v>
      </c>
      <c r="BY99" s="23" t="s">
        <v>257</v>
      </c>
      <c r="BZ99" s="23" t="s">
        <v>265</v>
      </c>
      <c r="CA99" s="23"/>
      <c r="CB99" s="23" t="s">
        <v>266</v>
      </c>
    </row>
    <row r="100" spans="1:80" s="24" customFormat="1" ht="19.899999999999999" customHeight="1" x14ac:dyDescent="0.25">
      <c r="A100" s="4">
        <v>43172</v>
      </c>
      <c r="B100" s="20">
        <v>43266</v>
      </c>
      <c r="C100" s="6">
        <v>120</v>
      </c>
      <c r="D100" s="6">
        <v>1288</v>
      </c>
      <c r="E100" s="6">
        <v>14</v>
      </c>
      <c r="F100" s="7" t="s">
        <v>206</v>
      </c>
      <c r="G100" s="7" t="s">
        <v>154</v>
      </c>
      <c r="H100" s="8" t="s">
        <v>155</v>
      </c>
      <c r="I100" s="25"/>
      <c r="J100" s="9">
        <v>200</v>
      </c>
      <c r="K100" s="9">
        <v>200</v>
      </c>
      <c r="L100" s="5">
        <v>43266</v>
      </c>
      <c r="M100" s="69">
        <v>43259</v>
      </c>
      <c r="N100" s="69"/>
      <c r="O100" s="9">
        <v>200</v>
      </c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5"/>
      <c r="AC100" s="6"/>
      <c r="AD100" s="7" t="s">
        <v>53</v>
      </c>
      <c r="AE100" s="23" t="s">
        <v>54</v>
      </c>
      <c r="AF100" s="10" t="s">
        <v>207</v>
      </c>
      <c r="AG100" s="10" t="s">
        <v>302</v>
      </c>
      <c r="AH100" s="10"/>
      <c r="AI100" s="10" t="s">
        <v>310</v>
      </c>
      <c r="AJ100" s="23" t="s">
        <v>156</v>
      </c>
      <c r="AK100" s="23">
        <v>0.57999999999999996</v>
      </c>
      <c r="AL100" s="23">
        <f>AK100*K100</f>
        <v>115.99999999999999</v>
      </c>
      <c r="AM100" s="23" t="s">
        <v>312</v>
      </c>
      <c r="AN100" s="23"/>
      <c r="AO100" s="23"/>
      <c r="AP100" s="23"/>
      <c r="AQ100" s="25"/>
      <c r="AR100" s="23" t="s">
        <v>56</v>
      </c>
      <c r="AS100" s="23">
        <v>0.11</v>
      </c>
      <c r="AT100" s="23">
        <f>AS100*K100</f>
        <v>22</v>
      </c>
      <c r="AU100" s="23" t="s">
        <v>252</v>
      </c>
      <c r="AV100" s="23"/>
      <c r="AW100" s="23"/>
      <c r="AX100" s="23"/>
      <c r="AY100" s="23"/>
      <c r="AZ100" s="23"/>
      <c r="BA100" s="23"/>
      <c r="BB100" s="23"/>
      <c r="BC100" s="34"/>
      <c r="BD100" s="23"/>
      <c r="BE100" s="23"/>
      <c r="BF100" s="23"/>
      <c r="BG100" s="34"/>
      <c r="BH100" s="23"/>
      <c r="BI100" s="23"/>
      <c r="BJ100" s="23"/>
      <c r="BK100" s="34"/>
      <c r="BL100" s="23"/>
      <c r="BM100" s="23"/>
      <c r="BN100" s="23"/>
      <c r="BO100" s="34"/>
      <c r="BP100" s="23"/>
      <c r="BQ100" s="23"/>
      <c r="BR100" s="23"/>
      <c r="BS100" s="34"/>
      <c r="BT100" s="23"/>
      <c r="BU100" s="23"/>
      <c r="BV100" s="23"/>
      <c r="BW100" s="34"/>
      <c r="BX100" s="23" t="s">
        <v>264</v>
      </c>
      <c r="BY100" s="23" t="s">
        <v>257</v>
      </c>
      <c r="BZ100" s="23" t="s">
        <v>267</v>
      </c>
      <c r="CA100" s="23"/>
      <c r="CB100" s="23" t="s">
        <v>268</v>
      </c>
    </row>
    <row r="101" spans="1:80" s="24" customFormat="1" ht="19.899999999999999" customHeight="1" x14ac:dyDescent="0.25">
      <c r="A101" s="4">
        <v>43172</v>
      </c>
      <c r="B101" s="20">
        <v>43266</v>
      </c>
      <c r="C101" s="6">
        <v>120</v>
      </c>
      <c r="D101" s="6">
        <v>1288</v>
      </c>
      <c r="E101" s="6">
        <v>15</v>
      </c>
      <c r="F101" s="7" t="s">
        <v>206</v>
      </c>
      <c r="G101" s="7" t="s">
        <v>183</v>
      </c>
      <c r="H101" s="8" t="s">
        <v>184</v>
      </c>
      <c r="I101" s="25"/>
      <c r="J101" s="9">
        <v>200</v>
      </c>
      <c r="K101" s="9">
        <v>200</v>
      </c>
      <c r="L101" s="5">
        <v>43266</v>
      </c>
      <c r="M101" s="69">
        <v>43259</v>
      </c>
      <c r="N101" s="69"/>
      <c r="O101" s="9">
        <v>200</v>
      </c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5"/>
      <c r="AC101" s="6"/>
      <c r="AD101" s="7" t="s">
        <v>53</v>
      </c>
      <c r="AE101" s="23" t="s">
        <v>54</v>
      </c>
      <c r="AF101" s="10" t="s">
        <v>207</v>
      </c>
      <c r="AG101" s="10" t="s">
        <v>302</v>
      </c>
      <c r="AH101" s="10"/>
      <c r="AI101" s="10" t="s">
        <v>310</v>
      </c>
      <c r="AJ101" s="23" t="s">
        <v>185</v>
      </c>
      <c r="AK101" s="23">
        <v>0.57999999999999996</v>
      </c>
      <c r="AL101" s="23">
        <f>AK101*K101</f>
        <v>115.99999999999999</v>
      </c>
      <c r="AM101" s="23" t="s">
        <v>312</v>
      </c>
      <c r="AN101" s="23"/>
      <c r="AO101" s="23"/>
      <c r="AP101" s="23"/>
      <c r="AQ101" s="25"/>
      <c r="AR101" s="23" t="s">
        <v>56</v>
      </c>
      <c r="AS101" s="23">
        <v>0.11</v>
      </c>
      <c r="AT101" s="23">
        <f>AS101*K101</f>
        <v>22</v>
      </c>
      <c r="AU101" s="23" t="s">
        <v>252</v>
      </c>
      <c r="AV101" s="23"/>
      <c r="AW101" s="23"/>
      <c r="AX101" s="23"/>
      <c r="AY101" s="23"/>
      <c r="AZ101" s="23"/>
      <c r="BA101" s="23"/>
      <c r="BB101" s="23"/>
      <c r="BC101" s="34"/>
      <c r="BD101" s="23"/>
      <c r="BE101" s="23"/>
      <c r="BF101" s="23"/>
      <c r="BG101" s="34"/>
      <c r="BH101" s="23"/>
      <c r="BI101" s="23"/>
      <c r="BJ101" s="23"/>
      <c r="BK101" s="34"/>
      <c r="BL101" s="23"/>
      <c r="BM101" s="23"/>
      <c r="BN101" s="23"/>
      <c r="BO101" s="34"/>
      <c r="BP101" s="23"/>
      <c r="BQ101" s="23"/>
      <c r="BR101" s="23"/>
      <c r="BS101" s="34"/>
      <c r="BT101" s="23"/>
      <c r="BU101" s="23"/>
      <c r="BV101" s="23"/>
      <c r="BW101" s="34"/>
      <c r="BX101" s="23" t="s">
        <v>264</v>
      </c>
      <c r="BY101" s="23" t="s">
        <v>257</v>
      </c>
      <c r="BZ101" s="23" t="s">
        <v>267</v>
      </c>
      <c r="CA101" s="23"/>
      <c r="CB101" s="23" t="s">
        <v>268</v>
      </c>
    </row>
    <row r="102" spans="1:80" s="24" customFormat="1" ht="19.899999999999999" customHeight="1" x14ac:dyDescent="0.25">
      <c r="A102" s="4">
        <v>43172</v>
      </c>
      <c r="B102" s="20">
        <v>43266</v>
      </c>
      <c r="C102" s="6">
        <v>120</v>
      </c>
      <c r="D102" s="6">
        <v>1288</v>
      </c>
      <c r="E102" s="6">
        <v>16</v>
      </c>
      <c r="F102" s="7" t="s">
        <v>206</v>
      </c>
      <c r="G102" s="7" t="s">
        <v>51</v>
      </c>
      <c r="H102" s="8" t="s">
        <v>52</v>
      </c>
      <c r="I102" s="25"/>
      <c r="J102" s="9">
        <v>200</v>
      </c>
      <c r="K102" s="9">
        <v>200</v>
      </c>
      <c r="L102" s="5">
        <v>43266</v>
      </c>
      <c r="M102" s="69">
        <v>43259</v>
      </c>
      <c r="N102" s="69"/>
      <c r="O102" s="9">
        <v>200</v>
      </c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5"/>
      <c r="AC102" s="6"/>
      <c r="AD102" s="7" t="s">
        <v>53</v>
      </c>
      <c r="AE102" s="23" t="s">
        <v>54</v>
      </c>
      <c r="AF102" s="10" t="s">
        <v>207</v>
      </c>
      <c r="AG102" s="10" t="s">
        <v>302</v>
      </c>
      <c r="AH102" s="10"/>
      <c r="AI102" s="10" t="s">
        <v>310</v>
      </c>
      <c r="AJ102" s="23" t="s">
        <v>55</v>
      </c>
      <c r="AK102" s="23">
        <v>0.57999999999999996</v>
      </c>
      <c r="AL102" s="23">
        <f>AK102*K102</f>
        <v>115.99999999999999</v>
      </c>
      <c r="AM102" s="23" t="s">
        <v>312</v>
      </c>
      <c r="AN102" s="23"/>
      <c r="AO102" s="23"/>
      <c r="AP102" s="23"/>
      <c r="AQ102" s="25"/>
      <c r="AR102" s="23" t="s">
        <v>56</v>
      </c>
      <c r="AS102" s="23">
        <v>0.11</v>
      </c>
      <c r="AT102" s="23">
        <f>AS102*K102</f>
        <v>22</v>
      </c>
      <c r="AU102" s="23" t="s">
        <v>252</v>
      </c>
      <c r="AV102" s="23"/>
      <c r="AW102" s="23"/>
      <c r="AX102" s="23"/>
      <c r="AY102" s="23"/>
      <c r="AZ102" s="23"/>
      <c r="BA102" s="23"/>
      <c r="BB102" s="23"/>
      <c r="BC102" s="34"/>
      <c r="BD102" s="23"/>
      <c r="BE102" s="23"/>
      <c r="BF102" s="23"/>
      <c r="BG102" s="34"/>
      <c r="BH102" s="23"/>
      <c r="BI102" s="23"/>
      <c r="BJ102" s="23"/>
      <c r="BK102" s="34"/>
      <c r="BL102" s="23"/>
      <c r="BM102" s="23"/>
      <c r="BN102" s="23"/>
      <c r="BO102" s="34"/>
      <c r="BP102" s="23"/>
      <c r="BQ102" s="23"/>
      <c r="BR102" s="23"/>
      <c r="BS102" s="34"/>
      <c r="BT102" s="23"/>
      <c r="BU102" s="23"/>
      <c r="BV102" s="23"/>
      <c r="BW102" s="34"/>
      <c r="BX102" s="23" t="s">
        <v>264</v>
      </c>
      <c r="BY102" s="23" t="s">
        <v>257</v>
      </c>
      <c r="BZ102" s="23" t="s">
        <v>267</v>
      </c>
      <c r="CA102" s="23"/>
      <c r="CB102" s="23" t="s">
        <v>268</v>
      </c>
    </row>
    <row r="103" spans="1:80" s="24" customFormat="1" ht="19.899999999999999" customHeight="1" x14ac:dyDescent="0.25">
      <c r="A103" s="4">
        <v>43172</v>
      </c>
      <c r="B103" s="20">
        <v>43266</v>
      </c>
      <c r="C103" s="6">
        <v>120</v>
      </c>
      <c r="D103" s="6">
        <v>1288</v>
      </c>
      <c r="E103" s="6">
        <v>17</v>
      </c>
      <c r="F103" s="7" t="s">
        <v>206</v>
      </c>
      <c r="G103" s="7" t="s">
        <v>57</v>
      </c>
      <c r="H103" s="8" t="s">
        <v>58</v>
      </c>
      <c r="I103" s="25"/>
      <c r="J103" s="9">
        <v>300</v>
      </c>
      <c r="K103" s="9">
        <v>300</v>
      </c>
      <c r="L103" s="5">
        <v>43266</v>
      </c>
      <c r="M103" s="69">
        <v>43259</v>
      </c>
      <c r="N103" s="69"/>
      <c r="O103" s="9">
        <v>300</v>
      </c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5"/>
      <c r="AC103" s="6"/>
      <c r="AD103" s="7" t="s">
        <v>53</v>
      </c>
      <c r="AE103" s="23" t="s">
        <v>54</v>
      </c>
      <c r="AF103" s="10" t="s">
        <v>207</v>
      </c>
      <c r="AG103" s="10" t="s">
        <v>302</v>
      </c>
      <c r="AH103" s="10"/>
      <c r="AI103" s="10" t="s">
        <v>334</v>
      </c>
      <c r="AJ103" s="23" t="s">
        <v>59</v>
      </c>
      <c r="AK103" s="23">
        <v>0.57999999999999996</v>
      </c>
      <c r="AL103" s="23">
        <f>AK103*K103</f>
        <v>174</v>
      </c>
      <c r="AM103" s="90" t="s">
        <v>407</v>
      </c>
      <c r="AN103" s="23"/>
      <c r="AO103" s="23"/>
      <c r="AP103" s="23"/>
      <c r="AQ103" s="25"/>
      <c r="AR103" s="23" t="s">
        <v>56</v>
      </c>
      <c r="AS103" s="23">
        <v>0.11</v>
      </c>
      <c r="AT103" s="23">
        <f>AS103*K103</f>
        <v>33</v>
      </c>
      <c r="AU103" s="23" t="s">
        <v>252</v>
      </c>
      <c r="AV103" s="23"/>
      <c r="AW103" s="23"/>
      <c r="AX103" s="23"/>
      <c r="AY103" s="23"/>
      <c r="AZ103" s="23"/>
      <c r="BA103" s="23"/>
      <c r="BB103" s="23"/>
      <c r="BC103" s="34"/>
      <c r="BD103" s="23"/>
      <c r="BE103" s="23"/>
      <c r="BF103" s="23"/>
      <c r="BG103" s="34"/>
      <c r="BH103" s="23"/>
      <c r="BI103" s="23"/>
      <c r="BJ103" s="23"/>
      <c r="BK103" s="34"/>
      <c r="BL103" s="23"/>
      <c r="BM103" s="23"/>
      <c r="BN103" s="23"/>
      <c r="BO103" s="34"/>
      <c r="BP103" s="23"/>
      <c r="BQ103" s="23"/>
      <c r="BR103" s="23"/>
      <c r="BS103" s="34"/>
      <c r="BT103" s="23"/>
      <c r="BU103" s="23"/>
      <c r="BV103" s="23"/>
      <c r="BW103" s="34"/>
      <c r="BX103" s="23" t="s">
        <v>264</v>
      </c>
      <c r="BY103" s="23" t="s">
        <v>257</v>
      </c>
      <c r="BZ103" s="23" t="s">
        <v>267</v>
      </c>
      <c r="CA103" s="23"/>
      <c r="CB103" s="23" t="s">
        <v>268</v>
      </c>
    </row>
    <row r="104" spans="1:80" s="24" customFormat="1" ht="19.899999999999999" customHeight="1" x14ac:dyDescent="0.25">
      <c r="A104" s="4">
        <v>43172</v>
      </c>
      <c r="B104" s="20">
        <v>43266</v>
      </c>
      <c r="C104" s="6">
        <v>120</v>
      </c>
      <c r="D104" s="6">
        <v>1288</v>
      </c>
      <c r="E104" s="6">
        <v>18</v>
      </c>
      <c r="F104" s="7" t="s">
        <v>206</v>
      </c>
      <c r="G104" s="7" t="s">
        <v>217</v>
      </c>
      <c r="H104" s="8" t="s">
        <v>218</v>
      </c>
      <c r="I104" s="25" t="s">
        <v>38</v>
      </c>
      <c r="J104" s="9">
        <v>100</v>
      </c>
      <c r="K104" s="9">
        <v>100</v>
      </c>
      <c r="L104" s="5">
        <v>43266</v>
      </c>
      <c r="M104" s="69">
        <v>43259</v>
      </c>
      <c r="N104" s="69"/>
      <c r="O104" s="9">
        <v>100</v>
      </c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5"/>
      <c r="AC104" s="6"/>
      <c r="AD104" s="7" t="s">
        <v>39</v>
      </c>
      <c r="AE104" s="34" t="s">
        <v>40</v>
      </c>
      <c r="AF104" s="10" t="s">
        <v>207</v>
      </c>
      <c r="AG104" s="10"/>
      <c r="AH104" s="10"/>
      <c r="AI104" s="10" t="s">
        <v>310</v>
      </c>
      <c r="AJ104" s="23" t="s">
        <v>219</v>
      </c>
      <c r="AK104" s="23">
        <v>0.9</v>
      </c>
      <c r="AL104" s="23">
        <f>AK104*K104+(K104*1%*0.18)</f>
        <v>90.18</v>
      </c>
      <c r="AM104" s="23" t="s">
        <v>312</v>
      </c>
      <c r="AN104" s="23" t="s">
        <v>42</v>
      </c>
      <c r="AO104" s="23">
        <v>0.54</v>
      </c>
      <c r="AP104" s="23">
        <f t="shared" ref="AP104:AP117" si="13">AO104*K104</f>
        <v>54</v>
      </c>
      <c r="AQ104" s="25" t="s">
        <v>312</v>
      </c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34"/>
      <c r="BD104" s="23"/>
      <c r="BE104" s="23"/>
      <c r="BF104" s="23"/>
      <c r="BG104" s="34"/>
      <c r="BH104" s="23"/>
      <c r="BI104" s="23"/>
      <c r="BJ104" s="23"/>
      <c r="BK104" s="34"/>
      <c r="BL104" s="23"/>
      <c r="BM104" s="23"/>
      <c r="BN104" s="23"/>
      <c r="BO104" s="34"/>
      <c r="BP104" s="23"/>
      <c r="BQ104" s="23"/>
      <c r="BR104" s="23"/>
      <c r="BS104" s="34"/>
      <c r="BT104" s="23"/>
      <c r="BU104" s="23"/>
      <c r="BV104" s="23"/>
      <c r="BW104" s="34"/>
      <c r="BX104" s="23" t="s">
        <v>284</v>
      </c>
      <c r="BY104" s="23" t="s">
        <v>257</v>
      </c>
      <c r="BZ104" s="23" t="s">
        <v>258</v>
      </c>
      <c r="CA104" s="23"/>
      <c r="CB104" s="23" t="s">
        <v>259</v>
      </c>
    </row>
    <row r="105" spans="1:80" s="24" customFormat="1" ht="19.899999999999999" customHeight="1" x14ac:dyDescent="0.25">
      <c r="A105" s="4">
        <v>43172</v>
      </c>
      <c r="B105" s="20">
        <v>43266</v>
      </c>
      <c r="C105" s="6">
        <v>120</v>
      </c>
      <c r="D105" s="6">
        <v>1288</v>
      </c>
      <c r="E105" s="6">
        <v>19</v>
      </c>
      <c r="F105" s="7" t="s">
        <v>206</v>
      </c>
      <c r="G105" s="7" t="s">
        <v>64</v>
      </c>
      <c r="H105" s="8" t="s">
        <v>65</v>
      </c>
      <c r="I105" s="25" t="s">
        <v>38</v>
      </c>
      <c r="J105" s="9">
        <v>200</v>
      </c>
      <c r="K105" s="9">
        <v>200</v>
      </c>
      <c r="L105" s="5">
        <v>43266</v>
      </c>
      <c r="M105" s="69">
        <v>43259</v>
      </c>
      <c r="N105" s="69"/>
      <c r="O105" s="9">
        <v>200</v>
      </c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23"/>
      <c r="AC105" s="23"/>
      <c r="AD105" s="7" t="s">
        <v>39</v>
      </c>
      <c r="AE105" s="23" t="s">
        <v>66</v>
      </c>
      <c r="AF105" s="10" t="s">
        <v>207</v>
      </c>
      <c r="AG105" s="10"/>
      <c r="AH105" s="10"/>
      <c r="AI105" s="21" t="s">
        <v>315</v>
      </c>
      <c r="AJ105" s="25" t="s">
        <v>67</v>
      </c>
      <c r="AK105" s="23">
        <v>0.82</v>
      </c>
      <c r="AL105" s="23">
        <f>AK105*K105+(K105*1%*0.18)</f>
        <v>164.36</v>
      </c>
      <c r="AM105" s="23" t="s">
        <v>312</v>
      </c>
      <c r="AN105" s="23" t="s">
        <v>68</v>
      </c>
      <c r="AO105" s="23">
        <v>0.215</v>
      </c>
      <c r="AP105" s="27">
        <f t="shared" si="13"/>
        <v>43</v>
      </c>
      <c r="AQ105" s="25" t="s">
        <v>312</v>
      </c>
      <c r="AR105" s="23"/>
      <c r="AS105" s="23"/>
      <c r="AT105" s="23"/>
      <c r="AU105" s="23"/>
      <c r="AV105" s="23" t="s">
        <v>69</v>
      </c>
      <c r="AW105" s="23">
        <v>0.36</v>
      </c>
      <c r="AX105" s="27">
        <f>AW105*K105</f>
        <v>72</v>
      </c>
      <c r="AY105" s="23" t="s">
        <v>312</v>
      </c>
      <c r="AZ105" s="23" t="s">
        <v>70</v>
      </c>
      <c r="BA105" s="23">
        <v>0.13</v>
      </c>
      <c r="BB105" s="27">
        <f>BA105*K105</f>
        <v>26</v>
      </c>
      <c r="BC105" s="34" t="s">
        <v>345</v>
      </c>
      <c r="BD105" s="23"/>
      <c r="BE105" s="23"/>
      <c r="BF105" s="27"/>
      <c r="BG105" s="34"/>
      <c r="BH105" s="23"/>
      <c r="BI105" s="23"/>
      <c r="BJ105" s="27"/>
      <c r="BK105" s="34"/>
      <c r="BL105" s="23"/>
      <c r="BM105" s="23"/>
      <c r="BN105" s="27"/>
      <c r="BO105" s="34"/>
      <c r="BP105" s="23"/>
      <c r="BQ105" s="23"/>
      <c r="BR105" s="27"/>
      <c r="BS105" s="34"/>
      <c r="BT105" s="23"/>
      <c r="BU105" s="23"/>
      <c r="BV105" s="27"/>
      <c r="BW105" s="34"/>
      <c r="BX105" s="23" t="s">
        <v>284</v>
      </c>
      <c r="BY105" s="23" t="s">
        <v>257</v>
      </c>
      <c r="BZ105" s="23" t="s">
        <v>260</v>
      </c>
      <c r="CA105" s="23"/>
      <c r="CB105" s="23" t="s">
        <v>259</v>
      </c>
    </row>
    <row r="106" spans="1:80" s="24" customFormat="1" ht="19.899999999999999" customHeight="1" x14ac:dyDescent="0.25">
      <c r="A106" s="4">
        <v>43172</v>
      </c>
      <c r="B106" s="20">
        <v>43266</v>
      </c>
      <c r="C106" s="6">
        <v>120</v>
      </c>
      <c r="D106" s="6">
        <v>1288</v>
      </c>
      <c r="E106" s="6">
        <v>20</v>
      </c>
      <c r="F106" s="7" t="s">
        <v>206</v>
      </c>
      <c r="G106" s="7" t="s">
        <v>71</v>
      </c>
      <c r="H106" s="8" t="s">
        <v>72</v>
      </c>
      <c r="I106" s="25" t="s">
        <v>38</v>
      </c>
      <c r="J106" s="9">
        <v>200</v>
      </c>
      <c r="K106" s="9">
        <v>200</v>
      </c>
      <c r="L106" s="5">
        <v>43266</v>
      </c>
      <c r="M106" s="69">
        <v>43259</v>
      </c>
      <c r="N106" s="69"/>
      <c r="O106" s="9">
        <v>200</v>
      </c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7" t="s">
        <v>355</v>
      </c>
      <c r="AC106" s="6"/>
      <c r="AD106" s="7" t="s">
        <v>39</v>
      </c>
      <c r="AE106" s="34" t="s">
        <v>66</v>
      </c>
      <c r="AF106" s="10" t="s">
        <v>207</v>
      </c>
      <c r="AG106" s="10"/>
      <c r="AH106" s="10"/>
      <c r="AI106" s="10" t="s">
        <v>350</v>
      </c>
      <c r="AJ106" s="34" t="s">
        <v>73</v>
      </c>
      <c r="AK106" s="35">
        <v>0.82</v>
      </c>
      <c r="AL106" s="35">
        <f>AK106*K106+(K106*1%*0.18)</f>
        <v>164.36</v>
      </c>
      <c r="AM106" s="23" t="s">
        <v>316</v>
      </c>
      <c r="AN106" s="34" t="s">
        <v>74</v>
      </c>
      <c r="AO106" s="23">
        <v>0.215</v>
      </c>
      <c r="AP106" s="23">
        <f t="shared" si="13"/>
        <v>43</v>
      </c>
      <c r="AQ106" s="25" t="s">
        <v>340</v>
      </c>
      <c r="AR106" s="23"/>
      <c r="AS106" s="23"/>
      <c r="AT106" s="23"/>
      <c r="AU106" s="23"/>
      <c r="AV106" s="23" t="s">
        <v>75</v>
      </c>
      <c r="AW106" s="23">
        <v>0.36</v>
      </c>
      <c r="AX106" s="23">
        <f>AW106*K106</f>
        <v>72</v>
      </c>
      <c r="AY106" s="23" t="s">
        <v>312</v>
      </c>
      <c r="AZ106" s="23" t="s">
        <v>76</v>
      </c>
      <c r="BA106" s="23">
        <v>0.13</v>
      </c>
      <c r="BB106" s="23">
        <f>BA106*K106</f>
        <v>26</v>
      </c>
      <c r="BC106" s="34" t="s">
        <v>252</v>
      </c>
      <c r="BD106" s="23"/>
      <c r="BE106" s="23"/>
      <c r="BF106" s="23"/>
      <c r="BG106" s="34"/>
      <c r="BH106" s="23"/>
      <c r="BI106" s="23"/>
      <c r="BJ106" s="23"/>
      <c r="BK106" s="34"/>
      <c r="BL106" s="23"/>
      <c r="BM106" s="23"/>
      <c r="BN106" s="23"/>
      <c r="BO106" s="34"/>
      <c r="BP106" s="23"/>
      <c r="BQ106" s="23"/>
      <c r="BR106" s="23"/>
      <c r="BS106" s="34"/>
      <c r="BT106" s="23"/>
      <c r="BU106" s="23"/>
      <c r="BV106" s="23"/>
      <c r="BW106" s="34"/>
      <c r="BX106" s="23" t="s">
        <v>284</v>
      </c>
      <c r="BY106" s="23" t="s">
        <v>257</v>
      </c>
      <c r="BZ106" s="23" t="s">
        <v>260</v>
      </c>
      <c r="CA106" s="23"/>
      <c r="CB106" s="23" t="s">
        <v>259</v>
      </c>
    </row>
    <row r="107" spans="1:80" s="24" customFormat="1" ht="19.899999999999999" customHeight="1" x14ac:dyDescent="0.25">
      <c r="A107" s="4">
        <v>43172</v>
      </c>
      <c r="B107" s="20">
        <v>43266</v>
      </c>
      <c r="C107" s="6">
        <v>120</v>
      </c>
      <c r="D107" s="6">
        <v>1288</v>
      </c>
      <c r="E107" s="6">
        <v>21</v>
      </c>
      <c r="F107" s="7" t="s">
        <v>206</v>
      </c>
      <c r="G107" s="7" t="s">
        <v>77</v>
      </c>
      <c r="H107" s="8" t="s">
        <v>78</v>
      </c>
      <c r="I107" s="25" t="s">
        <v>38</v>
      </c>
      <c r="J107" s="9">
        <v>200</v>
      </c>
      <c r="K107" s="9">
        <v>200</v>
      </c>
      <c r="L107" s="5">
        <v>43266</v>
      </c>
      <c r="M107" s="69">
        <v>43259</v>
      </c>
      <c r="N107" s="69"/>
      <c r="O107" s="9">
        <v>200</v>
      </c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5"/>
      <c r="AC107" s="6"/>
      <c r="AD107" s="7" t="s">
        <v>39</v>
      </c>
      <c r="AE107" s="34" t="s">
        <v>66</v>
      </c>
      <c r="AF107" s="10" t="s">
        <v>207</v>
      </c>
      <c r="AG107" s="10"/>
      <c r="AH107" s="10"/>
      <c r="AI107" s="10" t="s">
        <v>327</v>
      </c>
      <c r="AJ107" s="23" t="s">
        <v>79</v>
      </c>
      <c r="AK107" s="23">
        <v>0.82</v>
      </c>
      <c r="AL107" s="23">
        <f>AK107*K107+(K107*1%*0.18)</f>
        <v>164.36</v>
      </c>
      <c r="AM107" s="42" t="s">
        <v>325</v>
      </c>
      <c r="AN107" s="23" t="s">
        <v>80</v>
      </c>
      <c r="AO107" s="23">
        <v>0.215</v>
      </c>
      <c r="AP107" s="23">
        <f t="shared" si="13"/>
        <v>43</v>
      </c>
      <c r="AQ107" s="25" t="s">
        <v>340</v>
      </c>
      <c r="AR107" s="23"/>
      <c r="AS107" s="23"/>
      <c r="AT107" s="23"/>
      <c r="AU107" s="23"/>
      <c r="AV107" s="23" t="s">
        <v>81</v>
      </c>
      <c r="AW107" s="23">
        <v>0.36</v>
      </c>
      <c r="AX107" s="23">
        <f>AW107*K107</f>
        <v>72</v>
      </c>
      <c r="AY107" s="23" t="s">
        <v>344</v>
      </c>
      <c r="AZ107" s="23" t="s">
        <v>82</v>
      </c>
      <c r="BA107" s="23">
        <v>0.13</v>
      </c>
      <c r="BB107" s="23">
        <f>BA107*K107</f>
        <v>26</v>
      </c>
      <c r="BC107" s="34" t="s">
        <v>252</v>
      </c>
      <c r="BD107" s="23"/>
      <c r="BE107" s="23"/>
      <c r="BF107" s="23"/>
      <c r="BG107" s="34"/>
      <c r="BH107" s="23"/>
      <c r="BI107" s="23"/>
      <c r="BJ107" s="23"/>
      <c r="BK107" s="34"/>
      <c r="BL107" s="23"/>
      <c r="BM107" s="23"/>
      <c r="BN107" s="23"/>
      <c r="BO107" s="34"/>
      <c r="BP107" s="23"/>
      <c r="BQ107" s="23"/>
      <c r="BR107" s="23"/>
      <c r="BS107" s="34"/>
      <c r="BT107" s="23"/>
      <c r="BU107" s="23"/>
      <c r="BV107" s="23"/>
      <c r="BW107" s="34"/>
      <c r="BX107" s="23" t="s">
        <v>284</v>
      </c>
      <c r="BY107" s="23" t="s">
        <v>257</v>
      </c>
      <c r="BZ107" s="23" t="s">
        <v>260</v>
      </c>
      <c r="CA107" s="23"/>
      <c r="CB107" s="23" t="s">
        <v>259</v>
      </c>
    </row>
    <row r="108" spans="1:80" s="24" customFormat="1" ht="19.899999999999999" customHeight="1" x14ac:dyDescent="0.25">
      <c r="A108" s="4">
        <v>43172</v>
      </c>
      <c r="B108" s="20">
        <v>43266</v>
      </c>
      <c r="C108" s="6">
        <v>120</v>
      </c>
      <c r="D108" s="6">
        <v>1288</v>
      </c>
      <c r="E108" s="6">
        <v>22</v>
      </c>
      <c r="F108" s="7" t="s">
        <v>206</v>
      </c>
      <c r="G108" s="7" t="s">
        <v>83</v>
      </c>
      <c r="H108" s="8" t="s">
        <v>84</v>
      </c>
      <c r="I108" s="25" t="s">
        <v>38</v>
      </c>
      <c r="J108" s="9">
        <v>200</v>
      </c>
      <c r="K108" s="9">
        <v>200</v>
      </c>
      <c r="L108" s="5">
        <v>43266</v>
      </c>
      <c r="M108" s="69">
        <v>43259</v>
      </c>
      <c r="N108" s="69"/>
      <c r="O108" s="9">
        <v>200</v>
      </c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5"/>
      <c r="AC108" s="6"/>
      <c r="AD108" s="7" t="s">
        <v>39</v>
      </c>
      <c r="AE108" s="34" t="s">
        <v>66</v>
      </c>
      <c r="AF108" s="10" t="s">
        <v>207</v>
      </c>
      <c r="AG108" s="10"/>
      <c r="AH108" s="10"/>
      <c r="AI108" s="10" t="s">
        <v>349</v>
      </c>
      <c r="AJ108" s="23" t="s">
        <v>85</v>
      </c>
      <c r="AK108" s="23">
        <v>0.82</v>
      </c>
      <c r="AL108" s="23">
        <f>AK108*K108+(K108*1%*0.18)</f>
        <v>164.36</v>
      </c>
      <c r="AM108" s="23" t="s">
        <v>329</v>
      </c>
      <c r="AN108" s="23" t="s">
        <v>86</v>
      </c>
      <c r="AO108" s="23">
        <v>0.215</v>
      </c>
      <c r="AP108" s="23">
        <f t="shared" si="13"/>
        <v>43</v>
      </c>
      <c r="AQ108" s="25" t="s">
        <v>312</v>
      </c>
      <c r="AR108" s="23"/>
      <c r="AS108" s="23"/>
      <c r="AT108" s="23"/>
      <c r="AU108" s="23"/>
      <c r="AV108" s="23" t="s">
        <v>87</v>
      </c>
      <c r="AW108" s="23">
        <v>0.36</v>
      </c>
      <c r="AX108" s="23">
        <f>AW108*K108</f>
        <v>72</v>
      </c>
      <c r="AY108" s="23" t="s">
        <v>312</v>
      </c>
      <c r="AZ108" s="23" t="s">
        <v>88</v>
      </c>
      <c r="BA108" s="23">
        <v>0.13</v>
      </c>
      <c r="BB108" s="23">
        <f>BA108*K108</f>
        <v>26</v>
      </c>
      <c r="BC108" s="34" t="s">
        <v>252</v>
      </c>
      <c r="BD108" s="23"/>
      <c r="BE108" s="23"/>
      <c r="BF108" s="23"/>
      <c r="BG108" s="34"/>
      <c r="BH108" s="23"/>
      <c r="BI108" s="23"/>
      <c r="BJ108" s="23"/>
      <c r="BK108" s="34"/>
      <c r="BL108" s="23"/>
      <c r="BM108" s="23"/>
      <c r="BN108" s="23"/>
      <c r="BO108" s="34"/>
      <c r="BP108" s="23"/>
      <c r="BQ108" s="23"/>
      <c r="BR108" s="23"/>
      <c r="BS108" s="34"/>
      <c r="BT108" s="23"/>
      <c r="BU108" s="23"/>
      <c r="BV108" s="23"/>
      <c r="BW108" s="34"/>
      <c r="BX108" s="23" t="s">
        <v>284</v>
      </c>
      <c r="BY108" s="23" t="s">
        <v>257</v>
      </c>
      <c r="BZ108" s="23" t="s">
        <v>260</v>
      </c>
      <c r="CA108" s="23"/>
      <c r="CB108" s="23" t="s">
        <v>259</v>
      </c>
    </row>
    <row r="109" spans="1:80" s="24" customFormat="1" ht="19.899999999999999" customHeight="1" x14ac:dyDescent="0.25">
      <c r="A109" s="4">
        <v>43172</v>
      </c>
      <c r="B109" s="20">
        <v>43266</v>
      </c>
      <c r="C109" s="6">
        <v>120</v>
      </c>
      <c r="D109" s="6">
        <v>1288</v>
      </c>
      <c r="E109" s="6">
        <v>23</v>
      </c>
      <c r="F109" s="7" t="s">
        <v>206</v>
      </c>
      <c r="G109" s="7" t="s">
        <v>163</v>
      </c>
      <c r="H109" s="8" t="s">
        <v>164</v>
      </c>
      <c r="I109" s="25"/>
      <c r="J109" s="9">
        <v>300</v>
      </c>
      <c r="K109" s="9">
        <v>300</v>
      </c>
      <c r="L109" s="5">
        <v>43266</v>
      </c>
      <c r="M109" s="69">
        <v>43259</v>
      </c>
      <c r="N109" s="69"/>
      <c r="O109" s="9">
        <v>300</v>
      </c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5"/>
      <c r="AC109" s="6"/>
      <c r="AD109" s="7" t="s">
        <v>39</v>
      </c>
      <c r="AE109" s="34" t="s">
        <v>165</v>
      </c>
      <c r="AF109" s="10" t="s">
        <v>207</v>
      </c>
      <c r="AG109" s="10"/>
      <c r="AH109" s="10"/>
      <c r="AI109" s="10" t="s">
        <v>310</v>
      </c>
      <c r="AJ109" s="23" t="s">
        <v>41</v>
      </c>
      <c r="AK109" s="23">
        <v>0.71</v>
      </c>
      <c r="AL109" s="23">
        <f>AK109*K109</f>
        <v>213</v>
      </c>
      <c r="AM109" s="23" t="s">
        <v>312</v>
      </c>
      <c r="AN109" s="23" t="s">
        <v>42</v>
      </c>
      <c r="AO109" s="23">
        <v>0.56000000000000005</v>
      </c>
      <c r="AP109" s="23">
        <f t="shared" si="13"/>
        <v>168.00000000000003</v>
      </c>
      <c r="AQ109" s="25" t="s">
        <v>312</v>
      </c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34"/>
      <c r="BD109" s="23"/>
      <c r="BE109" s="23"/>
      <c r="BF109" s="23"/>
      <c r="BG109" s="34"/>
      <c r="BH109" s="23"/>
      <c r="BI109" s="23"/>
      <c r="BJ109" s="23"/>
      <c r="BK109" s="34"/>
      <c r="BL109" s="23"/>
      <c r="BM109" s="23"/>
      <c r="BN109" s="23"/>
      <c r="BO109" s="34"/>
      <c r="BP109" s="23"/>
      <c r="BQ109" s="23"/>
      <c r="BR109" s="23"/>
      <c r="BS109" s="34"/>
      <c r="BT109" s="23"/>
      <c r="BU109" s="23"/>
      <c r="BV109" s="23"/>
      <c r="BW109" s="34"/>
      <c r="BX109" s="23" t="s">
        <v>286</v>
      </c>
      <c r="BY109" s="23" t="s">
        <v>257</v>
      </c>
      <c r="BZ109" s="23" t="s">
        <v>275</v>
      </c>
      <c r="CA109" s="23"/>
      <c r="CB109" s="23" t="s">
        <v>263</v>
      </c>
    </row>
    <row r="110" spans="1:80" s="24" customFormat="1" ht="19.899999999999999" customHeight="1" x14ac:dyDescent="0.25">
      <c r="A110" s="4">
        <v>43172</v>
      </c>
      <c r="B110" s="20">
        <v>43266</v>
      </c>
      <c r="C110" s="6">
        <v>120</v>
      </c>
      <c r="D110" s="6">
        <v>1288</v>
      </c>
      <c r="E110" s="6">
        <v>24</v>
      </c>
      <c r="F110" s="7" t="s">
        <v>206</v>
      </c>
      <c r="G110" s="7" t="s">
        <v>204</v>
      </c>
      <c r="H110" s="8" t="s">
        <v>205</v>
      </c>
      <c r="I110" s="25"/>
      <c r="J110" s="9">
        <v>300</v>
      </c>
      <c r="K110" s="9">
        <v>300</v>
      </c>
      <c r="L110" s="5">
        <v>43266</v>
      </c>
      <c r="M110" s="69">
        <v>43259</v>
      </c>
      <c r="N110" s="69"/>
      <c r="O110" s="9">
        <v>300</v>
      </c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5"/>
      <c r="AC110" s="6"/>
      <c r="AD110" s="7" t="s">
        <v>39</v>
      </c>
      <c r="AE110" s="34" t="s">
        <v>165</v>
      </c>
      <c r="AF110" s="10" t="s">
        <v>207</v>
      </c>
      <c r="AG110" s="10"/>
      <c r="AH110" s="10"/>
      <c r="AI110" s="10" t="s">
        <v>339</v>
      </c>
      <c r="AJ110" s="23" t="s">
        <v>49</v>
      </c>
      <c r="AK110" s="23">
        <v>0.71</v>
      </c>
      <c r="AL110" s="23">
        <f>AK110*K110</f>
        <v>213</v>
      </c>
      <c r="AM110" s="23" t="s">
        <v>333</v>
      </c>
      <c r="AN110" s="23" t="s">
        <v>50</v>
      </c>
      <c r="AO110" s="23">
        <v>0.56000000000000005</v>
      </c>
      <c r="AP110" s="23">
        <f t="shared" si="13"/>
        <v>168.00000000000003</v>
      </c>
      <c r="AQ110" s="25" t="s">
        <v>406</v>
      </c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34"/>
      <c r="BD110" s="23"/>
      <c r="BE110" s="23"/>
      <c r="BF110" s="23"/>
      <c r="BG110" s="34"/>
      <c r="BH110" s="23"/>
      <c r="BI110" s="23"/>
      <c r="BJ110" s="23"/>
      <c r="BK110" s="34"/>
      <c r="BL110" s="23"/>
      <c r="BM110" s="23"/>
      <c r="BN110" s="23"/>
      <c r="BO110" s="34"/>
      <c r="BP110" s="23"/>
      <c r="BQ110" s="23"/>
      <c r="BR110" s="23"/>
      <c r="BS110" s="34"/>
      <c r="BT110" s="23"/>
      <c r="BU110" s="23"/>
      <c r="BV110" s="23"/>
      <c r="BW110" s="34"/>
      <c r="BX110" s="23" t="s">
        <v>286</v>
      </c>
      <c r="BY110" s="23" t="s">
        <v>257</v>
      </c>
      <c r="BZ110" s="23" t="s">
        <v>275</v>
      </c>
      <c r="CA110" s="23"/>
      <c r="CB110" s="23" t="s">
        <v>263</v>
      </c>
    </row>
    <row r="111" spans="1:80" s="24" customFormat="1" ht="19.899999999999999" customHeight="1" x14ac:dyDescent="0.25">
      <c r="A111" s="4">
        <v>43172</v>
      </c>
      <c r="B111" s="20">
        <v>43266</v>
      </c>
      <c r="C111" s="6">
        <v>120</v>
      </c>
      <c r="D111" s="6">
        <v>1288</v>
      </c>
      <c r="E111" s="6">
        <v>25</v>
      </c>
      <c r="F111" s="7" t="s">
        <v>206</v>
      </c>
      <c r="G111" s="7" t="s">
        <v>220</v>
      </c>
      <c r="H111" s="8" t="s">
        <v>221</v>
      </c>
      <c r="I111" s="25"/>
      <c r="J111" s="9">
        <v>50</v>
      </c>
      <c r="K111" s="9">
        <v>50</v>
      </c>
      <c r="L111" s="5">
        <v>43266</v>
      </c>
      <c r="M111" s="69">
        <v>43259</v>
      </c>
      <c r="N111" s="69"/>
      <c r="O111" s="9">
        <v>50</v>
      </c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5"/>
      <c r="AC111" s="6"/>
      <c r="AD111" s="7" t="s">
        <v>39</v>
      </c>
      <c r="AE111" s="34" t="s">
        <v>165</v>
      </c>
      <c r="AF111" s="10" t="s">
        <v>207</v>
      </c>
      <c r="AG111" s="10"/>
      <c r="AH111" s="10"/>
      <c r="AI111" s="10" t="s">
        <v>310</v>
      </c>
      <c r="AJ111" s="23" t="s">
        <v>199</v>
      </c>
      <c r="AK111" s="23">
        <v>0.71</v>
      </c>
      <c r="AL111" s="23">
        <f>AK111*K111</f>
        <v>35.5</v>
      </c>
      <c r="AM111" s="23" t="s">
        <v>312</v>
      </c>
      <c r="AN111" s="23" t="s">
        <v>46</v>
      </c>
      <c r="AO111" s="23">
        <v>0.56000000000000005</v>
      </c>
      <c r="AP111" s="23">
        <f t="shared" si="13"/>
        <v>28.000000000000004</v>
      </c>
      <c r="AQ111" s="25" t="s">
        <v>312</v>
      </c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34"/>
      <c r="BD111" s="23"/>
      <c r="BE111" s="23"/>
      <c r="BF111" s="23"/>
      <c r="BG111" s="34"/>
      <c r="BH111" s="23"/>
      <c r="BI111" s="23"/>
      <c r="BJ111" s="23"/>
      <c r="BK111" s="34"/>
      <c r="BL111" s="23"/>
      <c r="BM111" s="23"/>
      <c r="BN111" s="23"/>
      <c r="BO111" s="34"/>
      <c r="BP111" s="23"/>
      <c r="BQ111" s="23"/>
      <c r="BR111" s="23"/>
      <c r="BS111" s="34"/>
      <c r="BT111" s="23"/>
      <c r="BU111" s="23"/>
      <c r="BV111" s="23"/>
      <c r="BW111" s="34"/>
      <c r="BX111" s="23" t="s">
        <v>286</v>
      </c>
      <c r="BY111" s="23" t="s">
        <v>257</v>
      </c>
      <c r="BZ111" s="23" t="s">
        <v>275</v>
      </c>
      <c r="CA111" s="23"/>
      <c r="CB111" s="23" t="s">
        <v>263</v>
      </c>
    </row>
    <row r="112" spans="1:80" s="24" customFormat="1" ht="19.899999999999999" customHeight="1" x14ac:dyDescent="0.25">
      <c r="A112" s="4">
        <v>43172</v>
      </c>
      <c r="B112" s="20">
        <v>43266</v>
      </c>
      <c r="C112" s="6">
        <v>120</v>
      </c>
      <c r="D112" s="6">
        <v>1288</v>
      </c>
      <c r="E112" s="6">
        <v>26</v>
      </c>
      <c r="F112" s="7" t="s">
        <v>206</v>
      </c>
      <c r="G112" s="7" t="s">
        <v>222</v>
      </c>
      <c r="H112" s="8" t="s">
        <v>223</v>
      </c>
      <c r="I112" s="25" t="s">
        <v>38</v>
      </c>
      <c r="J112" s="9">
        <v>100</v>
      </c>
      <c r="K112" s="9">
        <v>100</v>
      </c>
      <c r="L112" s="5">
        <v>43266</v>
      </c>
      <c r="M112" s="69">
        <v>43259</v>
      </c>
      <c r="N112" s="69"/>
      <c r="O112" s="9">
        <v>100</v>
      </c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5"/>
      <c r="AC112" s="6"/>
      <c r="AD112" s="7" t="s">
        <v>39</v>
      </c>
      <c r="AE112" s="23" t="s">
        <v>133</v>
      </c>
      <c r="AF112" s="10" t="s">
        <v>207</v>
      </c>
      <c r="AG112" s="10"/>
      <c r="AH112" s="10"/>
      <c r="AI112" s="10" t="s">
        <v>310</v>
      </c>
      <c r="AJ112" s="23" t="s">
        <v>91</v>
      </c>
      <c r="AK112" s="23">
        <v>0.7</v>
      </c>
      <c r="AL112" s="23">
        <f t="shared" ref="AL112:AL117" si="14">AK112*K112+(K112*1%*0.18)</f>
        <v>70.180000000000007</v>
      </c>
      <c r="AM112" s="23" t="s">
        <v>312</v>
      </c>
      <c r="AN112" s="23" t="s">
        <v>92</v>
      </c>
      <c r="AO112" s="32">
        <v>0.55000000000000004</v>
      </c>
      <c r="AP112" s="23">
        <f t="shared" si="13"/>
        <v>55.000000000000007</v>
      </c>
      <c r="AQ112" s="25" t="s">
        <v>312</v>
      </c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34"/>
      <c r="BD112" s="23"/>
      <c r="BE112" s="23"/>
      <c r="BF112" s="23"/>
      <c r="BG112" s="34"/>
      <c r="BH112" s="23"/>
      <c r="BI112" s="23"/>
      <c r="BJ112" s="23"/>
      <c r="BK112" s="34"/>
      <c r="BL112" s="23"/>
      <c r="BM112" s="23"/>
      <c r="BN112" s="23"/>
      <c r="BO112" s="34"/>
      <c r="BP112" s="23"/>
      <c r="BQ112" s="23"/>
      <c r="BR112" s="23"/>
      <c r="BS112" s="34"/>
      <c r="BT112" s="23"/>
      <c r="BU112" s="23"/>
      <c r="BV112" s="23"/>
      <c r="BW112" s="34"/>
      <c r="BX112" s="23" t="s">
        <v>285</v>
      </c>
      <c r="BY112" s="23" t="s">
        <v>257</v>
      </c>
      <c r="BZ112" s="23" t="s">
        <v>261</v>
      </c>
      <c r="CA112" s="23"/>
      <c r="CB112" s="23" t="s">
        <v>263</v>
      </c>
    </row>
    <row r="113" spans="1:80" s="24" customFormat="1" ht="19.899999999999999" customHeight="1" x14ac:dyDescent="0.25">
      <c r="A113" s="4">
        <v>43172</v>
      </c>
      <c r="B113" s="20">
        <v>43266</v>
      </c>
      <c r="C113" s="6">
        <v>120</v>
      </c>
      <c r="D113" s="6">
        <v>1288</v>
      </c>
      <c r="E113" s="6">
        <v>27</v>
      </c>
      <c r="F113" s="7" t="s">
        <v>206</v>
      </c>
      <c r="G113" s="7" t="s">
        <v>224</v>
      </c>
      <c r="H113" s="8" t="s">
        <v>225</v>
      </c>
      <c r="I113" s="25" t="s">
        <v>38</v>
      </c>
      <c r="J113" s="9">
        <v>100</v>
      </c>
      <c r="K113" s="9">
        <v>100</v>
      </c>
      <c r="L113" s="5">
        <v>43266</v>
      </c>
      <c r="M113" s="69">
        <v>43259</v>
      </c>
      <c r="N113" s="69"/>
      <c r="O113" s="9">
        <v>100</v>
      </c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5"/>
      <c r="AC113" s="6"/>
      <c r="AD113" s="7" t="s">
        <v>39</v>
      </c>
      <c r="AE113" s="34" t="s">
        <v>133</v>
      </c>
      <c r="AF113" s="10" t="s">
        <v>207</v>
      </c>
      <c r="AG113" s="10"/>
      <c r="AH113" s="10"/>
      <c r="AI113" s="10" t="s">
        <v>310</v>
      </c>
      <c r="AJ113" s="23" t="s">
        <v>199</v>
      </c>
      <c r="AK113" s="23">
        <v>0.7</v>
      </c>
      <c r="AL113" s="23">
        <f t="shared" si="14"/>
        <v>70.180000000000007</v>
      </c>
      <c r="AM113" s="23" t="s">
        <v>312</v>
      </c>
      <c r="AN113" s="23" t="s">
        <v>46</v>
      </c>
      <c r="AO113" s="32">
        <v>0.55000000000000004</v>
      </c>
      <c r="AP113" s="23">
        <f t="shared" si="13"/>
        <v>55.000000000000007</v>
      </c>
      <c r="AQ113" s="25" t="s">
        <v>312</v>
      </c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34"/>
      <c r="BD113" s="23"/>
      <c r="BE113" s="23"/>
      <c r="BF113" s="23"/>
      <c r="BG113" s="34"/>
      <c r="BH113" s="23"/>
      <c r="BI113" s="23"/>
      <c r="BJ113" s="23"/>
      <c r="BK113" s="34"/>
      <c r="BL113" s="23"/>
      <c r="BM113" s="23"/>
      <c r="BN113" s="23"/>
      <c r="BO113" s="34"/>
      <c r="BP113" s="23"/>
      <c r="BQ113" s="23"/>
      <c r="BR113" s="23"/>
      <c r="BS113" s="34"/>
      <c r="BT113" s="23"/>
      <c r="BU113" s="23"/>
      <c r="BV113" s="23"/>
      <c r="BW113" s="34"/>
      <c r="BX113" s="23" t="s">
        <v>285</v>
      </c>
      <c r="BY113" s="23" t="s">
        <v>257</v>
      </c>
      <c r="BZ113" s="23" t="s">
        <v>261</v>
      </c>
      <c r="CA113" s="23"/>
      <c r="CB113" s="23" t="s">
        <v>263</v>
      </c>
    </row>
    <row r="114" spans="1:80" s="24" customFormat="1" ht="19.899999999999999" customHeight="1" x14ac:dyDescent="0.25">
      <c r="A114" s="4">
        <v>43172</v>
      </c>
      <c r="B114" s="20">
        <v>43266</v>
      </c>
      <c r="C114" s="6">
        <v>120</v>
      </c>
      <c r="D114" s="6">
        <v>1288</v>
      </c>
      <c r="E114" s="6">
        <v>28</v>
      </c>
      <c r="F114" s="7" t="s">
        <v>206</v>
      </c>
      <c r="G114" s="7" t="s">
        <v>89</v>
      </c>
      <c r="H114" s="8" t="s">
        <v>90</v>
      </c>
      <c r="I114" s="25" t="s">
        <v>38</v>
      </c>
      <c r="J114" s="9">
        <v>100</v>
      </c>
      <c r="K114" s="9">
        <v>100</v>
      </c>
      <c r="L114" s="5">
        <v>43266</v>
      </c>
      <c r="M114" s="69">
        <v>43259</v>
      </c>
      <c r="N114" s="69"/>
      <c r="O114" s="9">
        <v>100</v>
      </c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5"/>
      <c r="AC114" s="6"/>
      <c r="AD114" s="7" t="s">
        <v>39</v>
      </c>
      <c r="AE114" s="23" t="s">
        <v>40</v>
      </c>
      <c r="AF114" s="10" t="s">
        <v>207</v>
      </c>
      <c r="AG114" s="10"/>
      <c r="AH114" s="10"/>
      <c r="AI114" s="10" t="s">
        <v>310</v>
      </c>
      <c r="AJ114" s="23" t="s">
        <v>91</v>
      </c>
      <c r="AK114" s="23">
        <v>0.9</v>
      </c>
      <c r="AL114" s="23">
        <f t="shared" si="14"/>
        <v>90.18</v>
      </c>
      <c r="AM114" s="23" t="s">
        <v>312</v>
      </c>
      <c r="AN114" s="23" t="s">
        <v>92</v>
      </c>
      <c r="AO114" s="23">
        <v>0.56000000000000005</v>
      </c>
      <c r="AP114" s="23">
        <f t="shared" si="13"/>
        <v>56.000000000000007</v>
      </c>
      <c r="AQ114" s="25" t="s">
        <v>312</v>
      </c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34"/>
      <c r="BD114" s="23"/>
      <c r="BE114" s="23"/>
      <c r="BF114" s="23"/>
      <c r="BG114" s="34"/>
      <c r="BH114" s="23"/>
      <c r="BI114" s="23"/>
      <c r="BJ114" s="23"/>
      <c r="BK114" s="34"/>
      <c r="BL114" s="23"/>
      <c r="BM114" s="23"/>
      <c r="BN114" s="23"/>
      <c r="BO114" s="34"/>
      <c r="BP114" s="23"/>
      <c r="BQ114" s="23"/>
      <c r="BR114" s="23"/>
      <c r="BS114" s="34"/>
      <c r="BT114" s="23"/>
      <c r="BU114" s="23"/>
      <c r="BV114" s="23"/>
      <c r="BW114" s="34"/>
      <c r="BX114" s="23" t="s">
        <v>284</v>
      </c>
      <c r="BY114" s="23" t="s">
        <v>257</v>
      </c>
      <c r="BZ114" s="23" t="s">
        <v>258</v>
      </c>
      <c r="CA114" s="23"/>
      <c r="CB114" s="23" t="s">
        <v>259</v>
      </c>
    </row>
    <row r="115" spans="1:80" s="24" customFormat="1" ht="19.899999999999999" customHeight="1" x14ac:dyDescent="0.25">
      <c r="A115" s="4">
        <v>43172</v>
      </c>
      <c r="B115" s="20">
        <v>43266</v>
      </c>
      <c r="C115" s="6">
        <v>120</v>
      </c>
      <c r="D115" s="6">
        <v>1288</v>
      </c>
      <c r="E115" s="6">
        <v>29</v>
      </c>
      <c r="F115" s="7" t="s">
        <v>206</v>
      </c>
      <c r="G115" s="7" t="s">
        <v>197</v>
      </c>
      <c r="H115" s="8" t="s">
        <v>198</v>
      </c>
      <c r="I115" s="25" t="s">
        <v>38</v>
      </c>
      <c r="J115" s="9">
        <v>100</v>
      </c>
      <c r="K115" s="9">
        <v>100</v>
      </c>
      <c r="L115" s="5">
        <v>43266</v>
      </c>
      <c r="M115" s="69">
        <v>43259</v>
      </c>
      <c r="N115" s="69"/>
      <c r="O115" s="9">
        <v>100</v>
      </c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5"/>
      <c r="AC115" s="6"/>
      <c r="AD115" s="7" t="s">
        <v>39</v>
      </c>
      <c r="AE115" s="34" t="s">
        <v>40</v>
      </c>
      <c r="AF115" s="10" t="s">
        <v>207</v>
      </c>
      <c r="AG115" s="10"/>
      <c r="AH115" s="10"/>
      <c r="AI115" s="10" t="s">
        <v>310</v>
      </c>
      <c r="AJ115" s="23" t="s">
        <v>199</v>
      </c>
      <c r="AK115" s="23">
        <v>0.9</v>
      </c>
      <c r="AL115" s="23">
        <f t="shared" si="14"/>
        <v>90.18</v>
      </c>
      <c r="AM115" s="23" t="s">
        <v>312</v>
      </c>
      <c r="AN115" s="23" t="s">
        <v>46</v>
      </c>
      <c r="AO115" s="23">
        <v>0.56000000000000005</v>
      </c>
      <c r="AP115" s="23">
        <f t="shared" si="13"/>
        <v>56.000000000000007</v>
      </c>
      <c r="AQ115" s="25" t="s">
        <v>312</v>
      </c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34"/>
      <c r="BD115" s="23"/>
      <c r="BE115" s="23"/>
      <c r="BF115" s="23"/>
      <c r="BG115" s="34"/>
      <c r="BH115" s="23"/>
      <c r="BI115" s="23"/>
      <c r="BJ115" s="23"/>
      <c r="BK115" s="34"/>
      <c r="BL115" s="23"/>
      <c r="BM115" s="23"/>
      <c r="BN115" s="23"/>
      <c r="BO115" s="34"/>
      <c r="BP115" s="23"/>
      <c r="BQ115" s="23"/>
      <c r="BR115" s="23"/>
      <c r="BS115" s="34"/>
      <c r="BT115" s="23"/>
      <c r="BU115" s="23"/>
      <c r="BV115" s="23"/>
      <c r="BW115" s="34"/>
      <c r="BX115" s="23" t="s">
        <v>284</v>
      </c>
      <c r="BY115" s="23" t="s">
        <v>257</v>
      </c>
      <c r="BZ115" s="23" t="s">
        <v>258</v>
      </c>
      <c r="CA115" s="23"/>
      <c r="CB115" s="23" t="s">
        <v>259</v>
      </c>
    </row>
    <row r="116" spans="1:80" s="24" customFormat="1" ht="19.899999999999999" customHeight="1" x14ac:dyDescent="0.25">
      <c r="A116" s="4">
        <v>43172</v>
      </c>
      <c r="B116" s="20">
        <v>43266</v>
      </c>
      <c r="C116" s="6">
        <v>120</v>
      </c>
      <c r="D116" s="6">
        <v>1288</v>
      </c>
      <c r="E116" s="6">
        <v>30</v>
      </c>
      <c r="F116" s="7" t="s">
        <v>206</v>
      </c>
      <c r="G116" s="7" t="s">
        <v>95</v>
      </c>
      <c r="H116" s="8" t="s">
        <v>96</v>
      </c>
      <c r="I116" s="25" t="s">
        <v>38</v>
      </c>
      <c r="J116" s="9">
        <v>100</v>
      </c>
      <c r="K116" s="9">
        <v>100</v>
      </c>
      <c r="L116" s="5">
        <v>43266</v>
      </c>
      <c r="M116" s="69">
        <v>43259</v>
      </c>
      <c r="N116" s="69"/>
      <c r="O116" s="9">
        <v>100</v>
      </c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5"/>
      <c r="AC116" s="6"/>
      <c r="AD116" s="7" t="s">
        <v>39</v>
      </c>
      <c r="AE116" s="34" t="s">
        <v>40</v>
      </c>
      <c r="AF116" s="10" t="s">
        <v>207</v>
      </c>
      <c r="AG116" s="10"/>
      <c r="AH116" s="10"/>
      <c r="AI116" s="10" t="s">
        <v>309</v>
      </c>
      <c r="AJ116" s="23" t="s">
        <v>41</v>
      </c>
      <c r="AK116" s="23">
        <v>0.9</v>
      </c>
      <c r="AL116" s="23">
        <f t="shared" si="14"/>
        <v>90.18</v>
      </c>
      <c r="AM116" s="23" t="s">
        <v>312</v>
      </c>
      <c r="AN116" s="23" t="s">
        <v>97</v>
      </c>
      <c r="AO116" s="23">
        <v>0.56000000000000005</v>
      </c>
      <c r="AP116" s="23">
        <f t="shared" si="13"/>
        <v>56.000000000000007</v>
      </c>
      <c r="AQ116" s="25" t="s">
        <v>342</v>
      </c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34"/>
      <c r="BD116" s="23"/>
      <c r="BE116" s="23"/>
      <c r="BF116" s="23"/>
      <c r="BG116" s="34"/>
      <c r="BH116" s="23"/>
      <c r="BI116" s="23"/>
      <c r="BJ116" s="23"/>
      <c r="BK116" s="34"/>
      <c r="BL116" s="23"/>
      <c r="BM116" s="23"/>
      <c r="BN116" s="23"/>
      <c r="BO116" s="34"/>
      <c r="BP116" s="23"/>
      <c r="BQ116" s="23"/>
      <c r="BR116" s="23"/>
      <c r="BS116" s="34"/>
      <c r="BT116" s="23"/>
      <c r="BU116" s="23"/>
      <c r="BV116" s="23"/>
      <c r="BW116" s="34"/>
      <c r="BX116" s="23" t="s">
        <v>284</v>
      </c>
      <c r="BY116" s="23" t="s">
        <v>257</v>
      </c>
      <c r="BZ116" s="23" t="s">
        <v>258</v>
      </c>
      <c r="CA116" s="23"/>
      <c r="CB116" s="23" t="s">
        <v>259</v>
      </c>
    </row>
    <row r="117" spans="1:80" s="24" customFormat="1" ht="19.899999999999999" customHeight="1" x14ac:dyDescent="0.25">
      <c r="A117" s="4">
        <v>43172</v>
      </c>
      <c r="B117" s="20">
        <v>43266</v>
      </c>
      <c r="C117" s="6">
        <v>120</v>
      </c>
      <c r="D117" s="6">
        <v>1288</v>
      </c>
      <c r="E117" s="6">
        <v>31</v>
      </c>
      <c r="F117" s="7" t="s">
        <v>206</v>
      </c>
      <c r="G117" s="7" t="s">
        <v>124</v>
      </c>
      <c r="H117" s="8" t="s">
        <v>125</v>
      </c>
      <c r="I117" s="25" t="s">
        <v>38</v>
      </c>
      <c r="J117" s="9">
        <v>100</v>
      </c>
      <c r="K117" s="9">
        <v>100</v>
      </c>
      <c r="L117" s="5">
        <v>43266</v>
      </c>
      <c r="M117" s="69">
        <v>43259</v>
      </c>
      <c r="N117" s="69"/>
      <c r="O117" s="9">
        <v>100</v>
      </c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5"/>
      <c r="AC117" s="6"/>
      <c r="AD117" s="7" t="s">
        <v>39</v>
      </c>
      <c r="AE117" s="34" t="s">
        <v>106</v>
      </c>
      <c r="AF117" s="10" t="s">
        <v>207</v>
      </c>
      <c r="AG117" s="10"/>
      <c r="AH117" s="10"/>
      <c r="AI117" s="10" t="s">
        <v>328</v>
      </c>
      <c r="AJ117" s="23" t="s">
        <v>79</v>
      </c>
      <c r="AK117" s="23">
        <v>0.52100000000000002</v>
      </c>
      <c r="AL117" s="23">
        <f t="shared" si="14"/>
        <v>52.28</v>
      </c>
      <c r="AM117" s="42" t="s">
        <v>325</v>
      </c>
      <c r="AN117" s="23" t="s">
        <v>80</v>
      </c>
      <c r="AO117" s="23">
        <v>0.24</v>
      </c>
      <c r="AP117" s="23">
        <f t="shared" si="13"/>
        <v>24</v>
      </c>
      <c r="AQ117" s="25" t="s">
        <v>312</v>
      </c>
      <c r="AR117" s="23"/>
      <c r="AS117" s="23"/>
      <c r="AT117" s="23"/>
      <c r="AU117" s="23"/>
      <c r="AV117" s="23" t="s">
        <v>81</v>
      </c>
      <c r="AW117" s="23">
        <v>0.52100000000000002</v>
      </c>
      <c r="AX117" s="23">
        <f>AW117*K117</f>
        <v>52.1</v>
      </c>
      <c r="AY117" s="23" t="s">
        <v>312</v>
      </c>
      <c r="AZ117" s="23" t="s">
        <v>82</v>
      </c>
      <c r="BA117" s="23">
        <v>7.9500000000000001E-2</v>
      </c>
      <c r="BB117" s="23">
        <f>BA117*K117</f>
        <v>7.95</v>
      </c>
      <c r="BC117" s="34" t="s">
        <v>252</v>
      </c>
      <c r="BD117" s="23"/>
      <c r="BE117" s="23"/>
      <c r="BF117" s="23"/>
      <c r="BG117" s="34"/>
      <c r="BH117" s="23"/>
      <c r="BI117" s="23"/>
      <c r="BJ117" s="23"/>
      <c r="BK117" s="34"/>
      <c r="BL117" s="23"/>
      <c r="BM117" s="23"/>
      <c r="BN117" s="23"/>
      <c r="BO117" s="34"/>
      <c r="BP117" s="23"/>
      <c r="BQ117" s="23"/>
      <c r="BR117" s="23"/>
      <c r="BS117" s="34"/>
      <c r="BT117" s="23"/>
      <c r="BU117" s="23"/>
      <c r="BV117" s="23"/>
      <c r="BW117" s="34"/>
      <c r="BX117" s="23" t="s">
        <v>285</v>
      </c>
      <c r="BY117" s="23" t="s">
        <v>257</v>
      </c>
      <c r="BZ117" s="23" t="s">
        <v>261</v>
      </c>
      <c r="CA117" s="23"/>
      <c r="CB117" s="23" t="s">
        <v>262</v>
      </c>
    </row>
    <row r="118" spans="1:80" s="24" customFormat="1" ht="19.899999999999999" customHeight="1" x14ac:dyDescent="0.25">
      <c r="A118" s="4">
        <v>43172</v>
      </c>
      <c r="B118" s="20">
        <v>43266</v>
      </c>
      <c r="C118" s="6">
        <v>120</v>
      </c>
      <c r="D118" s="6">
        <v>14635</v>
      </c>
      <c r="E118" s="6">
        <v>1</v>
      </c>
      <c r="F118" s="7" t="s">
        <v>161</v>
      </c>
      <c r="G118" s="7" t="s">
        <v>27</v>
      </c>
      <c r="H118" s="8" t="s">
        <v>28</v>
      </c>
      <c r="I118" s="25"/>
      <c r="J118" s="9">
        <v>2000</v>
      </c>
      <c r="K118" s="9">
        <v>1000</v>
      </c>
      <c r="L118" s="5">
        <v>43266</v>
      </c>
      <c r="M118" s="69">
        <v>43259</v>
      </c>
      <c r="N118" s="69"/>
      <c r="O118" s="9">
        <v>1000</v>
      </c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5"/>
      <c r="AC118" s="6"/>
      <c r="AD118" s="7" t="s">
        <v>160</v>
      </c>
      <c r="AE118" s="23" t="s">
        <v>30</v>
      </c>
      <c r="AF118" s="10" t="s">
        <v>162</v>
      </c>
      <c r="AG118" s="10" t="s">
        <v>302</v>
      </c>
      <c r="AH118" s="10"/>
      <c r="AI118" s="10" t="s">
        <v>414</v>
      </c>
      <c r="AJ118" s="23"/>
      <c r="AK118" s="23"/>
      <c r="AL118" s="23"/>
      <c r="AM118" s="23"/>
      <c r="AN118" s="23" t="s">
        <v>32</v>
      </c>
      <c r="AO118" s="23">
        <v>0.52</v>
      </c>
      <c r="AP118" s="23">
        <f>AO118*K118</f>
        <v>520</v>
      </c>
      <c r="AQ118" s="89" t="s">
        <v>413</v>
      </c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34"/>
      <c r="BD118" s="23"/>
      <c r="BE118" s="23"/>
      <c r="BF118" s="23"/>
      <c r="BG118" s="34"/>
      <c r="BH118" s="23"/>
      <c r="BI118" s="23"/>
      <c r="BJ118" s="23"/>
      <c r="BK118" s="34"/>
      <c r="BL118" s="23"/>
      <c r="BM118" s="23"/>
      <c r="BN118" s="23"/>
      <c r="BO118" s="34"/>
      <c r="BP118" s="23"/>
      <c r="BQ118" s="23"/>
      <c r="BR118" s="23"/>
      <c r="BS118" s="34"/>
      <c r="BT118" s="23"/>
      <c r="BU118" s="23"/>
      <c r="BV118" s="23"/>
      <c r="BW118" s="34"/>
      <c r="BX118" s="23" t="s">
        <v>264</v>
      </c>
      <c r="BY118" s="23" t="s">
        <v>257</v>
      </c>
      <c r="BZ118" s="23" t="s">
        <v>278</v>
      </c>
      <c r="CA118" s="23"/>
      <c r="CB118" s="23" t="s">
        <v>266</v>
      </c>
    </row>
    <row r="119" spans="1:80" s="24" customFormat="1" ht="19.899999999999999" customHeight="1" x14ac:dyDescent="0.25">
      <c r="A119" s="4">
        <v>43172</v>
      </c>
      <c r="B119" s="20">
        <v>43266</v>
      </c>
      <c r="C119" s="6">
        <v>120</v>
      </c>
      <c r="D119" s="6">
        <v>14637</v>
      </c>
      <c r="E119" s="6">
        <v>1</v>
      </c>
      <c r="F119" s="7" t="s">
        <v>161</v>
      </c>
      <c r="G119" s="7" t="s">
        <v>163</v>
      </c>
      <c r="H119" s="8" t="s">
        <v>164</v>
      </c>
      <c r="I119" s="25"/>
      <c r="J119" s="9">
        <f>1000-4</f>
        <v>996</v>
      </c>
      <c r="K119" s="9">
        <f>1000-4</f>
        <v>996</v>
      </c>
      <c r="L119" s="5">
        <v>43266</v>
      </c>
      <c r="M119" s="69">
        <v>43259</v>
      </c>
      <c r="N119" s="69"/>
      <c r="O119" s="9">
        <f>1000-4</f>
        <v>996</v>
      </c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5"/>
      <c r="AC119" s="6"/>
      <c r="AD119" s="7" t="s">
        <v>39</v>
      </c>
      <c r="AE119" s="34" t="s">
        <v>165</v>
      </c>
      <c r="AF119" s="10" t="s">
        <v>162</v>
      </c>
      <c r="AG119" s="10"/>
      <c r="AH119" s="10" t="s">
        <v>166</v>
      </c>
      <c r="AI119" s="10" t="s">
        <v>310</v>
      </c>
      <c r="AJ119" s="23" t="s">
        <v>41</v>
      </c>
      <c r="AK119" s="23">
        <v>0.71</v>
      </c>
      <c r="AL119" s="23">
        <f>AK119*K119</f>
        <v>707.16</v>
      </c>
      <c r="AM119" s="23" t="s">
        <v>312</v>
      </c>
      <c r="AN119" s="23" t="s">
        <v>32</v>
      </c>
      <c r="AO119" s="23">
        <v>0.56000000000000005</v>
      </c>
      <c r="AP119" s="23">
        <f>AO119*K119</f>
        <v>557.7600000000001</v>
      </c>
      <c r="AQ119" s="25" t="s">
        <v>312</v>
      </c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34"/>
      <c r="BD119" s="23"/>
      <c r="BE119" s="23"/>
      <c r="BF119" s="23"/>
      <c r="BG119" s="34"/>
      <c r="BH119" s="23"/>
      <c r="BI119" s="23"/>
      <c r="BJ119" s="23"/>
      <c r="BK119" s="34"/>
      <c r="BL119" s="23"/>
      <c r="BM119" s="23"/>
      <c r="BN119" s="23"/>
      <c r="BO119" s="34"/>
      <c r="BP119" s="23"/>
      <c r="BQ119" s="23"/>
      <c r="BR119" s="23"/>
      <c r="BS119" s="34"/>
      <c r="BT119" s="23"/>
      <c r="BU119" s="23"/>
      <c r="BV119" s="23"/>
      <c r="BW119" s="34"/>
      <c r="BX119" s="23" t="s">
        <v>286</v>
      </c>
      <c r="BY119" s="23" t="s">
        <v>257</v>
      </c>
      <c r="BZ119" s="23" t="s">
        <v>275</v>
      </c>
      <c r="CA119" s="23"/>
      <c r="CB119" s="23" t="s">
        <v>263</v>
      </c>
    </row>
    <row r="120" spans="1:80" s="24" customFormat="1" ht="19.899999999999999" customHeight="1" x14ac:dyDescent="0.25">
      <c r="A120" s="4">
        <v>43172</v>
      </c>
      <c r="B120" s="20">
        <v>43266</v>
      </c>
      <c r="C120" s="6">
        <v>120</v>
      </c>
      <c r="D120" s="6">
        <v>14637</v>
      </c>
      <c r="E120" s="6">
        <v>7</v>
      </c>
      <c r="F120" s="7" t="s">
        <v>161</v>
      </c>
      <c r="G120" s="7" t="s">
        <v>47</v>
      </c>
      <c r="H120" s="8" t="s">
        <v>48</v>
      </c>
      <c r="I120" s="25" t="s">
        <v>38</v>
      </c>
      <c r="J120" s="9">
        <v>3000</v>
      </c>
      <c r="K120" s="9">
        <v>2000</v>
      </c>
      <c r="L120" s="5">
        <v>43266</v>
      </c>
      <c r="M120" s="69">
        <v>43259</v>
      </c>
      <c r="N120" s="69"/>
      <c r="O120" s="9">
        <v>2000</v>
      </c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5"/>
      <c r="AC120" s="6"/>
      <c r="AD120" s="7" t="s">
        <v>39</v>
      </c>
      <c r="AE120" s="34" t="s">
        <v>40</v>
      </c>
      <c r="AF120" s="10" t="s">
        <v>162</v>
      </c>
      <c r="AG120" s="10"/>
      <c r="AH120" s="10" t="s">
        <v>166</v>
      </c>
      <c r="AI120" s="10" t="s">
        <v>416</v>
      </c>
      <c r="AJ120" s="23" t="s">
        <v>49</v>
      </c>
      <c r="AK120" s="23">
        <v>0.9</v>
      </c>
      <c r="AL120" s="23">
        <f t="shared" ref="AL120:AL126" si="15">AK120*K120+(K120*1%*0.18)</f>
        <v>1803.6</v>
      </c>
      <c r="AM120" s="23" t="s">
        <v>312</v>
      </c>
      <c r="AN120" s="23" t="s">
        <v>32</v>
      </c>
      <c r="AO120" s="23">
        <v>0.54</v>
      </c>
      <c r="AP120" s="23">
        <f>AO120*K120</f>
        <v>1080</v>
      </c>
      <c r="AQ120" s="89" t="s">
        <v>415</v>
      </c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34"/>
      <c r="BD120" s="23"/>
      <c r="BE120" s="23"/>
      <c r="BF120" s="23"/>
      <c r="BG120" s="34"/>
      <c r="BH120" s="23"/>
      <c r="BI120" s="23"/>
      <c r="BJ120" s="23"/>
      <c r="BK120" s="34"/>
      <c r="BL120" s="23"/>
      <c r="BM120" s="23"/>
      <c r="BN120" s="23"/>
      <c r="BO120" s="34"/>
      <c r="BP120" s="23"/>
      <c r="BQ120" s="23"/>
      <c r="BR120" s="23"/>
      <c r="BS120" s="34"/>
      <c r="BT120" s="23"/>
      <c r="BU120" s="23"/>
      <c r="BV120" s="23"/>
      <c r="BW120" s="34"/>
      <c r="BX120" s="23" t="s">
        <v>284</v>
      </c>
      <c r="BY120" s="23" t="s">
        <v>257</v>
      </c>
      <c r="BZ120" s="23" t="s">
        <v>258</v>
      </c>
      <c r="CA120" s="23"/>
      <c r="CB120" s="23" t="s">
        <v>259</v>
      </c>
    </row>
    <row r="121" spans="1:80" s="24" customFormat="1" ht="19.899999999999999" customHeight="1" x14ac:dyDescent="0.25">
      <c r="A121" s="4">
        <v>43172</v>
      </c>
      <c r="B121" s="20">
        <v>43266</v>
      </c>
      <c r="C121" s="6">
        <v>120</v>
      </c>
      <c r="D121" s="6">
        <v>14637</v>
      </c>
      <c r="E121" s="6">
        <v>15</v>
      </c>
      <c r="F121" s="7" t="s">
        <v>161</v>
      </c>
      <c r="G121" s="7" t="s">
        <v>144</v>
      </c>
      <c r="H121" s="8" t="s">
        <v>145</v>
      </c>
      <c r="I121" s="25" t="s">
        <v>38</v>
      </c>
      <c r="J121" s="9">
        <f>2500</f>
        <v>2500</v>
      </c>
      <c r="K121" s="9">
        <f>2500</f>
        <v>2500</v>
      </c>
      <c r="L121" s="5">
        <v>43266</v>
      </c>
      <c r="M121" s="69">
        <v>43259</v>
      </c>
      <c r="N121" s="69"/>
      <c r="O121" s="9">
        <f>2500</f>
        <v>2500</v>
      </c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5"/>
      <c r="AC121" s="6"/>
      <c r="AD121" s="7" t="s">
        <v>114</v>
      </c>
      <c r="AE121" s="23" t="s">
        <v>146</v>
      </c>
      <c r="AF121" s="10" t="s">
        <v>162</v>
      </c>
      <c r="AG121" s="10" t="s">
        <v>302</v>
      </c>
      <c r="AH121" s="10" t="s">
        <v>166</v>
      </c>
      <c r="AI121" s="10" t="s">
        <v>352</v>
      </c>
      <c r="AJ121" s="23" t="s">
        <v>147</v>
      </c>
      <c r="AK121" s="23">
        <v>0.37</v>
      </c>
      <c r="AL121" s="23">
        <f t="shared" si="15"/>
        <v>929.5</v>
      </c>
      <c r="AM121" s="23" t="s">
        <v>337</v>
      </c>
      <c r="AN121" s="23" t="s">
        <v>32</v>
      </c>
      <c r="AO121" s="23">
        <v>0.06</v>
      </c>
      <c r="AP121" s="23">
        <f>AO121*K121</f>
        <v>150</v>
      </c>
      <c r="AQ121" s="25" t="s">
        <v>312</v>
      </c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34"/>
      <c r="BD121" s="23"/>
      <c r="BE121" s="23"/>
      <c r="BF121" s="23"/>
      <c r="BG121" s="34"/>
      <c r="BH121" s="23"/>
      <c r="BI121" s="23"/>
      <c r="BJ121" s="23"/>
      <c r="BK121" s="34"/>
      <c r="BL121" s="23"/>
      <c r="BM121" s="23"/>
      <c r="BN121" s="23"/>
      <c r="BO121" s="34"/>
      <c r="BP121" s="23"/>
      <c r="BQ121" s="23"/>
      <c r="BR121" s="23"/>
      <c r="BS121" s="34"/>
      <c r="BT121" s="23"/>
      <c r="BU121" s="23"/>
      <c r="BV121" s="23"/>
      <c r="BW121" s="34"/>
      <c r="BX121" s="23" t="s">
        <v>291</v>
      </c>
      <c r="BY121" s="23" t="s">
        <v>257</v>
      </c>
      <c r="BZ121" s="23" t="s">
        <v>267</v>
      </c>
      <c r="CA121" s="23"/>
      <c r="CB121" s="23" t="s">
        <v>276</v>
      </c>
    </row>
    <row r="122" spans="1:80" s="24" customFormat="1" ht="19.899999999999999" customHeight="1" x14ac:dyDescent="0.25">
      <c r="A122" s="4">
        <v>43151</v>
      </c>
      <c r="B122" s="20">
        <v>43235</v>
      </c>
      <c r="C122" s="6">
        <v>119</v>
      </c>
      <c r="D122" s="6">
        <v>1255</v>
      </c>
      <c r="E122" s="6">
        <v>16</v>
      </c>
      <c r="F122" s="7" t="s">
        <v>230</v>
      </c>
      <c r="G122" s="7" t="s">
        <v>77</v>
      </c>
      <c r="H122" s="7" t="s">
        <v>78</v>
      </c>
      <c r="I122" s="37" t="s">
        <v>38</v>
      </c>
      <c r="J122" s="9">
        <v>80</v>
      </c>
      <c r="K122" s="9">
        <v>80</v>
      </c>
      <c r="L122" s="5">
        <v>43235</v>
      </c>
      <c r="M122" s="69">
        <v>43262</v>
      </c>
      <c r="N122" s="69"/>
      <c r="O122" s="9">
        <v>80</v>
      </c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23"/>
      <c r="AC122" s="23"/>
      <c r="AD122" s="7" t="s">
        <v>39</v>
      </c>
      <c r="AE122" s="23" t="s">
        <v>66</v>
      </c>
      <c r="AF122" s="10" t="s">
        <v>231</v>
      </c>
      <c r="AG122" s="10"/>
      <c r="AH122" s="6"/>
      <c r="AI122" s="28" t="s">
        <v>323</v>
      </c>
      <c r="AJ122" s="40" t="s">
        <v>79</v>
      </c>
      <c r="AK122" s="41">
        <v>0.82</v>
      </c>
      <c r="AL122" s="23">
        <f t="shared" si="15"/>
        <v>65.744</v>
      </c>
      <c r="AM122" s="42" t="s">
        <v>324</v>
      </c>
      <c r="AN122" s="43" t="s">
        <v>80</v>
      </c>
      <c r="AO122" s="44">
        <v>0.22</v>
      </c>
      <c r="AP122" s="27">
        <f t="shared" ref="AP122:AP128" si="16">AO122*K122</f>
        <v>17.600000000000001</v>
      </c>
      <c r="AQ122" s="25" t="s">
        <v>312</v>
      </c>
      <c r="AR122" s="37"/>
      <c r="AS122" s="48"/>
      <c r="AT122" s="48"/>
      <c r="AU122" s="48"/>
      <c r="AV122" s="37" t="s">
        <v>81</v>
      </c>
      <c r="AW122" s="47">
        <v>0.36</v>
      </c>
      <c r="AX122" s="27">
        <f>AW122*K122</f>
        <v>28.799999999999997</v>
      </c>
      <c r="AY122" s="23" t="s">
        <v>312</v>
      </c>
      <c r="AZ122" s="37" t="s">
        <v>82</v>
      </c>
      <c r="BA122" s="37">
        <v>0.13</v>
      </c>
      <c r="BB122" s="27">
        <f>BA122*K122</f>
        <v>10.4</v>
      </c>
      <c r="BC122" s="16" t="s">
        <v>312</v>
      </c>
      <c r="BD122" s="37"/>
      <c r="BE122" s="37"/>
      <c r="BF122" s="27"/>
      <c r="BG122" s="16"/>
      <c r="BH122" s="37"/>
      <c r="BI122" s="37"/>
      <c r="BJ122" s="27"/>
      <c r="BK122" s="16"/>
      <c r="BL122" s="37"/>
      <c r="BM122" s="37"/>
      <c r="BN122" s="27"/>
      <c r="BO122" s="16"/>
      <c r="BP122" s="37"/>
      <c r="BQ122" s="37"/>
      <c r="BR122" s="27"/>
      <c r="BS122" s="16"/>
      <c r="BT122" s="37"/>
      <c r="BU122" s="37"/>
      <c r="BV122" s="27"/>
      <c r="BW122" s="16"/>
      <c r="BX122" s="48" t="s">
        <v>297</v>
      </c>
      <c r="BY122" s="48" t="s">
        <v>297</v>
      </c>
      <c r="BZ122" s="49" t="s">
        <v>297</v>
      </c>
      <c r="CA122" s="49"/>
      <c r="CB122" s="49" t="s">
        <v>321</v>
      </c>
    </row>
    <row r="123" spans="1:80" s="24" customFormat="1" ht="19.899999999999999" customHeight="1" x14ac:dyDescent="0.25">
      <c r="A123" s="4">
        <v>43172</v>
      </c>
      <c r="B123" s="20">
        <v>43266</v>
      </c>
      <c r="C123" s="6">
        <v>120</v>
      </c>
      <c r="D123" s="6">
        <v>1289</v>
      </c>
      <c r="E123" s="6">
        <v>1</v>
      </c>
      <c r="F123" s="7" t="s">
        <v>230</v>
      </c>
      <c r="G123" s="7" t="s">
        <v>141</v>
      </c>
      <c r="H123" s="8" t="s">
        <v>142</v>
      </c>
      <c r="I123" s="25" t="s">
        <v>38</v>
      </c>
      <c r="J123" s="9">
        <v>150</v>
      </c>
      <c r="K123" s="9">
        <v>150</v>
      </c>
      <c r="L123" s="5">
        <v>43266</v>
      </c>
      <c r="M123" s="69">
        <v>43262</v>
      </c>
      <c r="N123" s="69"/>
      <c r="O123" s="9">
        <v>150</v>
      </c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7"/>
      <c r="AC123" s="6"/>
      <c r="AD123" s="7" t="s">
        <v>39</v>
      </c>
      <c r="AE123" s="34" t="s">
        <v>106</v>
      </c>
      <c r="AF123" s="10" t="s">
        <v>231</v>
      </c>
      <c r="AG123" s="10"/>
      <c r="AH123" s="10"/>
      <c r="AI123" s="10" t="s">
        <v>314</v>
      </c>
      <c r="AJ123" s="34" t="s">
        <v>73</v>
      </c>
      <c r="AK123" s="35">
        <v>0.52100000000000002</v>
      </c>
      <c r="AL123" s="35">
        <f t="shared" si="15"/>
        <v>78.42</v>
      </c>
      <c r="AM123" s="23" t="s">
        <v>312</v>
      </c>
      <c r="AN123" s="23" t="s">
        <v>143</v>
      </c>
      <c r="AO123" s="23">
        <v>0.24</v>
      </c>
      <c r="AP123" s="23">
        <f t="shared" si="16"/>
        <v>36</v>
      </c>
      <c r="AQ123" s="25" t="s">
        <v>312</v>
      </c>
      <c r="AR123" s="23"/>
      <c r="AS123" s="23"/>
      <c r="AT123" s="23"/>
      <c r="AU123" s="23"/>
      <c r="AV123" s="23" t="s">
        <v>75</v>
      </c>
      <c r="AW123" s="23">
        <v>0.52100000000000002</v>
      </c>
      <c r="AX123" s="23">
        <f>AW123*K123</f>
        <v>78.150000000000006</v>
      </c>
      <c r="AY123" s="23" t="s">
        <v>312</v>
      </c>
      <c r="AZ123" s="23" t="s">
        <v>76</v>
      </c>
      <c r="BA123" s="23">
        <v>7.9500000000000001E-2</v>
      </c>
      <c r="BB123" s="23">
        <f>BA123*K123</f>
        <v>11.925000000000001</v>
      </c>
      <c r="BC123" s="34" t="s">
        <v>252</v>
      </c>
      <c r="BD123" s="23"/>
      <c r="BE123" s="23"/>
      <c r="BF123" s="23"/>
      <c r="BG123" s="34"/>
      <c r="BH123" s="23"/>
      <c r="BI123" s="23"/>
      <c r="BJ123" s="23"/>
      <c r="BK123" s="34"/>
      <c r="BL123" s="23"/>
      <c r="BM123" s="23"/>
      <c r="BN123" s="23"/>
      <c r="BO123" s="34"/>
      <c r="BP123" s="23"/>
      <c r="BQ123" s="23"/>
      <c r="BR123" s="23"/>
      <c r="BS123" s="34"/>
      <c r="BT123" s="23"/>
      <c r="BU123" s="23"/>
      <c r="BV123" s="23"/>
      <c r="BW123" s="34"/>
      <c r="BX123" s="23" t="s">
        <v>285</v>
      </c>
      <c r="BY123" s="23" t="s">
        <v>257</v>
      </c>
      <c r="BZ123" s="23" t="s">
        <v>261</v>
      </c>
      <c r="CA123" s="23"/>
      <c r="CB123" s="23" t="s">
        <v>262</v>
      </c>
    </row>
    <row r="124" spans="1:80" s="24" customFormat="1" ht="19.899999999999999" customHeight="1" x14ac:dyDescent="0.25">
      <c r="A124" s="4">
        <v>43172</v>
      </c>
      <c r="B124" s="20">
        <v>43266</v>
      </c>
      <c r="C124" s="6">
        <v>120</v>
      </c>
      <c r="D124" s="6">
        <v>1289</v>
      </c>
      <c r="E124" s="6">
        <v>2</v>
      </c>
      <c r="F124" s="7" t="s">
        <v>230</v>
      </c>
      <c r="G124" s="7" t="s">
        <v>104</v>
      </c>
      <c r="H124" s="8" t="s">
        <v>105</v>
      </c>
      <c r="I124" s="25" t="s">
        <v>38</v>
      </c>
      <c r="J124" s="9">
        <v>150</v>
      </c>
      <c r="K124" s="9">
        <v>150</v>
      </c>
      <c r="L124" s="5">
        <v>43266</v>
      </c>
      <c r="M124" s="69">
        <v>43262</v>
      </c>
      <c r="N124" s="69"/>
      <c r="O124" s="9">
        <v>150</v>
      </c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5"/>
      <c r="AC124" s="6"/>
      <c r="AD124" s="7" t="s">
        <v>39</v>
      </c>
      <c r="AE124" s="34" t="s">
        <v>106</v>
      </c>
      <c r="AF124" s="10" t="s">
        <v>231</v>
      </c>
      <c r="AG124" s="10"/>
      <c r="AH124" s="10"/>
      <c r="AI124" s="10" t="s">
        <v>349</v>
      </c>
      <c r="AJ124" s="23" t="s">
        <v>85</v>
      </c>
      <c r="AK124" s="23">
        <v>0.52100000000000002</v>
      </c>
      <c r="AL124" s="23">
        <f t="shared" si="15"/>
        <v>78.42</v>
      </c>
      <c r="AM124" s="23" t="s">
        <v>329</v>
      </c>
      <c r="AN124" s="23" t="s">
        <v>86</v>
      </c>
      <c r="AO124" s="23">
        <v>0.24</v>
      </c>
      <c r="AP124" s="23">
        <f t="shared" si="16"/>
        <v>36</v>
      </c>
      <c r="AQ124" s="25" t="s">
        <v>312</v>
      </c>
      <c r="AR124" s="23"/>
      <c r="AS124" s="23"/>
      <c r="AT124" s="23"/>
      <c r="AU124" s="23"/>
      <c r="AV124" s="23" t="s">
        <v>87</v>
      </c>
      <c r="AW124" s="23">
        <v>0.52100000000000002</v>
      </c>
      <c r="AX124" s="23">
        <f>AW124*K124</f>
        <v>78.150000000000006</v>
      </c>
      <c r="AY124" s="23" t="s">
        <v>312</v>
      </c>
      <c r="AZ124" s="23" t="s">
        <v>88</v>
      </c>
      <c r="BA124" s="23">
        <v>7.9500000000000001E-2</v>
      </c>
      <c r="BB124" s="23">
        <f>BA124*K124</f>
        <v>11.925000000000001</v>
      </c>
      <c r="BC124" s="34" t="s">
        <v>252</v>
      </c>
      <c r="BD124" s="23"/>
      <c r="BE124" s="23"/>
      <c r="BF124" s="23"/>
      <c r="BG124" s="34"/>
      <c r="BH124" s="23"/>
      <c r="BI124" s="23"/>
      <c r="BJ124" s="23"/>
      <c r="BK124" s="34"/>
      <c r="BL124" s="23"/>
      <c r="BM124" s="23"/>
      <c r="BN124" s="23"/>
      <c r="BO124" s="34"/>
      <c r="BP124" s="23"/>
      <c r="BQ124" s="23"/>
      <c r="BR124" s="23"/>
      <c r="BS124" s="34"/>
      <c r="BT124" s="23"/>
      <c r="BU124" s="23"/>
      <c r="BV124" s="23"/>
      <c r="BW124" s="34"/>
      <c r="BX124" s="23" t="s">
        <v>285</v>
      </c>
      <c r="BY124" s="23" t="s">
        <v>257</v>
      </c>
      <c r="BZ124" s="23" t="s">
        <v>261</v>
      </c>
      <c r="CA124" s="23"/>
      <c r="CB124" s="23" t="s">
        <v>262</v>
      </c>
    </row>
    <row r="125" spans="1:80" s="24" customFormat="1" ht="19.899999999999999" customHeight="1" x14ac:dyDescent="0.25">
      <c r="A125" s="4">
        <v>43172</v>
      </c>
      <c r="B125" s="20">
        <v>43266</v>
      </c>
      <c r="C125" s="6">
        <v>120</v>
      </c>
      <c r="D125" s="6">
        <v>1289</v>
      </c>
      <c r="E125" s="6">
        <v>4</v>
      </c>
      <c r="F125" s="7" t="s">
        <v>230</v>
      </c>
      <c r="G125" s="7" t="s">
        <v>131</v>
      </c>
      <c r="H125" s="8" t="s">
        <v>132</v>
      </c>
      <c r="I125" s="25" t="s">
        <v>38</v>
      </c>
      <c r="J125" s="9">
        <v>250</v>
      </c>
      <c r="K125" s="9">
        <v>250</v>
      </c>
      <c r="L125" s="5">
        <v>43266</v>
      </c>
      <c r="M125" s="69">
        <v>43262</v>
      </c>
      <c r="N125" s="69"/>
      <c r="O125" s="9">
        <v>250</v>
      </c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5"/>
      <c r="AC125" s="6"/>
      <c r="AD125" s="7" t="s">
        <v>39</v>
      </c>
      <c r="AE125" s="23" t="s">
        <v>133</v>
      </c>
      <c r="AF125" s="10" t="s">
        <v>231</v>
      </c>
      <c r="AG125" s="10"/>
      <c r="AH125" s="10"/>
      <c r="AI125" s="10" t="s">
        <v>310</v>
      </c>
      <c r="AJ125" s="23" t="s">
        <v>41</v>
      </c>
      <c r="AK125" s="23">
        <v>0.69499999999999995</v>
      </c>
      <c r="AL125" s="23">
        <f t="shared" si="15"/>
        <v>174.2</v>
      </c>
      <c r="AM125" s="23" t="s">
        <v>312</v>
      </c>
      <c r="AN125" s="23" t="s">
        <v>42</v>
      </c>
      <c r="AO125" s="32">
        <v>0.54864000000000002</v>
      </c>
      <c r="AP125" s="23">
        <f t="shared" si="16"/>
        <v>137.16</v>
      </c>
      <c r="AQ125" s="25" t="s">
        <v>312</v>
      </c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34"/>
      <c r="BD125" s="23"/>
      <c r="BE125" s="23"/>
      <c r="BF125" s="23"/>
      <c r="BG125" s="34"/>
      <c r="BH125" s="23"/>
      <c r="BI125" s="23"/>
      <c r="BJ125" s="23"/>
      <c r="BK125" s="34"/>
      <c r="BL125" s="23"/>
      <c r="BM125" s="23"/>
      <c r="BN125" s="23"/>
      <c r="BO125" s="34"/>
      <c r="BP125" s="23"/>
      <c r="BQ125" s="23"/>
      <c r="BR125" s="23"/>
      <c r="BS125" s="34"/>
      <c r="BT125" s="23"/>
      <c r="BU125" s="23"/>
      <c r="BV125" s="23"/>
      <c r="BW125" s="34"/>
      <c r="BX125" s="23" t="s">
        <v>285</v>
      </c>
      <c r="BY125" s="23" t="s">
        <v>257</v>
      </c>
      <c r="BZ125" s="23" t="s">
        <v>261</v>
      </c>
      <c r="CA125" s="23"/>
      <c r="CB125" s="23" t="s">
        <v>263</v>
      </c>
    </row>
    <row r="126" spans="1:80" s="29" customFormat="1" ht="19.899999999999999" customHeight="1" x14ac:dyDescent="0.25">
      <c r="A126" s="4">
        <v>43172</v>
      </c>
      <c r="B126" s="20">
        <v>43266</v>
      </c>
      <c r="C126" s="6">
        <v>120</v>
      </c>
      <c r="D126" s="6">
        <v>1289</v>
      </c>
      <c r="E126" s="6">
        <v>5</v>
      </c>
      <c r="F126" s="7" t="s">
        <v>230</v>
      </c>
      <c r="G126" s="7" t="s">
        <v>215</v>
      </c>
      <c r="H126" s="8" t="s">
        <v>216</v>
      </c>
      <c r="I126" s="25" t="s">
        <v>38</v>
      </c>
      <c r="J126" s="9">
        <v>200</v>
      </c>
      <c r="K126" s="9">
        <v>200</v>
      </c>
      <c r="L126" s="5">
        <v>43266</v>
      </c>
      <c r="M126" s="69">
        <v>43262</v>
      </c>
      <c r="N126" s="69"/>
      <c r="O126" s="9">
        <v>200</v>
      </c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5"/>
      <c r="AC126" s="6"/>
      <c r="AD126" s="7" t="s">
        <v>39</v>
      </c>
      <c r="AE126" s="34" t="s">
        <v>133</v>
      </c>
      <c r="AF126" s="10" t="s">
        <v>231</v>
      </c>
      <c r="AG126" s="10"/>
      <c r="AH126" s="10"/>
      <c r="AI126" s="10" t="s">
        <v>416</v>
      </c>
      <c r="AJ126" s="23" t="s">
        <v>49</v>
      </c>
      <c r="AK126" s="23">
        <v>0.69499999999999995</v>
      </c>
      <c r="AL126" s="23">
        <f t="shared" si="15"/>
        <v>139.36000000000001</v>
      </c>
      <c r="AM126" s="23" t="s">
        <v>312</v>
      </c>
      <c r="AN126" s="23" t="s">
        <v>50</v>
      </c>
      <c r="AO126" s="32">
        <v>0.54864000000000002</v>
      </c>
      <c r="AP126" s="23">
        <f t="shared" si="16"/>
        <v>109.72800000000001</v>
      </c>
      <c r="AQ126" s="89" t="s">
        <v>415</v>
      </c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34"/>
      <c r="BD126" s="23"/>
      <c r="BE126" s="23"/>
      <c r="BF126" s="23"/>
      <c r="BG126" s="34"/>
      <c r="BH126" s="23"/>
      <c r="BI126" s="23"/>
      <c r="BJ126" s="23"/>
      <c r="BK126" s="34"/>
      <c r="BL126" s="23"/>
      <c r="BM126" s="23"/>
      <c r="BN126" s="23"/>
      <c r="BO126" s="34"/>
      <c r="BP126" s="23"/>
      <c r="BQ126" s="23"/>
      <c r="BR126" s="23"/>
      <c r="BS126" s="34"/>
      <c r="BT126" s="23"/>
      <c r="BU126" s="23"/>
      <c r="BV126" s="23"/>
      <c r="BW126" s="34"/>
      <c r="BX126" s="23" t="s">
        <v>285</v>
      </c>
      <c r="BY126" s="23" t="s">
        <v>257</v>
      </c>
      <c r="BZ126" s="23" t="s">
        <v>261</v>
      </c>
      <c r="CA126" s="23"/>
      <c r="CB126" s="23" t="s">
        <v>263</v>
      </c>
    </row>
    <row r="127" spans="1:80" s="29" customFormat="1" ht="19.899999999999999" customHeight="1" x14ac:dyDescent="0.25">
      <c r="A127" s="4">
        <v>43172</v>
      </c>
      <c r="B127" s="20">
        <v>43266</v>
      </c>
      <c r="C127" s="6">
        <v>120</v>
      </c>
      <c r="D127" s="6">
        <v>1289</v>
      </c>
      <c r="E127" s="6">
        <v>6</v>
      </c>
      <c r="F127" s="7" t="s">
        <v>230</v>
      </c>
      <c r="G127" s="7" t="s">
        <v>149</v>
      </c>
      <c r="H127" s="8" t="s">
        <v>150</v>
      </c>
      <c r="I127" s="25"/>
      <c r="J127" s="9">
        <v>80</v>
      </c>
      <c r="K127" s="9">
        <v>80</v>
      </c>
      <c r="L127" s="5">
        <v>43266</v>
      </c>
      <c r="M127" s="69">
        <v>43262</v>
      </c>
      <c r="N127" s="69"/>
      <c r="O127" s="9">
        <v>80</v>
      </c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5"/>
      <c r="AC127" s="6"/>
      <c r="AD127" s="7" t="s">
        <v>29</v>
      </c>
      <c r="AE127" s="23" t="s">
        <v>30</v>
      </c>
      <c r="AF127" s="10" t="s">
        <v>231</v>
      </c>
      <c r="AG127" s="10" t="s">
        <v>302</v>
      </c>
      <c r="AH127" s="10"/>
      <c r="AI127" s="10" t="s">
        <v>414</v>
      </c>
      <c r="AJ127" s="23"/>
      <c r="AK127" s="23"/>
      <c r="AL127" s="23"/>
      <c r="AM127" s="23"/>
      <c r="AN127" s="23" t="s">
        <v>32</v>
      </c>
      <c r="AO127" s="23">
        <v>0.48</v>
      </c>
      <c r="AP127" s="23">
        <f t="shared" si="16"/>
        <v>38.4</v>
      </c>
      <c r="AQ127" s="89" t="s">
        <v>413</v>
      </c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34"/>
      <c r="BD127" s="23"/>
      <c r="BE127" s="23"/>
      <c r="BF127" s="23"/>
      <c r="BG127" s="34"/>
      <c r="BH127" s="23"/>
      <c r="BI127" s="23"/>
      <c r="BJ127" s="23"/>
      <c r="BK127" s="34"/>
      <c r="BL127" s="23"/>
      <c r="BM127" s="23"/>
      <c r="BN127" s="23"/>
      <c r="BO127" s="34"/>
      <c r="BP127" s="23"/>
      <c r="BQ127" s="23"/>
      <c r="BR127" s="23"/>
      <c r="BS127" s="34"/>
      <c r="BT127" s="23"/>
      <c r="BU127" s="23"/>
      <c r="BV127" s="23"/>
      <c r="BW127" s="34"/>
      <c r="BX127" s="23" t="s">
        <v>264</v>
      </c>
      <c r="BY127" s="23" t="s">
        <v>257</v>
      </c>
      <c r="BZ127" s="23" t="s">
        <v>265</v>
      </c>
      <c r="CA127" s="23"/>
      <c r="CB127" s="23" t="s">
        <v>266</v>
      </c>
    </row>
    <row r="128" spans="1:80" s="29" customFormat="1" ht="19.899999999999999" customHeight="1" x14ac:dyDescent="0.25">
      <c r="A128" s="4">
        <v>43172</v>
      </c>
      <c r="B128" s="20">
        <v>43266</v>
      </c>
      <c r="C128" s="6">
        <v>120</v>
      </c>
      <c r="D128" s="6">
        <v>1289</v>
      </c>
      <c r="E128" s="6">
        <v>7</v>
      </c>
      <c r="F128" s="7" t="s">
        <v>230</v>
      </c>
      <c r="G128" s="7" t="s">
        <v>151</v>
      </c>
      <c r="H128" s="8" t="s">
        <v>152</v>
      </c>
      <c r="I128" s="25"/>
      <c r="J128" s="9">
        <v>120</v>
      </c>
      <c r="K128" s="9">
        <v>120</v>
      </c>
      <c r="L128" s="5">
        <v>43266</v>
      </c>
      <c r="M128" s="69">
        <v>43262</v>
      </c>
      <c r="N128" s="69"/>
      <c r="O128" s="9">
        <v>120</v>
      </c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5"/>
      <c r="AC128" s="6"/>
      <c r="AD128" s="7" t="s">
        <v>29</v>
      </c>
      <c r="AE128" s="23" t="s">
        <v>30</v>
      </c>
      <c r="AF128" s="10" t="s">
        <v>231</v>
      </c>
      <c r="AG128" s="10" t="s">
        <v>302</v>
      </c>
      <c r="AH128" s="10"/>
      <c r="AI128" s="10" t="s">
        <v>311</v>
      </c>
      <c r="AJ128" s="23"/>
      <c r="AK128" s="23"/>
      <c r="AL128" s="23"/>
      <c r="AM128" s="23"/>
      <c r="AN128" s="23" t="s">
        <v>153</v>
      </c>
      <c r="AO128" s="23">
        <v>0.48</v>
      </c>
      <c r="AP128" s="23">
        <f t="shared" si="16"/>
        <v>57.599999999999994</v>
      </c>
      <c r="AQ128" s="25" t="s">
        <v>312</v>
      </c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34"/>
      <c r="BD128" s="23"/>
      <c r="BE128" s="23"/>
      <c r="BF128" s="23"/>
      <c r="BG128" s="34"/>
      <c r="BH128" s="23"/>
      <c r="BI128" s="23"/>
      <c r="BJ128" s="23"/>
      <c r="BK128" s="34"/>
      <c r="BL128" s="23"/>
      <c r="BM128" s="23"/>
      <c r="BN128" s="23"/>
      <c r="BO128" s="34"/>
      <c r="BP128" s="23"/>
      <c r="BQ128" s="23"/>
      <c r="BR128" s="23"/>
      <c r="BS128" s="34"/>
      <c r="BT128" s="23"/>
      <c r="BU128" s="23"/>
      <c r="BV128" s="23"/>
      <c r="BW128" s="34"/>
      <c r="BX128" s="23" t="s">
        <v>264</v>
      </c>
      <c r="BY128" s="23" t="s">
        <v>257</v>
      </c>
      <c r="BZ128" s="23" t="s">
        <v>265</v>
      </c>
      <c r="CA128" s="23"/>
      <c r="CB128" s="23" t="s">
        <v>266</v>
      </c>
    </row>
    <row r="129" spans="1:80" s="24" customFormat="1" ht="19.899999999999999" customHeight="1" x14ac:dyDescent="0.25">
      <c r="A129" s="4">
        <v>43172</v>
      </c>
      <c r="B129" s="20">
        <v>43266</v>
      </c>
      <c r="C129" s="6">
        <v>120</v>
      </c>
      <c r="D129" s="6">
        <v>1289</v>
      </c>
      <c r="E129" s="6">
        <v>8</v>
      </c>
      <c r="F129" s="7" t="s">
        <v>230</v>
      </c>
      <c r="G129" s="7" t="s">
        <v>51</v>
      </c>
      <c r="H129" s="8" t="s">
        <v>52</v>
      </c>
      <c r="I129" s="25"/>
      <c r="J129" s="9">
        <v>60</v>
      </c>
      <c r="K129" s="9">
        <v>60</v>
      </c>
      <c r="L129" s="5">
        <v>43266</v>
      </c>
      <c r="M129" s="69">
        <v>43262</v>
      </c>
      <c r="N129" s="69"/>
      <c r="O129" s="9">
        <v>60</v>
      </c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5"/>
      <c r="AC129" s="6"/>
      <c r="AD129" s="7" t="s">
        <v>53</v>
      </c>
      <c r="AE129" s="23" t="s">
        <v>54</v>
      </c>
      <c r="AF129" s="10" t="s">
        <v>231</v>
      </c>
      <c r="AG129" s="10" t="s">
        <v>302</v>
      </c>
      <c r="AH129" s="10"/>
      <c r="AI129" s="10" t="s">
        <v>310</v>
      </c>
      <c r="AJ129" s="23" t="s">
        <v>55</v>
      </c>
      <c r="AK129" s="23">
        <v>0.57999999999999996</v>
      </c>
      <c r="AL129" s="23">
        <f>AK129*K129</f>
        <v>34.799999999999997</v>
      </c>
      <c r="AM129" s="23" t="s">
        <v>312</v>
      </c>
      <c r="AN129" s="23"/>
      <c r="AO129" s="23"/>
      <c r="AP129" s="23"/>
      <c r="AQ129" s="25"/>
      <c r="AR129" s="23" t="s">
        <v>56</v>
      </c>
      <c r="AS129" s="23">
        <v>0.11</v>
      </c>
      <c r="AT129" s="23">
        <f>AS129*K129</f>
        <v>6.6</v>
      </c>
      <c r="AU129" s="23" t="s">
        <v>252</v>
      </c>
      <c r="AV129" s="23"/>
      <c r="AW129" s="23"/>
      <c r="AX129" s="23"/>
      <c r="AY129" s="23"/>
      <c r="AZ129" s="23"/>
      <c r="BA129" s="23"/>
      <c r="BB129" s="23"/>
      <c r="BC129" s="34"/>
      <c r="BD129" s="23"/>
      <c r="BE129" s="23"/>
      <c r="BF129" s="23"/>
      <c r="BG129" s="34"/>
      <c r="BH129" s="23"/>
      <c r="BI129" s="23"/>
      <c r="BJ129" s="23"/>
      <c r="BK129" s="34"/>
      <c r="BL129" s="23"/>
      <c r="BM129" s="23"/>
      <c r="BN129" s="23"/>
      <c r="BO129" s="34"/>
      <c r="BP129" s="23"/>
      <c r="BQ129" s="23"/>
      <c r="BR129" s="23"/>
      <c r="BS129" s="34"/>
      <c r="BT129" s="23"/>
      <c r="BU129" s="23"/>
      <c r="BV129" s="23"/>
      <c r="BW129" s="34"/>
      <c r="BX129" s="23" t="s">
        <v>264</v>
      </c>
      <c r="BY129" s="23" t="s">
        <v>257</v>
      </c>
      <c r="BZ129" s="23" t="s">
        <v>267</v>
      </c>
      <c r="CA129" s="23"/>
      <c r="CB129" s="23" t="s">
        <v>268</v>
      </c>
    </row>
    <row r="130" spans="1:80" s="24" customFormat="1" ht="19.899999999999999" customHeight="1" x14ac:dyDescent="0.25">
      <c r="A130" s="4">
        <v>43172</v>
      </c>
      <c r="B130" s="20">
        <v>43266</v>
      </c>
      <c r="C130" s="6">
        <v>120</v>
      </c>
      <c r="D130" s="6">
        <v>1289</v>
      </c>
      <c r="E130" s="6">
        <v>9</v>
      </c>
      <c r="F130" s="7" t="s">
        <v>230</v>
      </c>
      <c r="G130" s="7" t="s">
        <v>71</v>
      </c>
      <c r="H130" s="8" t="s">
        <v>72</v>
      </c>
      <c r="I130" s="25" t="s">
        <v>38</v>
      </c>
      <c r="J130" s="9">
        <v>250</v>
      </c>
      <c r="K130" s="9">
        <v>250</v>
      </c>
      <c r="L130" s="5">
        <v>43266</v>
      </c>
      <c r="M130" s="69">
        <v>43262</v>
      </c>
      <c r="N130" s="69"/>
      <c r="O130" s="9">
        <v>250</v>
      </c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7" t="s">
        <v>355</v>
      </c>
      <c r="AC130" s="6"/>
      <c r="AD130" s="7" t="s">
        <v>39</v>
      </c>
      <c r="AE130" s="34" t="s">
        <v>66</v>
      </c>
      <c r="AF130" s="10" t="s">
        <v>231</v>
      </c>
      <c r="AG130" s="10"/>
      <c r="AH130" s="10"/>
      <c r="AI130" s="10" t="s">
        <v>350</v>
      </c>
      <c r="AJ130" s="34" t="s">
        <v>73</v>
      </c>
      <c r="AK130" s="35">
        <v>0.82</v>
      </c>
      <c r="AL130" s="35">
        <f t="shared" ref="AL130:AL139" si="17">AK130*K130+(K130*1%*0.18)</f>
        <v>205.45</v>
      </c>
      <c r="AM130" s="23" t="s">
        <v>316</v>
      </c>
      <c r="AN130" s="34" t="s">
        <v>74</v>
      </c>
      <c r="AO130" s="23">
        <v>0.215</v>
      </c>
      <c r="AP130" s="23">
        <f t="shared" ref="AP130:AP139" si="18">AO130*K130</f>
        <v>53.75</v>
      </c>
      <c r="AQ130" s="25" t="s">
        <v>340</v>
      </c>
      <c r="AR130" s="23"/>
      <c r="AS130" s="23"/>
      <c r="AT130" s="23"/>
      <c r="AU130" s="23"/>
      <c r="AV130" s="23" t="s">
        <v>75</v>
      </c>
      <c r="AW130" s="23">
        <v>0.36</v>
      </c>
      <c r="AX130" s="23">
        <f>AW130*K130</f>
        <v>90</v>
      </c>
      <c r="AY130" s="23" t="s">
        <v>312</v>
      </c>
      <c r="AZ130" s="23" t="s">
        <v>76</v>
      </c>
      <c r="BA130" s="23">
        <v>0.13</v>
      </c>
      <c r="BB130" s="23">
        <f>BA130*K130</f>
        <v>32.5</v>
      </c>
      <c r="BC130" s="34" t="s">
        <v>252</v>
      </c>
      <c r="BD130" s="23"/>
      <c r="BE130" s="23"/>
      <c r="BF130" s="23"/>
      <c r="BG130" s="34"/>
      <c r="BH130" s="23"/>
      <c r="BI130" s="23"/>
      <c r="BJ130" s="23"/>
      <c r="BK130" s="34"/>
      <c r="BL130" s="23"/>
      <c r="BM130" s="23"/>
      <c r="BN130" s="23"/>
      <c r="BO130" s="34"/>
      <c r="BP130" s="23"/>
      <c r="BQ130" s="23"/>
      <c r="BR130" s="23"/>
      <c r="BS130" s="34"/>
      <c r="BT130" s="23"/>
      <c r="BU130" s="23"/>
      <c r="BV130" s="23"/>
      <c r="BW130" s="34"/>
      <c r="BX130" s="23" t="s">
        <v>284</v>
      </c>
      <c r="BY130" s="23" t="s">
        <v>257</v>
      </c>
      <c r="BZ130" s="23" t="s">
        <v>260</v>
      </c>
      <c r="CA130" s="23"/>
      <c r="CB130" s="23" t="s">
        <v>259</v>
      </c>
    </row>
    <row r="131" spans="1:80" s="24" customFormat="1" ht="19.899999999999999" customHeight="1" x14ac:dyDescent="0.25">
      <c r="A131" s="4">
        <v>43172</v>
      </c>
      <c r="B131" s="20">
        <v>43266</v>
      </c>
      <c r="C131" s="6">
        <v>120</v>
      </c>
      <c r="D131" s="6">
        <v>1289</v>
      </c>
      <c r="E131" s="6">
        <v>10</v>
      </c>
      <c r="F131" s="7" t="s">
        <v>230</v>
      </c>
      <c r="G131" s="7" t="s">
        <v>83</v>
      </c>
      <c r="H131" s="8" t="s">
        <v>84</v>
      </c>
      <c r="I131" s="25" t="s">
        <v>38</v>
      </c>
      <c r="J131" s="9">
        <v>100</v>
      </c>
      <c r="K131" s="9">
        <v>100</v>
      </c>
      <c r="L131" s="5">
        <v>43266</v>
      </c>
      <c r="M131" s="69">
        <v>43262</v>
      </c>
      <c r="N131" s="69"/>
      <c r="O131" s="9">
        <v>100</v>
      </c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5"/>
      <c r="AC131" s="6"/>
      <c r="AD131" s="7" t="s">
        <v>39</v>
      </c>
      <c r="AE131" s="34" t="s">
        <v>66</v>
      </c>
      <c r="AF131" s="10" t="s">
        <v>231</v>
      </c>
      <c r="AG131" s="10"/>
      <c r="AH131" s="10"/>
      <c r="AI131" s="10" t="s">
        <v>349</v>
      </c>
      <c r="AJ131" s="23" t="s">
        <v>85</v>
      </c>
      <c r="AK131" s="23">
        <v>0.82</v>
      </c>
      <c r="AL131" s="23">
        <f t="shared" si="17"/>
        <v>82.18</v>
      </c>
      <c r="AM131" s="23" t="s">
        <v>329</v>
      </c>
      <c r="AN131" s="23" t="s">
        <v>86</v>
      </c>
      <c r="AO131" s="23">
        <v>0.215</v>
      </c>
      <c r="AP131" s="23">
        <f t="shared" si="18"/>
        <v>21.5</v>
      </c>
      <c r="AQ131" s="25" t="s">
        <v>312</v>
      </c>
      <c r="AR131" s="23"/>
      <c r="AS131" s="23"/>
      <c r="AT131" s="23"/>
      <c r="AU131" s="23"/>
      <c r="AV131" s="23" t="s">
        <v>87</v>
      </c>
      <c r="AW131" s="23">
        <v>0.36</v>
      </c>
      <c r="AX131" s="23">
        <f>AW131*K131</f>
        <v>36</v>
      </c>
      <c r="AY131" s="23" t="s">
        <v>312</v>
      </c>
      <c r="AZ131" s="23" t="s">
        <v>88</v>
      </c>
      <c r="BA131" s="23">
        <v>0.13</v>
      </c>
      <c r="BB131" s="23">
        <f>BA131*K131</f>
        <v>13</v>
      </c>
      <c r="BC131" s="34" t="s">
        <v>252</v>
      </c>
      <c r="BD131" s="23"/>
      <c r="BE131" s="23"/>
      <c r="BF131" s="23"/>
      <c r="BG131" s="34"/>
      <c r="BH131" s="23"/>
      <c r="BI131" s="23"/>
      <c r="BJ131" s="23"/>
      <c r="BK131" s="34"/>
      <c r="BL131" s="23"/>
      <c r="BM131" s="23"/>
      <c r="BN131" s="23"/>
      <c r="BO131" s="34"/>
      <c r="BP131" s="23"/>
      <c r="BQ131" s="23"/>
      <c r="BR131" s="23"/>
      <c r="BS131" s="34"/>
      <c r="BT131" s="23"/>
      <c r="BU131" s="23"/>
      <c r="BV131" s="23"/>
      <c r="BW131" s="34"/>
      <c r="BX131" s="23" t="s">
        <v>284</v>
      </c>
      <c r="BY131" s="23" t="s">
        <v>257</v>
      </c>
      <c r="BZ131" s="23" t="s">
        <v>260</v>
      </c>
      <c r="CA131" s="23"/>
      <c r="CB131" s="23" t="s">
        <v>259</v>
      </c>
    </row>
    <row r="132" spans="1:80" s="24" customFormat="1" ht="19.899999999999999" customHeight="1" x14ac:dyDescent="0.25">
      <c r="A132" s="4">
        <v>43172</v>
      </c>
      <c r="B132" s="20">
        <v>43266</v>
      </c>
      <c r="C132" s="6">
        <v>120</v>
      </c>
      <c r="D132" s="6">
        <v>1289</v>
      </c>
      <c r="E132" s="6">
        <v>11</v>
      </c>
      <c r="F132" s="7" t="s">
        <v>230</v>
      </c>
      <c r="G132" s="7" t="s">
        <v>232</v>
      </c>
      <c r="H132" s="8" t="s">
        <v>233</v>
      </c>
      <c r="I132" s="25" t="s">
        <v>38</v>
      </c>
      <c r="J132" s="9">
        <v>50</v>
      </c>
      <c r="K132" s="9">
        <v>50</v>
      </c>
      <c r="L132" s="5">
        <v>43266</v>
      </c>
      <c r="M132" s="69">
        <v>43262</v>
      </c>
      <c r="N132" s="69"/>
      <c r="O132" s="9">
        <v>50</v>
      </c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5"/>
      <c r="AC132" s="6"/>
      <c r="AD132" s="7" t="s">
        <v>39</v>
      </c>
      <c r="AE132" s="34" t="s">
        <v>133</v>
      </c>
      <c r="AF132" s="10" t="s">
        <v>231</v>
      </c>
      <c r="AG132" s="10"/>
      <c r="AH132" s="10"/>
      <c r="AI132" s="10" t="s">
        <v>310</v>
      </c>
      <c r="AJ132" s="23" t="s">
        <v>234</v>
      </c>
      <c r="AK132" s="23">
        <v>0.69499999999999995</v>
      </c>
      <c r="AL132" s="23">
        <f t="shared" si="17"/>
        <v>34.840000000000003</v>
      </c>
      <c r="AM132" s="23" t="s">
        <v>312</v>
      </c>
      <c r="AN132" s="23" t="s">
        <v>235</v>
      </c>
      <c r="AO132" s="32">
        <v>0.55000000000000004</v>
      </c>
      <c r="AP132" s="23">
        <f t="shared" si="18"/>
        <v>27.500000000000004</v>
      </c>
      <c r="AQ132" s="25" t="s">
        <v>312</v>
      </c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34"/>
      <c r="BD132" s="23"/>
      <c r="BE132" s="23"/>
      <c r="BF132" s="23"/>
      <c r="BG132" s="34"/>
      <c r="BH132" s="23"/>
      <c r="BI132" s="23"/>
      <c r="BJ132" s="23"/>
      <c r="BK132" s="34"/>
      <c r="BL132" s="23"/>
      <c r="BM132" s="23"/>
      <c r="BN132" s="23"/>
      <c r="BO132" s="34"/>
      <c r="BP132" s="23"/>
      <c r="BQ132" s="23"/>
      <c r="BR132" s="23"/>
      <c r="BS132" s="34"/>
      <c r="BT132" s="23"/>
      <c r="BU132" s="23"/>
      <c r="BV132" s="23"/>
      <c r="BW132" s="34"/>
      <c r="BX132" s="23" t="s">
        <v>285</v>
      </c>
      <c r="BY132" s="23" t="s">
        <v>257</v>
      </c>
      <c r="BZ132" s="23" t="s">
        <v>261</v>
      </c>
      <c r="CA132" s="23"/>
      <c r="CB132" s="23" t="s">
        <v>263</v>
      </c>
    </row>
    <row r="133" spans="1:80" s="24" customFormat="1" ht="19.899999999999999" customHeight="1" x14ac:dyDescent="0.25">
      <c r="A133" s="4">
        <v>43172</v>
      </c>
      <c r="B133" s="20">
        <v>43266</v>
      </c>
      <c r="C133" s="6">
        <v>120</v>
      </c>
      <c r="D133" s="6">
        <v>1289</v>
      </c>
      <c r="E133" s="6">
        <v>12</v>
      </c>
      <c r="F133" s="7" t="s">
        <v>230</v>
      </c>
      <c r="G133" s="7" t="s">
        <v>95</v>
      </c>
      <c r="H133" s="8" t="s">
        <v>96</v>
      </c>
      <c r="I133" s="25" t="s">
        <v>38</v>
      </c>
      <c r="J133" s="9">
        <v>50</v>
      </c>
      <c r="K133" s="9">
        <v>50</v>
      </c>
      <c r="L133" s="5">
        <v>43266</v>
      </c>
      <c r="M133" s="69">
        <v>43262</v>
      </c>
      <c r="N133" s="69"/>
      <c r="O133" s="9">
        <v>50</v>
      </c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5"/>
      <c r="AC133" s="6"/>
      <c r="AD133" s="7" t="s">
        <v>39</v>
      </c>
      <c r="AE133" s="34" t="s">
        <v>40</v>
      </c>
      <c r="AF133" s="10" t="s">
        <v>231</v>
      </c>
      <c r="AG133" s="10"/>
      <c r="AH133" s="10"/>
      <c r="AI133" s="10" t="s">
        <v>307</v>
      </c>
      <c r="AJ133" s="23" t="s">
        <v>41</v>
      </c>
      <c r="AK133" s="23">
        <v>0.9</v>
      </c>
      <c r="AL133" s="23">
        <f t="shared" si="17"/>
        <v>45.09</v>
      </c>
      <c r="AM133" s="23" t="s">
        <v>312</v>
      </c>
      <c r="AN133" s="23" t="s">
        <v>97</v>
      </c>
      <c r="AO133" s="23">
        <v>0.56000000000000005</v>
      </c>
      <c r="AP133" s="23">
        <f t="shared" si="18"/>
        <v>28.000000000000004</v>
      </c>
      <c r="AQ133" s="25" t="s">
        <v>342</v>
      </c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34"/>
      <c r="BD133" s="23"/>
      <c r="BE133" s="23"/>
      <c r="BF133" s="23"/>
      <c r="BG133" s="34"/>
      <c r="BH133" s="23"/>
      <c r="BI133" s="23"/>
      <c r="BJ133" s="23"/>
      <c r="BK133" s="34"/>
      <c r="BL133" s="23"/>
      <c r="BM133" s="23"/>
      <c r="BN133" s="23"/>
      <c r="BO133" s="34"/>
      <c r="BP133" s="23"/>
      <c r="BQ133" s="23"/>
      <c r="BR133" s="23"/>
      <c r="BS133" s="34"/>
      <c r="BT133" s="23"/>
      <c r="BU133" s="23"/>
      <c r="BV133" s="23"/>
      <c r="BW133" s="34"/>
      <c r="BX133" s="23" t="s">
        <v>284</v>
      </c>
      <c r="BY133" s="23" t="s">
        <v>257</v>
      </c>
      <c r="BZ133" s="23" t="s">
        <v>258</v>
      </c>
      <c r="CA133" s="23"/>
      <c r="CB133" s="23" t="s">
        <v>259</v>
      </c>
    </row>
    <row r="134" spans="1:80" s="24" customFormat="1" ht="19.899999999999999" customHeight="1" x14ac:dyDescent="0.25">
      <c r="A134" s="4">
        <v>43172</v>
      </c>
      <c r="B134" s="20">
        <v>43266</v>
      </c>
      <c r="C134" s="6">
        <v>120</v>
      </c>
      <c r="D134" s="6">
        <v>1289</v>
      </c>
      <c r="E134" s="6">
        <v>13</v>
      </c>
      <c r="F134" s="7" t="s">
        <v>230</v>
      </c>
      <c r="G134" s="7" t="s">
        <v>124</v>
      </c>
      <c r="H134" s="8" t="s">
        <v>125</v>
      </c>
      <c r="I134" s="25" t="s">
        <v>38</v>
      </c>
      <c r="J134" s="9">
        <v>50</v>
      </c>
      <c r="K134" s="9">
        <v>50</v>
      </c>
      <c r="L134" s="5">
        <v>43266</v>
      </c>
      <c r="M134" s="69">
        <v>43262</v>
      </c>
      <c r="N134" s="69"/>
      <c r="O134" s="9">
        <v>50</v>
      </c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5"/>
      <c r="AC134" s="6"/>
      <c r="AD134" s="7" t="s">
        <v>39</v>
      </c>
      <c r="AE134" s="34" t="s">
        <v>106</v>
      </c>
      <c r="AF134" s="10" t="s">
        <v>231</v>
      </c>
      <c r="AG134" s="10"/>
      <c r="AH134" s="10"/>
      <c r="AI134" s="10" t="s">
        <v>326</v>
      </c>
      <c r="AJ134" s="23" t="s">
        <v>79</v>
      </c>
      <c r="AK134" s="23">
        <v>0.52100000000000002</v>
      </c>
      <c r="AL134" s="23">
        <f t="shared" si="17"/>
        <v>26.14</v>
      </c>
      <c r="AM134" s="42" t="s">
        <v>325</v>
      </c>
      <c r="AN134" s="23" t="s">
        <v>80</v>
      </c>
      <c r="AO134" s="23">
        <v>0.24</v>
      </c>
      <c r="AP134" s="23">
        <f t="shared" si="18"/>
        <v>12</v>
      </c>
      <c r="AQ134" s="25" t="s">
        <v>312</v>
      </c>
      <c r="AR134" s="23"/>
      <c r="AS134" s="23"/>
      <c r="AT134" s="23"/>
      <c r="AU134" s="23"/>
      <c r="AV134" s="23" t="s">
        <v>81</v>
      </c>
      <c r="AW134" s="23">
        <v>0.52100000000000002</v>
      </c>
      <c r="AX134" s="23">
        <f t="shared" ref="AX134:AX139" si="19">AW134*K134</f>
        <v>26.05</v>
      </c>
      <c r="AY134" s="23" t="s">
        <v>312</v>
      </c>
      <c r="AZ134" s="23" t="s">
        <v>82</v>
      </c>
      <c r="BA134" s="23">
        <v>7.9500000000000001E-2</v>
      </c>
      <c r="BB134" s="23">
        <f t="shared" ref="BB134:BB139" si="20">BA134*K134</f>
        <v>3.9750000000000001</v>
      </c>
      <c r="BC134" s="34" t="s">
        <v>252</v>
      </c>
      <c r="BD134" s="23"/>
      <c r="BE134" s="23"/>
      <c r="BF134" s="23"/>
      <c r="BG134" s="34"/>
      <c r="BH134" s="23"/>
      <c r="BI134" s="23"/>
      <c r="BJ134" s="23"/>
      <c r="BK134" s="34"/>
      <c r="BL134" s="23"/>
      <c r="BM134" s="23"/>
      <c r="BN134" s="23"/>
      <c r="BO134" s="34"/>
      <c r="BP134" s="23"/>
      <c r="BQ134" s="23"/>
      <c r="BR134" s="23"/>
      <c r="BS134" s="34"/>
      <c r="BT134" s="23"/>
      <c r="BU134" s="23"/>
      <c r="BV134" s="23"/>
      <c r="BW134" s="34"/>
      <c r="BX134" s="23" t="s">
        <v>285</v>
      </c>
      <c r="BY134" s="23" t="s">
        <v>257</v>
      </c>
      <c r="BZ134" s="23" t="s">
        <v>261</v>
      </c>
      <c r="CA134" s="23"/>
      <c r="CB134" s="23" t="s">
        <v>262</v>
      </c>
    </row>
    <row r="135" spans="1:80" s="24" customFormat="1" ht="19.899999999999999" customHeight="1" x14ac:dyDescent="0.25">
      <c r="A135" s="4">
        <v>43172</v>
      </c>
      <c r="B135" s="20">
        <v>43266</v>
      </c>
      <c r="C135" s="6">
        <v>120</v>
      </c>
      <c r="D135" s="6">
        <v>14626</v>
      </c>
      <c r="E135" s="6">
        <v>3</v>
      </c>
      <c r="F135" s="7" t="s">
        <v>98</v>
      </c>
      <c r="G135" s="7" t="s">
        <v>104</v>
      </c>
      <c r="H135" s="8" t="s">
        <v>105</v>
      </c>
      <c r="I135" s="25" t="s">
        <v>38</v>
      </c>
      <c r="J135" s="9">
        <v>7200</v>
      </c>
      <c r="K135" s="9">
        <f>7200-1200-3000-1100</f>
        <v>1900</v>
      </c>
      <c r="L135" s="5">
        <v>43266</v>
      </c>
      <c r="M135" s="69">
        <v>43262</v>
      </c>
      <c r="N135" s="69"/>
      <c r="O135" s="9">
        <f>7200-1200-3000-1100</f>
        <v>1900</v>
      </c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5"/>
      <c r="AC135" s="6"/>
      <c r="AD135" s="7" t="s">
        <v>39</v>
      </c>
      <c r="AE135" s="34" t="s">
        <v>106</v>
      </c>
      <c r="AF135" s="10" t="s">
        <v>101</v>
      </c>
      <c r="AG135" s="10"/>
      <c r="AH135" s="10"/>
      <c r="AI135" s="10" t="s">
        <v>331</v>
      </c>
      <c r="AJ135" s="23" t="s">
        <v>85</v>
      </c>
      <c r="AK135" s="23">
        <v>0.52100000000000002</v>
      </c>
      <c r="AL135" s="23">
        <f t="shared" si="17"/>
        <v>993.32</v>
      </c>
      <c r="AM135" s="23" t="s">
        <v>329</v>
      </c>
      <c r="AN135" s="23" t="s">
        <v>86</v>
      </c>
      <c r="AO135" s="23">
        <v>0.24</v>
      </c>
      <c r="AP135" s="23">
        <f t="shared" si="18"/>
        <v>456</v>
      </c>
      <c r="AQ135" s="25" t="s">
        <v>340</v>
      </c>
      <c r="AR135" s="23"/>
      <c r="AS135" s="23"/>
      <c r="AT135" s="23"/>
      <c r="AU135" s="23"/>
      <c r="AV135" s="23" t="s">
        <v>87</v>
      </c>
      <c r="AW135" s="23">
        <v>0.52100000000000002</v>
      </c>
      <c r="AX135" s="23">
        <f t="shared" si="19"/>
        <v>989.90000000000009</v>
      </c>
      <c r="AY135" s="23" t="s">
        <v>330</v>
      </c>
      <c r="AZ135" s="23" t="s">
        <v>88</v>
      </c>
      <c r="BA135" s="23">
        <v>7.9500000000000001E-2</v>
      </c>
      <c r="BB135" s="23">
        <f t="shared" si="20"/>
        <v>151.05000000000001</v>
      </c>
      <c r="BC135" s="34" t="s">
        <v>330</v>
      </c>
      <c r="BD135" s="23"/>
      <c r="BE135" s="23"/>
      <c r="BF135" s="23"/>
      <c r="BG135" s="34"/>
      <c r="BH135" s="23"/>
      <c r="BI135" s="23"/>
      <c r="BJ135" s="23"/>
      <c r="BK135" s="34"/>
      <c r="BL135" s="23"/>
      <c r="BM135" s="23"/>
      <c r="BN135" s="23"/>
      <c r="BO135" s="34"/>
      <c r="BP135" s="23"/>
      <c r="BQ135" s="23"/>
      <c r="BR135" s="23"/>
      <c r="BS135" s="34"/>
      <c r="BT135" s="23"/>
      <c r="BU135" s="23"/>
      <c r="BV135" s="23"/>
      <c r="BW135" s="34"/>
      <c r="BX135" s="23" t="s">
        <v>288</v>
      </c>
      <c r="BY135" s="23" t="s">
        <v>257</v>
      </c>
      <c r="BZ135" s="23" t="s">
        <v>261</v>
      </c>
      <c r="CA135" s="23"/>
      <c r="CB135" s="23" t="s">
        <v>262</v>
      </c>
    </row>
    <row r="136" spans="1:80" s="24" customFormat="1" ht="19.899999999999999" customHeight="1" x14ac:dyDescent="0.25">
      <c r="A136" s="4">
        <v>43172</v>
      </c>
      <c r="B136" s="20">
        <v>43266</v>
      </c>
      <c r="C136" s="6">
        <v>120</v>
      </c>
      <c r="D136" s="6">
        <v>14626</v>
      </c>
      <c r="E136" s="6">
        <v>3</v>
      </c>
      <c r="F136" s="7" t="s">
        <v>98</v>
      </c>
      <c r="G136" s="7" t="s">
        <v>104</v>
      </c>
      <c r="H136" s="8" t="s">
        <v>105</v>
      </c>
      <c r="I136" s="25" t="s">
        <v>38</v>
      </c>
      <c r="J136" s="9">
        <v>7200</v>
      </c>
      <c r="K136" s="9">
        <f>7200-1200-3000-1900</f>
        <v>1100</v>
      </c>
      <c r="L136" s="5">
        <v>43266</v>
      </c>
      <c r="M136" s="69">
        <v>43262</v>
      </c>
      <c r="N136" s="69"/>
      <c r="O136" s="9">
        <f>7200-1200-3000-1900</f>
        <v>1100</v>
      </c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5"/>
      <c r="AC136" s="6"/>
      <c r="AD136" s="7" t="s">
        <v>39</v>
      </c>
      <c r="AE136" s="34" t="s">
        <v>106</v>
      </c>
      <c r="AF136" s="10" t="s">
        <v>101</v>
      </c>
      <c r="AG136" s="10"/>
      <c r="AH136" s="10"/>
      <c r="AI136" s="10" t="s">
        <v>331</v>
      </c>
      <c r="AJ136" s="23" t="s">
        <v>85</v>
      </c>
      <c r="AK136" s="23">
        <v>0.52100000000000002</v>
      </c>
      <c r="AL136" s="23">
        <f t="shared" si="17"/>
        <v>575.08000000000004</v>
      </c>
      <c r="AM136" s="23" t="s">
        <v>329</v>
      </c>
      <c r="AN136" s="23" t="s">
        <v>86</v>
      </c>
      <c r="AO136" s="23">
        <v>0.24</v>
      </c>
      <c r="AP136" s="23">
        <f t="shared" si="18"/>
        <v>264</v>
      </c>
      <c r="AQ136" s="25" t="s">
        <v>340</v>
      </c>
      <c r="AR136" s="23"/>
      <c r="AS136" s="23"/>
      <c r="AT136" s="23"/>
      <c r="AU136" s="23"/>
      <c r="AV136" s="23" t="s">
        <v>87</v>
      </c>
      <c r="AW136" s="23">
        <v>0.52100000000000002</v>
      </c>
      <c r="AX136" s="23">
        <f t="shared" si="19"/>
        <v>573.1</v>
      </c>
      <c r="AY136" s="23" t="s">
        <v>330</v>
      </c>
      <c r="AZ136" s="23" t="s">
        <v>88</v>
      </c>
      <c r="BA136" s="23">
        <v>7.9500000000000001E-2</v>
      </c>
      <c r="BB136" s="23">
        <f t="shared" si="20"/>
        <v>87.45</v>
      </c>
      <c r="BC136" s="34" t="s">
        <v>330</v>
      </c>
      <c r="BD136" s="23"/>
      <c r="BE136" s="23"/>
      <c r="BF136" s="23"/>
      <c r="BG136" s="34"/>
      <c r="BH136" s="23"/>
      <c r="BI136" s="23"/>
      <c r="BJ136" s="23"/>
      <c r="BK136" s="34"/>
      <c r="BL136" s="23"/>
      <c r="BM136" s="23"/>
      <c r="BN136" s="23"/>
      <c r="BO136" s="34"/>
      <c r="BP136" s="23"/>
      <c r="BQ136" s="23"/>
      <c r="BR136" s="23"/>
      <c r="BS136" s="34"/>
      <c r="BT136" s="23"/>
      <c r="BU136" s="23"/>
      <c r="BV136" s="23"/>
      <c r="BW136" s="34"/>
      <c r="BX136" s="23" t="s">
        <v>288</v>
      </c>
      <c r="BY136" s="23" t="s">
        <v>257</v>
      </c>
      <c r="BZ136" s="23" t="s">
        <v>261</v>
      </c>
      <c r="CA136" s="23"/>
      <c r="CB136" s="23" t="s">
        <v>262</v>
      </c>
    </row>
    <row r="137" spans="1:80" s="24" customFormat="1" ht="19.899999999999999" customHeight="1" x14ac:dyDescent="0.25">
      <c r="A137" s="4">
        <v>43172</v>
      </c>
      <c r="B137" s="20">
        <v>43266</v>
      </c>
      <c r="C137" s="6">
        <v>120</v>
      </c>
      <c r="D137" s="6">
        <v>14626</v>
      </c>
      <c r="E137" s="6">
        <v>7</v>
      </c>
      <c r="F137" s="7" t="s">
        <v>98</v>
      </c>
      <c r="G137" s="7" t="s">
        <v>118</v>
      </c>
      <c r="H137" s="8" t="s">
        <v>119</v>
      </c>
      <c r="I137" s="25" t="s">
        <v>38</v>
      </c>
      <c r="J137" s="9">
        <v>1900</v>
      </c>
      <c r="K137" s="9">
        <f>1900-1000</f>
        <v>900</v>
      </c>
      <c r="L137" s="5">
        <v>43266</v>
      </c>
      <c r="M137" s="69">
        <v>43262</v>
      </c>
      <c r="N137" s="69"/>
      <c r="O137" s="9">
        <f>1900-1000</f>
        <v>900</v>
      </c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7" t="s">
        <v>355</v>
      </c>
      <c r="AC137" s="6"/>
      <c r="AD137" s="7" t="s">
        <v>39</v>
      </c>
      <c r="AE137" s="34" t="s">
        <v>66</v>
      </c>
      <c r="AF137" s="10" t="s">
        <v>101</v>
      </c>
      <c r="AG137" s="10"/>
      <c r="AH137" s="10"/>
      <c r="AI137" s="10" t="s">
        <v>350</v>
      </c>
      <c r="AJ137" s="34" t="s">
        <v>73</v>
      </c>
      <c r="AK137" s="35">
        <v>0.82</v>
      </c>
      <c r="AL137" s="35">
        <f t="shared" si="17"/>
        <v>739.62</v>
      </c>
      <c r="AM137" s="23" t="s">
        <v>316</v>
      </c>
      <c r="AN137" s="34" t="s">
        <v>74</v>
      </c>
      <c r="AO137" s="23">
        <v>0.215</v>
      </c>
      <c r="AP137" s="23">
        <f t="shared" si="18"/>
        <v>193.5</v>
      </c>
      <c r="AQ137" s="25" t="s">
        <v>340</v>
      </c>
      <c r="AR137" s="23"/>
      <c r="AS137" s="23"/>
      <c r="AT137" s="23"/>
      <c r="AU137" s="23"/>
      <c r="AV137" s="23" t="s">
        <v>75</v>
      </c>
      <c r="AW137" s="23">
        <v>0.36</v>
      </c>
      <c r="AX137" s="23">
        <f t="shared" si="19"/>
        <v>324</v>
      </c>
      <c r="AY137" s="23" t="s">
        <v>312</v>
      </c>
      <c r="AZ137" s="23" t="s">
        <v>76</v>
      </c>
      <c r="BA137" s="23">
        <v>0.13</v>
      </c>
      <c r="BB137" s="23">
        <f t="shared" si="20"/>
        <v>117</v>
      </c>
      <c r="BC137" s="34" t="s">
        <v>252</v>
      </c>
      <c r="BD137" s="23"/>
      <c r="BE137" s="23"/>
      <c r="BF137" s="23"/>
      <c r="BG137" s="34"/>
      <c r="BH137" s="23"/>
      <c r="BI137" s="23"/>
      <c r="BJ137" s="23"/>
      <c r="BK137" s="34"/>
      <c r="BL137" s="23"/>
      <c r="BM137" s="23"/>
      <c r="BN137" s="23"/>
      <c r="BO137" s="34"/>
      <c r="BP137" s="23"/>
      <c r="BQ137" s="23"/>
      <c r="BR137" s="23"/>
      <c r="BS137" s="34"/>
      <c r="BT137" s="23"/>
      <c r="BU137" s="23"/>
      <c r="BV137" s="23"/>
      <c r="BW137" s="34"/>
      <c r="BX137" s="23" t="s">
        <v>288</v>
      </c>
      <c r="BY137" s="23" t="s">
        <v>257</v>
      </c>
      <c r="BZ137" s="23" t="s">
        <v>282</v>
      </c>
      <c r="CA137" s="23"/>
      <c r="CB137" s="23" t="s">
        <v>259</v>
      </c>
    </row>
    <row r="138" spans="1:80" s="24" customFormat="1" ht="19.899999999999999" customHeight="1" x14ac:dyDescent="0.25">
      <c r="A138" s="4">
        <v>43172</v>
      </c>
      <c r="B138" s="20">
        <v>43266</v>
      </c>
      <c r="C138" s="6">
        <v>120</v>
      </c>
      <c r="D138" s="6">
        <v>14626</v>
      </c>
      <c r="E138" s="6">
        <v>8</v>
      </c>
      <c r="F138" s="7" t="s">
        <v>98</v>
      </c>
      <c r="G138" s="7" t="s">
        <v>120</v>
      </c>
      <c r="H138" s="8" t="s">
        <v>121</v>
      </c>
      <c r="I138" s="25" t="s">
        <v>38</v>
      </c>
      <c r="J138" s="9">
        <v>2700</v>
      </c>
      <c r="K138" s="9">
        <f>2700-1500-900</f>
        <v>300</v>
      </c>
      <c r="L138" s="5">
        <v>43266</v>
      </c>
      <c r="M138" s="69">
        <v>43262</v>
      </c>
      <c r="N138" s="69"/>
      <c r="O138" s="9">
        <f>2700-1500-900</f>
        <v>300</v>
      </c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5"/>
      <c r="AC138" s="6"/>
      <c r="AD138" s="7" t="s">
        <v>39</v>
      </c>
      <c r="AE138" s="34" t="s">
        <v>66</v>
      </c>
      <c r="AF138" s="10" t="s">
        <v>101</v>
      </c>
      <c r="AG138" s="10"/>
      <c r="AH138" s="10"/>
      <c r="AI138" s="10" t="s">
        <v>349</v>
      </c>
      <c r="AJ138" s="23" t="s">
        <v>85</v>
      </c>
      <c r="AK138" s="23">
        <v>0.82</v>
      </c>
      <c r="AL138" s="23">
        <f t="shared" si="17"/>
        <v>246.53999999999996</v>
      </c>
      <c r="AM138" s="23" t="s">
        <v>329</v>
      </c>
      <c r="AN138" s="23" t="s">
        <v>86</v>
      </c>
      <c r="AO138" s="23">
        <v>0.215</v>
      </c>
      <c r="AP138" s="23">
        <f t="shared" si="18"/>
        <v>64.5</v>
      </c>
      <c r="AQ138" s="25" t="s">
        <v>312</v>
      </c>
      <c r="AR138" s="23"/>
      <c r="AS138" s="23"/>
      <c r="AT138" s="23"/>
      <c r="AU138" s="23"/>
      <c r="AV138" s="23" t="s">
        <v>87</v>
      </c>
      <c r="AW138" s="23">
        <v>0.36</v>
      </c>
      <c r="AX138" s="23">
        <f t="shared" si="19"/>
        <v>108</v>
      </c>
      <c r="AY138" s="23" t="s">
        <v>312</v>
      </c>
      <c r="AZ138" s="23" t="s">
        <v>88</v>
      </c>
      <c r="BA138" s="23">
        <v>0.13</v>
      </c>
      <c r="BB138" s="23">
        <f t="shared" si="20"/>
        <v>39</v>
      </c>
      <c r="BC138" s="34" t="s">
        <v>252</v>
      </c>
      <c r="BD138" s="23"/>
      <c r="BE138" s="23"/>
      <c r="BF138" s="23"/>
      <c r="BG138" s="34"/>
      <c r="BH138" s="23"/>
      <c r="BI138" s="23"/>
      <c r="BJ138" s="23"/>
      <c r="BK138" s="34"/>
      <c r="BL138" s="23"/>
      <c r="BM138" s="23"/>
      <c r="BN138" s="23"/>
      <c r="BO138" s="34"/>
      <c r="BP138" s="23"/>
      <c r="BQ138" s="23"/>
      <c r="BR138" s="23"/>
      <c r="BS138" s="34"/>
      <c r="BT138" s="23"/>
      <c r="BU138" s="23"/>
      <c r="BV138" s="23"/>
      <c r="BW138" s="34"/>
      <c r="BX138" s="23" t="s">
        <v>288</v>
      </c>
      <c r="BY138" s="23" t="s">
        <v>257</v>
      </c>
      <c r="BZ138" s="23" t="s">
        <v>282</v>
      </c>
      <c r="CA138" s="23"/>
      <c r="CB138" s="23" t="s">
        <v>259</v>
      </c>
    </row>
    <row r="139" spans="1:80" s="24" customFormat="1" ht="19.899999999999999" customHeight="1" x14ac:dyDescent="0.25">
      <c r="A139" s="4">
        <v>43172</v>
      </c>
      <c r="B139" s="20">
        <v>43266</v>
      </c>
      <c r="C139" s="6">
        <v>120</v>
      </c>
      <c r="D139" s="6">
        <v>14627</v>
      </c>
      <c r="E139" s="6">
        <v>3</v>
      </c>
      <c r="F139" s="7" t="s">
        <v>189</v>
      </c>
      <c r="G139" s="7" t="s">
        <v>71</v>
      </c>
      <c r="H139" s="8" t="s">
        <v>72</v>
      </c>
      <c r="I139" s="25" t="s">
        <v>38</v>
      </c>
      <c r="J139" s="9">
        <v>1600</v>
      </c>
      <c r="K139" s="9">
        <v>1600</v>
      </c>
      <c r="L139" s="5">
        <v>43266</v>
      </c>
      <c r="M139" s="39">
        <v>43262</v>
      </c>
      <c r="N139" s="39"/>
      <c r="O139" s="9">
        <v>1600</v>
      </c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67" t="s">
        <v>355</v>
      </c>
      <c r="AC139" s="6"/>
      <c r="AD139" s="7" t="s">
        <v>39</v>
      </c>
      <c r="AE139" s="34" t="s">
        <v>66</v>
      </c>
      <c r="AF139" s="10" t="s">
        <v>190</v>
      </c>
      <c r="AG139" s="10"/>
      <c r="AH139" s="10"/>
      <c r="AI139" s="10" t="s">
        <v>350</v>
      </c>
      <c r="AJ139" s="34" t="s">
        <v>73</v>
      </c>
      <c r="AK139" s="35">
        <v>0.82</v>
      </c>
      <c r="AL139" s="35">
        <f t="shared" si="17"/>
        <v>1314.88</v>
      </c>
      <c r="AM139" s="23" t="s">
        <v>316</v>
      </c>
      <c r="AN139" s="34" t="s">
        <v>74</v>
      </c>
      <c r="AO139" s="23">
        <v>0.215</v>
      </c>
      <c r="AP139" s="23">
        <f t="shared" si="18"/>
        <v>344</v>
      </c>
      <c r="AQ139" s="25" t="s">
        <v>340</v>
      </c>
      <c r="AR139" s="23"/>
      <c r="AS139" s="23"/>
      <c r="AT139" s="23"/>
      <c r="AU139" s="23"/>
      <c r="AV139" s="23" t="s">
        <v>75</v>
      </c>
      <c r="AW139" s="23">
        <v>0.36</v>
      </c>
      <c r="AX139" s="23">
        <f t="shared" si="19"/>
        <v>576</v>
      </c>
      <c r="AY139" s="23" t="s">
        <v>312</v>
      </c>
      <c r="AZ139" s="23" t="s">
        <v>76</v>
      </c>
      <c r="BA139" s="23">
        <v>0.13</v>
      </c>
      <c r="BB139" s="23">
        <f t="shared" si="20"/>
        <v>208</v>
      </c>
      <c r="BC139" s="34" t="s">
        <v>252</v>
      </c>
      <c r="BD139" s="23"/>
      <c r="BE139" s="23"/>
      <c r="BF139" s="23"/>
      <c r="BG139" s="34"/>
      <c r="BH139" s="23"/>
      <c r="BI139" s="23"/>
      <c r="BJ139" s="23"/>
      <c r="BK139" s="34"/>
      <c r="BL139" s="23"/>
      <c r="BM139" s="23"/>
      <c r="BN139" s="23"/>
      <c r="BO139" s="34"/>
      <c r="BP139" s="23"/>
      <c r="BQ139" s="23"/>
      <c r="BR139" s="23"/>
      <c r="BS139" s="34"/>
      <c r="BT139" s="23"/>
      <c r="BU139" s="23"/>
      <c r="BV139" s="23"/>
      <c r="BW139" s="34"/>
      <c r="BX139" s="23" t="s">
        <v>284</v>
      </c>
      <c r="BY139" s="23" t="s">
        <v>257</v>
      </c>
      <c r="BZ139" s="23" t="s">
        <v>260</v>
      </c>
      <c r="CA139" s="23"/>
      <c r="CB139" s="23" t="s">
        <v>259</v>
      </c>
    </row>
    <row r="140" spans="1:80" s="24" customFormat="1" ht="19.899999999999999" customHeight="1" x14ac:dyDescent="0.25">
      <c r="A140" s="4">
        <v>43172</v>
      </c>
      <c r="B140" s="20">
        <v>43266</v>
      </c>
      <c r="C140" s="6">
        <v>120</v>
      </c>
      <c r="D140" s="6">
        <v>14627</v>
      </c>
      <c r="E140" s="6">
        <v>1</v>
      </c>
      <c r="F140" s="7" t="s">
        <v>189</v>
      </c>
      <c r="G140" s="7" t="s">
        <v>51</v>
      </c>
      <c r="H140" s="8" t="s">
        <v>52</v>
      </c>
      <c r="I140" s="25"/>
      <c r="J140" s="9">
        <v>300</v>
      </c>
      <c r="K140" s="9">
        <v>300</v>
      </c>
      <c r="L140" s="5">
        <v>43266</v>
      </c>
      <c r="M140" s="39">
        <v>43262</v>
      </c>
      <c r="N140" s="39"/>
      <c r="O140" s="9">
        <v>300</v>
      </c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5"/>
      <c r="AC140" s="6"/>
      <c r="AD140" s="7" t="s">
        <v>53</v>
      </c>
      <c r="AE140" s="23" t="s">
        <v>54</v>
      </c>
      <c r="AF140" s="10" t="s">
        <v>190</v>
      </c>
      <c r="AG140" s="10" t="s">
        <v>302</v>
      </c>
      <c r="AH140" s="10"/>
      <c r="AI140" s="10" t="s">
        <v>310</v>
      </c>
      <c r="AJ140" s="23" t="s">
        <v>55</v>
      </c>
      <c r="AK140" s="23">
        <v>0.57999999999999996</v>
      </c>
      <c r="AL140" s="23">
        <f>AK140*K140</f>
        <v>174</v>
      </c>
      <c r="AM140" s="23" t="s">
        <v>312</v>
      </c>
      <c r="AN140" s="23"/>
      <c r="AO140" s="23"/>
      <c r="AP140" s="23"/>
      <c r="AQ140" s="25"/>
      <c r="AR140" s="23" t="s">
        <v>56</v>
      </c>
      <c r="AS140" s="23">
        <v>0.11</v>
      </c>
      <c r="AT140" s="23">
        <f>AS140*K140</f>
        <v>33</v>
      </c>
      <c r="AU140" s="23" t="s">
        <v>252</v>
      </c>
      <c r="AV140" s="23"/>
      <c r="AW140" s="23"/>
      <c r="AX140" s="23"/>
      <c r="AY140" s="23"/>
      <c r="AZ140" s="23"/>
      <c r="BA140" s="23"/>
      <c r="BB140" s="23"/>
      <c r="BC140" s="34"/>
      <c r="BD140" s="23"/>
      <c r="BE140" s="23"/>
      <c r="BF140" s="23"/>
      <c r="BG140" s="34"/>
      <c r="BH140" s="23"/>
      <c r="BI140" s="23"/>
      <c r="BJ140" s="23"/>
      <c r="BK140" s="34"/>
      <c r="BL140" s="23"/>
      <c r="BM140" s="23"/>
      <c r="BN140" s="23"/>
      <c r="BO140" s="34"/>
      <c r="BP140" s="23"/>
      <c r="BQ140" s="23"/>
      <c r="BR140" s="23"/>
      <c r="BS140" s="34"/>
      <c r="BT140" s="23"/>
      <c r="BU140" s="23"/>
      <c r="BV140" s="23"/>
      <c r="BW140" s="34"/>
      <c r="BX140" s="23" t="s">
        <v>264</v>
      </c>
      <c r="BY140" s="23" t="s">
        <v>257</v>
      </c>
      <c r="BZ140" s="23" t="s">
        <v>267</v>
      </c>
      <c r="CA140" s="23"/>
      <c r="CB140" s="23" t="s">
        <v>268</v>
      </c>
    </row>
    <row r="141" spans="1:80" s="24" customFormat="1" ht="19.899999999999999" customHeight="1" x14ac:dyDescent="0.25">
      <c r="A141" s="4">
        <v>43172</v>
      </c>
      <c r="B141" s="20">
        <v>43266</v>
      </c>
      <c r="C141" s="6">
        <v>120</v>
      </c>
      <c r="D141" s="6">
        <v>14637</v>
      </c>
      <c r="E141" s="6">
        <v>25</v>
      </c>
      <c r="F141" s="7" t="s">
        <v>161</v>
      </c>
      <c r="G141" s="7" t="s">
        <v>47</v>
      </c>
      <c r="H141" s="8" t="s">
        <v>48</v>
      </c>
      <c r="I141" s="25" t="s">
        <v>38</v>
      </c>
      <c r="J141" s="9">
        <v>2000</v>
      </c>
      <c r="K141" s="9">
        <f>2000-1000</f>
        <v>1000</v>
      </c>
      <c r="L141" s="5">
        <v>43266</v>
      </c>
      <c r="M141" s="69">
        <v>43262</v>
      </c>
      <c r="N141" s="69"/>
      <c r="O141" s="9">
        <f>2000-1000</f>
        <v>1000</v>
      </c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5"/>
      <c r="AC141" s="6"/>
      <c r="AD141" s="7" t="s">
        <v>39</v>
      </c>
      <c r="AE141" s="34" t="s">
        <v>40</v>
      </c>
      <c r="AF141" s="10" t="s">
        <v>162</v>
      </c>
      <c r="AG141" s="10"/>
      <c r="AH141" s="10" t="s">
        <v>170</v>
      </c>
      <c r="AI141" s="10" t="s">
        <v>416</v>
      </c>
      <c r="AJ141" s="23" t="s">
        <v>49</v>
      </c>
      <c r="AK141" s="23">
        <v>0.9</v>
      </c>
      <c r="AL141" s="23">
        <f>AK141*K141+(K141*1%*0.18)</f>
        <v>901.8</v>
      </c>
      <c r="AM141" s="23" t="s">
        <v>333</v>
      </c>
      <c r="AN141" s="23" t="s">
        <v>50</v>
      </c>
      <c r="AO141" s="23">
        <v>0.54</v>
      </c>
      <c r="AP141" s="23">
        <f t="shared" ref="AP141:AP152" si="21">AO141*K141</f>
        <v>540</v>
      </c>
      <c r="AQ141" s="89" t="s">
        <v>415</v>
      </c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34"/>
      <c r="BD141" s="23"/>
      <c r="BE141" s="23"/>
      <c r="BF141" s="23"/>
      <c r="BG141" s="34"/>
      <c r="BH141" s="23"/>
      <c r="BI141" s="23"/>
      <c r="BJ141" s="23"/>
      <c r="BK141" s="34"/>
      <c r="BL141" s="23"/>
      <c r="BM141" s="23"/>
      <c r="BN141" s="23"/>
      <c r="BO141" s="34"/>
      <c r="BP141" s="23"/>
      <c r="BQ141" s="23"/>
      <c r="BR141" s="23"/>
      <c r="BS141" s="34"/>
      <c r="BT141" s="23"/>
      <c r="BU141" s="23"/>
      <c r="BV141" s="23"/>
      <c r="BW141" s="34"/>
      <c r="BX141" s="23" t="s">
        <v>284</v>
      </c>
      <c r="BY141" s="23" t="s">
        <v>257</v>
      </c>
      <c r="BZ141" s="23" t="s">
        <v>258</v>
      </c>
      <c r="CA141" s="23"/>
      <c r="CB141" s="23" t="s">
        <v>259</v>
      </c>
    </row>
    <row r="142" spans="1:80" s="24" customFormat="1" ht="19.899999999999999" customHeight="1" x14ac:dyDescent="0.25">
      <c r="A142" s="4">
        <v>43151</v>
      </c>
      <c r="B142" s="20">
        <v>43235</v>
      </c>
      <c r="C142" s="6">
        <v>119</v>
      </c>
      <c r="D142" s="6">
        <v>68</v>
      </c>
      <c r="E142" s="6">
        <v>16</v>
      </c>
      <c r="F142" s="7" t="s">
        <v>317</v>
      </c>
      <c r="G142" s="7" t="s">
        <v>124</v>
      </c>
      <c r="H142" s="7" t="s">
        <v>125</v>
      </c>
      <c r="I142" s="37" t="s">
        <v>38</v>
      </c>
      <c r="J142" s="17">
        <v>100</v>
      </c>
      <c r="K142" s="17">
        <v>100</v>
      </c>
      <c r="L142" s="5">
        <v>43235</v>
      </c>
      <c r="M142" s="39">
        <v>43266</v>
      </c>
      <c r="N142" s="39"/>
      <c r="O142" s="17">
        <v>100</v>
      </c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23"/>
      <c r="AC142" s="23"/>
      <c r="AD142" s="7" t="s">
        <v>39</v>
      </c>
      <c r="AE142" s="16" t="s">
        <v>106</v>
      </c>
      <c r="AF142" s="19" t="s">
        <v>318</v>
      </c>
      <c r="AG142" s="10"/>
      <c r="AH142" s="6"/>
      <c r="AI142" s="28" t="s">
        <v>323</v>
      </c>
      <c r="AJ142" s="50" t="s">
        <v>79</v>
      </c>
      <c r="AK142" s="45">
        <v>0.52100000000000002</v>
      </c>
      <c r="AL142" s="23">
        <f>AK142*K142+(K142*1%*0.18)</f>
        <v>52.28</v>
      </c>
      <c r="AM142" s="42" t="s">
        <v>324</v>
      </c>
      <c r="AN142" s="51" t="s">
        <v>80</v>
      </c>
      <c r="AO142" s="52">
        <v>0.24</v>
      </c>
      <c r="AP142" s="27">
        <f t="shared" si="21"/>
        <v>24</v>
      </c>
      <c r="AQ142" s="25" t="s">
        <v>312</v>
      </c>
      <c r="AR142" s="37"/>
      <c r="AS142" s="45"/>
      <c r="AT142" s="38"/>
      <c r="AU142" s="46"/>
      <c r="AV142" s="42" t="s">
        <v>81</v>
      </c>
      <c r="AW142" s="53">
        <v>0.52100000000000002</v>
      </c>
      <c r="AX142" s="27">
        <f>AW142*K142</f>
        <v>52.1</v>
      </c>
      <c r="AY142" s="23" t="s">
        <v>312</v>
      </c>
      <c r="AZ142" s="42" t="s">
        <v>82</v>
      </c>
      <c r="BA142" s="42">
        <v>7.9500000000000001E-2</v>
      </c>
      <c r="BB142" s="27">
        <f>BA142*K142</f>
        <v>7.95</v>
      </c>
      <c r="BC142" s="16" t="s">
        <v>312</v>
      </c>
      <c r="BD142" s="42"/>
      <c r="BE142" s="42"/>
      <c r="BF142" s="27"/>
      <c r="BG142" s="16"/>
      <c r="BH142" s="42"/>
      <c r="BI142" s="42"/>
      <c r="BJ142" s="27"/>
      <c r="BK142" s="16"/>
      <c r="BL142" s="42"/>
      <c r="BM142" s="42"/>
      <c r="BN142" s="27"/>
      <c r="BO142" s="16"/>
      <c r="BP142" s="42"/>
      <c r="BQ142" s="42"/>
      <c r="BR142" s="27"/>
      <c r="BS142" s="16"/>
      <c r="BT142" s="42"/>
      <c r="BU142" s="42"/>
      <c r="BV142" s="27"/>
      <c r="BW142" s="16"/>
      <c r="BX142" s="48" t="s">
        <v>297</v>
      </c>
      <c r="BY142" s="48" t="s">
        <v>297</v>
      </c>
      <c r="BZ142" s="49" t="s">
        <v>319</v>
      </c>
      <c r="CA142" s="49"/>
      <c r="CB142" s="49" t="s">
        <v>320</v>
      </c>
    </row>
    <row r="143" spans="1:80" s="24" customFormat="1" ht="19.899999999999999" customHeight="1" x14ac:dyDescent="0.25">
      <c r="A143" s="4">
        <v>43151</v>
      </c>
      <c r="B143" s="20">
        <v>43235</v>
      </c>
      <c r="C143" s="6">
        <v>119</v>
      </c>
      <c r="D143" s="6">
        <v>68</v>
      </c>
      <c r="E143" s="6">
        <v>26</v>
      </c>
      <c r="F143" s="7" t="s">
        <v>317</v>
      </c>
      <c r="G143" s="7" t="s">
        <v>77</v>
      </c>
      <c r="H143" s="7" t="s">
        <v>78</v>
      </c>
      <c r="I143" s="37" t="s">
        <v>38</v>
      </c>
      <c r="J143" s="9">
        <v>150</v>
      </c>
      <c r="K143" s="9">
        <v>150</v>
      </c>
      <c r="L143" s="5">
        <v>43235</v>
      </c>
      <c r="M143" s="39">
        <v>43266</v>
      </c>
      <c r="N143" s="39"/>
      <c r="O143" s="9">
        <v>150</v>
      </c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23"/>
      <c r="AC143" s="23"/>
      <c r="AD143" s="7" t="s">
        <v>39</v>
      </c>
      <c r="AE143" s="23" t="s">
        <v>66</v>
      </c>
      <c r="AF143" s="10" t="s">
        <v>318</v>
      </c>
      <c r="AG143" s="10"/>
      <c r="AH143" s="6"/>
      <c r="AI143" s="28" t="s">
        <v>323</v>
      </c>
      <c r="AJ143" s="40" t="s">
        <v>79</v>
      </c>
      <c r="AK143" s="41">
        <v>0.82</v>
      </c>
      <c r="AL143" s="23">
        <f>AK143*K143+(K143*1%*0.18)</f>
        <v>123.26999999999998</v>
      </c>
      <c r="AM143" s="42" t="s">
        <v>324</v>
      </c>
      <c r="AN143" s="43" t="s">
        <v>80</v>
      </c>
      <c r="AO143" s="44">
        <v>0.22</v>
      </c>
      <c r="AP143" s="27">
        <f t="shared" si="21"/>
        <v>33</v>
      </c>
      <c r="AQ143" s="25" t="s">
        <v>312</v>
      </c>
      <c r="AR143" s="37"/>
      <c r="AS143" s="45"/>
      <c r="AT143" s="38"/>
      <c r="AU143" s="46"/>
      <c r="AV143" s="37" t="s">
        <v>81</v>
      </c>
      <c r="AW143" s="47">
        <v>0.36</v>
      </c>
      <c r="AX143" s="27">
        <f>AW143*K143</f>
        <v>54</v>
      </c>
      <c r="AY143" s="23" t="s">
        <v>312</v>
      </c>
      <c r="AZ143" s="37" t="s">
        <v>82</v>
      </c>
      <c r="BA143" s="37">
        <v>0.13</v>
      </c>
      <c r="BB143" s="27">
        <f>BA143*K143</f>
        <v>19.5</v>
      </c>
      <c r="BC143" s="16" t="s">
        <v>312</v>
      </c>
      <c r="BD143" s="37"/>
      <c r="BE143" s="37"/>
      <c r="BF143" s="27"/>
      <c r="BG143" s="16"/>
      <c r="BH143" s="37"/>
      <c r="BI143" s="37"/>
      <c r="BJ143" s="27"/>
      <c r="BK143" s="16"/>
      <c r="BL143" s="37"/>
      <c r="BM143" s="37"/>
      <c r="BN143" s="27"/>
      <c r="BO143" s="16"/>
      <c r="BP143" s="37"/>
      <c r="BQ143" s="37"/>
      <c r="BR143" s="27"/>
      <c r="BS143" s="16"/>
      <c r="BT143" s="37"/>
      <c r="BU143" s="37"/>
      <c r="BV143" s="27"/>
      <c r="BW143" s="16"/>
      <c r="BX143" s="48" t="s">
        <v>297</v>
      </c>
      <c r="BY143" s="48" t="s">
        <v>297</v>
      </c>
      <c r="BZ143" s="49" t="s">
        <v>297</v>
      </c>
      <c r="CA143" s="49"/>
      <c r="CB143" s="49" t="s">
        <v>321</v>
      </c>
    </row>
    <row r="144" spans="1:80" s="24" customFormat="1" ht="19.899999999999999" customHeight="1" x14ac:dyDescent="0.25">
      <c r="A144" s="4">
        <v>43172</v>
      </c>
      <c r="B144" s="20">
        <v>43266</v>
      </c>
      <c r="C144" s="6">
        <v>120</v>
      </c>
      <c r="D144" s="6">
        <v>1293</v>
      </c>
      <c r="E144" s="6">
        <v>1</v>
      </c>
      <c r="F144" s="7" t="s">
        <v>126</v>
      </c>
      <c r="G144" s="7" t="s">
        <v>127</v>
      </c>
      <c r="H144" s="8" t="s">
        <v>128</v>
      </c>
      <c r="I144" s="25"/>
      <c r="J144" s="9">
        <v>200</v>
      </c>
      <c r="K144" s="9">
        <v>200</v>
      </c>
      <c r="L144" s="5">
        <v>43266</v>
      </c>
      <c r="M144" s="69">
        <v>43266</v>
      </c>
      <c r="N144" s="69"/>
      <c r="O144" s="9">
        <v>200</v>
      </c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5"/>
      <c r="AC144" s="6"/>
      <c r="AD144" s="7" t="s">
        <v>39</v>
      </c>
      <c r="AE144" s="34" t="s">
        <v>129</v>
      </c>
      <c r="AF144" s="10" t="s">
        <v>130</v>
      </c>
      <c r="AG144" s="10"/>
      <c r="AH144" s="10"/>
      <c r="AI144" s="10" t="s">
        <v>310</v>
      </c>
      <c r="AJ144" s="23" t="s">
        <v>91</v>
      </c>
      <c r="AK144" s="23">
        <v>0.78</v>
      </c>
      <c r="AL144" s="23">
        <f>AK144*K144</f>
        <v>156</v>
      </c>
      <c r="AM144" s="23" t="s">
        <v>312</v>
      </c>
      <c r="AN144" s="23" t="s">
        <v>92</v>
      </c>
      <c r="AO144" s="23">
        <v>0.43</v>
      </c>
      <c r="AP144" s="23">
        <f t="shared" si="21"/>
        <v>86</v>
      </c>
      <c r="AQ144" s="25" t="s">
        <v>312</v>
      </c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34"/>
      <c r="BD144" s="23"/>
      <c r="BE144" s="23"/>
      <c r="BF144" s="23"/>
      <c r="BG144" s="34"/>
      <c r="BH144" s="23"/>
      <c r="BI144" s="23"/>
      <c r="BJ144" s="23"/>
      <c r="BK144" s="34"/>
      <c r="BL144" s="23"/>
      <c r="BM144" s="23"/>
      <c r="BN144" s="23"/>
      <c r="BO144" s="34"/>
      <c r="BP144" s="23"/>
      <c r="BQ144" s="23"/>
      <c r="BR144" s="23"/>
      <c r="BS144" s="34"/>
      <c r="BT144" s="23"/>
      <c r="BU144" s="23"/>
      <c r="BV144" s="23"/>
      <c r="BW144" s="34"/>
      <c r="BX144" s="23" t="s">
        <v>269</v>
      </c>
      <c r="BY144" s="23" t="s">
        <v>270</v>
      </c>
      <c r="BZ144" s="23" t="s">
        <v>273</v>
      </c>
      <c r="CA144" s="23"/>
      <c r="CB144" s="23" t="s">
        <v>272</v>
      </c>
    </row>
    <row r="145" spans="1:80" s="24" customFormat="1" ht="19.899999999999999" customHeight="1" x14ac:dyDescent="0.25">
      <c r="A145" s="4">
        <v>43172</v>
      </c>
      <c r="B145" s="20">
        <v>43266</v>
      </c>
      <c r="C145" s="6">
        <v>120</v>
      </c>
      <c r="D145" s="6">
        <v>1293</v>
      </c>
      <c r="E145" s="6">
        <v>6</v>
      </c>
      <c r="F145" s="7" t="s">
        <v>126</v>
      </c>
      <c r="G145" s="7" t="s">
        <v>104</v>
      </c>
      <c r="H145" s="8" t="s">
        <v>105</v>
      </c>
      <c r="I145" s="25" t="s">
        <v>38</v>
      </c>
      <c r="J145" s="9">
        <v>900</v>
      </c>
      <c r="K145" s="9">
        <v>900</v>
      </c>
      <c r="L145" s="5">
        <v>43266</v>
      </c>
      <c r="M145" s="39">
        <v>43266</v>
      </c>
      <c r="N145" s="39"/>
      <c r="O145" s="9">
        <v>900</v>
      </c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5"/>
      <c r="AC145" s="6"/>
      <c r="AD145" s="7" t="s">
        <v>39</v>
      </c>
      <c r="AE145" s="34" t="s">
        <v>106</v>
      </c>
      <c r="AF145" s="10" t="s">
        <v>130</v>
      </c>
      <c r="AG145" s="10"/>
      <c r="AH145" s="10"/>
      <c r="AI145" s="10" t="s">
        <v>353</v>
      </c>
      <c r="AJ145" s="23" t="s">
        <v>85</v>
      </c>
      <c r="AK145" s="23">
        <v>0.52100000000000002</v>
      </c>
      <c r="AL145" s="23">
        <f>AK145*K145+(K145*1%*0.18)</f>
        <v>470.52000000000004</v>
      </c>
      <c r="AM145" s="23" t="s">
        <v>329</v>
      </c>
      <c r="AN145" s="23" t="s">
        <v>86</v>
      </c>
      <c r="AO145" s="23">
        <v>0.24</v>
      </c>
      <c r="AP145" s="23">
        <f t="shared" si="21"/>
        <v>216</v>
      </c>
      <c r="AQ145" s="25" t="s">
        <v>340</v>
      </c>
      <c r="AR145" s="23"/>
      <c r="AS145" s="23"/>
      <c r="AT145" s="23"/>
      <c r="AU145" s="23"/>
      <c r="AV145" s="23" t="s">
        <v>87</v>
      </c>
      <c r="AW145" s="23">
        <v>0.52100000000000002</v>
      </c>
      <c r="AX145" s="23">
        <f>AW145*K145</f>
        <v>468.90000000000003</v>
      </c>
      <c r="AY145" s="23" t="s">
        <v>312</v>
      </c>
      <c r="AZ145" s="23" t="s">
        <v>88</v>
      </c>
      <c r="BA145" s="23">
        <v>7.9500000000000001E-2</v>
      </c>
      <c r="BB145" s="23">
        <f>BA145*K145</f>
        <v>71.55</v>
      </c>
      <c r="BC145" s="34" t="s">
        <v>252</v>
      </c>
      <c r="BD145" s="23"/>
      <c r="BE145" s="23"/>
      <c r="BF145" s="23"/>
      <c r="BG145" s="34"/>
      <c r="BH145" s="23"/>
      <c r="BI145" s="23"/>
      <c r="BJ145" s="23"/>
      <c r="BK145" s="34"/>
      <c r="BL145" s="23"/>
      <c r="BM145" s="23"/>
      <c r="BN145" s="23"/>
      <c r="BO145" s="34"/>
      <c r="BP145" s="23"/>
      <c r="BQ145" s="23"/>
      <c r="BR145" s="23"/>
      <c r="BS145" s="34"/>
      <c r="BT145" s="23"/>
      <c r="BU145" s="23"/>
      <c r="BV145" s="23"/>
      <c r="BW145" s="34"/>
      <c r="BX145" s="23" t="s">
        <v>285</v>
      </c>
      <c r="BY145" s="23" t="s">
        <v>257</v>
      </c>
      <c r="BZ145" s="23" t="s">
        <v>261</v>
      </c>
      <c r="CA145" s="23"/>
      <c r="CB145" s="23" t="s">
        <v>262</v>
      </c>
    </row>
    <row r="146" spans="1:80" s="24" customFormat="1" ht="19.899999999999999" customHeight="1" x14ac:dyDescent="0.25">
      <c r="A146" s="4">
        <v>43172</v>
      </c>
      <c r="B146" s="20">
        <v>43266</v>
      </c>
      <c r="C146" s="14">
        <v>120</v>
      </c>
      <c r="D146" s="14">
        <v>1293</v>
      </c>
      <c r="E146" s="14">
        <v>7</v>
      </c>
      <c r="F146" s="15" t="s">
        <v>126</v>
      </c>
      <c r="G146" s="15" t="s">
        <v>141</v>
      </c>
      <c r="H146" s="16" t="s">
        <v>292</v>
      </c>
      <c r="I146" s="25" t="s">
        <v>38</v>
      </c>
      <c r="J146" s="17">
        <v>400</v>
      </c>
      <c r="K146" s="17">
        <v>400</v>
      </c>
      <c r="L146" s="18">
        <v>43266</v>
      </c>
      <c r="M146" s="39">
        <v>43266</v>
      </c>
      <c r="N146" s="39"/>
      <c r="O146" s="17">
        <v>400</v>
      </c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67"/>
      <c r="AC146" s="25"/>
      <c r="AD146" s="15" t="s">
        <v>39</v>
      </c>
      <c r="AE146" s="34" t="s">
        <v>106</v>
      </c>
      <c r="AF146" s="19" t="s">
        <v>130</v>
      </c>
      <c r="AG146" s="10"/>
      <c r="AH146" s="10"/>
      <c r="AI146" s="10" t="s">
        <v>314</v>
      </c>
      <c r="AJ146" s="34" t="s">
        <v>73</v>
      </c>
      <c r="AK146" s="35">
        <v>0.52100000000000002</v>
      </c>
      <c r="AL146" s="35">
        <f>AK146*K146+(K146*1%*0.18)-119</f>
        <v>90.12</v>
      </c>
      <c r="AM146" s="23" t="s">
        <v>312</v>
      </c>
      <c r="AN146" s="25" t="s">
        <v>143</v>
      </c>
      <c r="AO146" s="25">
        <v>0.24</v>
      </c>
      <c r="AP146" s="25">
        <f t="shared" si="21"/>
        <v>96</v>
      </c>
      <c r="AQ146" s="25" t="s">
        <v>312</v>
      </c>
      <c r="AR146" s="25"/>
      <c r="AS146" s="25"/>
      <c r="AT146" s="25"/>
      <c r="AU146" s="25"/>
      <c r="AV146" s="25" t="s">
        <v>75</v>
      </c>
      <c r="AW146" s="25">
        <v>0.52100000000000002</v>
      </c>
      <c r="AX146" s="25">
        <f>AW146*K146</f>
        <v>208.4</v>
      </c>
      <c r="AY146" s="23" t="s">
        <v>312</v>
      </c>
      <c r="AZ146" s="25" t="s">
        <v>76</v>
      </c>
      <c r="BA146" s="25">
        <v>7.9500000000000001E-2</v>
      </c>
      <c r="BB146" s="25">
        <f>BA146*K146</f>
        <v>31.8</v>
      </c>
      <c r="BC146" s="34" t="s">
        <v>252</v>
      </c>
      <c r="BD146" s="25"/>
      <c r="BE146" s="25"/>
      <c r="BF146" s="25"/>
      <c r="BG146" s="34"/>
      <c r="BH146" s="25"/>
      <c r="BI146" s="25"/>
      <c r="BJ146" s="25"/>
      <c r="BK146" s="34"/>
      <c r="BL146" s="25"/>
      <c r="BM146" s="25"/>
      <c r="BN146" s="25"/>
      <c r="BO146" s="34"/>
      <c r="BP146" s="25"/>
      <c r="BQ146" s="25"/>
      <c r="BR146" s="25"/>
      <c r="BS146" s="34"/>
      <c r="BT146" s="25"/>
      <c r="BU146" s="25"/>
      <c r="BV146" s="25"/>
      <c r="BW146" s="34"/>
      <c r="BX146" s="23" t="s">
        <v>285</v>
      </c>
      <c r="BY146" s="23" t="s">
        <v>257</v>
      </c>
      <c r="BZ146" s="23" t="s">
        <v>261</v>
      </c>
      <c r="CA146" s="23"/>
      <c r="CB146" s="23" t="s">
        <v>262</v>
      </c>
    </row>
    <row r="147" spans="1:80" s="24" customFormat="1" ht="19.899999999999999" customHeight="1" x14ac:dyDescent="0.25">
      <c r="A147" s="4">
        <v>43172</v>
      </c>
      <c r="B147" s="20">
        <v>43266</v>
      </c>
      <c r="C147" s="6">
        <v>120</v>
      </c>
      <c r="D147" s="6">
        <v>1293</v>
      </c>
      <c r="E147" s="6">
        <v>10</v>
      </c>
      <c r="F147" s="7" t="s">
        <v>126</v>
      </c>
      <c r="G147" s="7" t="s">
        <v>144</v>
      </c>
      <c r="H147" s="8" t="s">
        <v>145</v>
      </c>
      <c r="I147" s="25" t="s">
        <v>38</v>
      </c>
      <c r="J147" s="9">
        <v>5000</v>
      </c>
      <c r="K147" s="9">
        <f>5000-3000</f>
        <v>2000</v>
      </c>
      <c r="L147" s="5">
        <v>43266</v>
      </c>
      <c r="M147" s="69">
        <v>43266</v>
      </c>
      <c r="N147" s="69"/>
      <c r="O147" s="9">
        <f>5000-3000</f>
        <v>2000</v>
      </c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5"/>
      <c r="AC147" s="6"/>
      <c r="AD147" s="7" t="s">
        <v>114</v>
      </c>
      <c r="AE147" s="23" t="s">
        <v>146</v>
      </c>
      <c r="AF147" s="10" t="s">
        <v>130</v>
      </c>
      <c r="AG147" s="10" t="s">
        <v>302</v>
      </c>
      <c r="AH147" s="10"/>
      <c r="AI147" s="10" t="s">
        <v>336</v>
      </c>
      <c r="AJ147" s="23" t="s">
        <v>147</v>
      </c>
      <c r="AK147" s="23">
        <v>0.37</v>
      </c>
      <c r="AL147" s="23">
        <f>AK147*K147+(K147*1%*0.18)</f>
        <v>743.6</v>
      </c>
      <c r="AM147" s="23" t="s">
        <v>338</v>
      </c>
      <c r="AN147" s="23" t="s">
        <v>148</v>
      </c>
      <c r="AO147" s="23">
        <v>0.06</v>
      </c>
      <c r="AP147" s="23">
        <f t="shared" si="21"/>
        <v>120</v>
      </c>
      <c r="AQ147" s="25" t="s">
        <v>312</v>
      </c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34"/>
      <c r="BD147" s="23"/>
      <c r="BE147" s="23"/>
      <c r="BF147" s="23"/>
      <c r="BG147" s="34"/>
      <c r="BH147" s="23"/>
      <c r="BI147" s="23"/>
      <c r="BJ147" s="23"/>
      <c r="BK147" s="34"/>
      <c r="BL147" s="23"/>
      <c r="BM147" s="23"/>
      <c r="BN147" s="23"/>
      <c r="BO147" s="34"/>
      <c r="BP147" s="23"/>
      <c r="BQ147" s="23"/>
      <c r="BR147" s="23"/>
      <c r="BS147" s="34"/>
      <c r="BT147" s="23"/>
      <c r="BU147" s="23"/>
      <c r="BV147" s="23"/>
      <c r="BW147" s="34"/>
      <c r="BX147" s="23" t="s">
        <v>291</v>
      </c>
      <c r="BY147" s="23" t="s">
        <v>257</v>
      </c>
      <c r="BZ147" s="23" t="s">
        <v>267</v>
      </c>
      <c r="CA147" s="23"/>
      <c r="CB147" s="23" t="s">
        <v>276</v>
      </c>
    </row>
    <row r="148" spans="1:80" s="24" customFormat="1" ht="19.899999999999999" customHeight="1" x14ac:dyDescent="0.25">
      <c r="A148" s="4">
        <v>43172</v>
      </c>
      <c r="B148" s="20">
        <v>43266</v>
      </c>
      <c r="C148" s="6">
        <v>120</v>
      </c>
      <c r="D148" s="6">
        <v>1293</v>
      </c>
      <c r="E148" s="6">
        <v>16</v>
      </c>
      <c r="F148" s="7" t="s">
        <v>126</v>
      </c>
      <c r="G148" s="7" t="s">
        <v>157</v>
      </c>
      <c r="H148" s="8" t="s">
        <v>158</v>
      </c>
      <c r="I148" s="25"/>
      <c r="J148" s="9">
        <v>800</v>
      </c>
      <c r="K148" s="9">
        <v>800</v>
      </c>
      <c r="L148" s="5">
        <v>43266</v>
      </c>
      <c r="M148" s="69">
        <v>43266</v>
      </c>
      <c r="N148" s="69"/>
      <c r="O148" s="9">
        <v>800</v>
      </c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5"/>
      <c r="AC148" s="6"/>
      <c r="AD148" s="7" t="s">
        <v>114</v>
      </c>
      <c r="AE148" s="23" t="s">
        <v>303</v>
      </c>
      <c r="AF148" s="10" t="s">
        <v>130</v>
      </c>
      <c r="AG148" s="10" t="s">
        <v>305</v>
      </c>
      <c r="AH148" s="10"/>
      <c r="AI148" s="10" t="s">
        <v>332</v>
      </c>
      <c r="AJ148" s="23" t="s">
        <v>159</v>
      </c>
      <c r="AK148" s="23">
        <v>0</v>
      </c>
      <c r="AL148" s="23">
        <f>AK148*K148</f>
        <v>0</v>
      </c>
      <c r="AM148" s="23"/>
      <c r="AN148" s="23" t="s">
        <v>159</v>
      </c>
      <c r="AO148" s="23">
        <v>1.04</v>
      </c>
      <c r="AP148" s="23">
        <f t="shared" si="21"/>
        <v>832</v>
      </c>
      <c r="AQ148" s="25" t="s">
        <v>340</v>
      </c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34"/>
      <c r="BD148" s="23"/>
      <c r="BE148" s="23"/>
      <c r="BF148" s="23"/>
      <c r="BG148" s="34"/>
      <c r="BH148" s="23"/>
      <c r="BI148" s="23"/>
      <c r="BJ148" s="23"/>
      <c r="BK148" s="34"/>
      <c r="BL148" s="23"/>
      <c r="BM148" s="23"/>
      <c r="BN148" s="23"/>
      <c r="BO148" s="34"/>
      <c r="BP148" s="23"/>
      <c r="BQ148" s="23"/>
      <c r="BR148" s="23"/>
      <c r="BS148" s="34"/>
      <c r="BT148" s="23"/>
      <c r="BU148" s="23"/>
      <c r="BV148" s="23"/>
      <c r="BW148" s="34"/>
      <c r="BX148" s="23" t="s">
        <v>287</v>
      </c>
      <c r="BY148" s="23" t="s">
        <v>257</v>
      </c>
      <c r="BZ148" s="23" t="s">
        <v>267</v>
      </c>
      <c r="CA148" s="23"/>
      <c r="CB148" s="23" t="s">
        <v>277</v>
      </c>
    </row>
    <row r="149" spans="1:80" s="24" customFormat="1" ht="19.899999999999999" customHeight="1" x14ac:dyDescent="0.25">
      <c r="A149" s="4">
        <v>43172</v>
      </c>
      <c r="B149" s="20">
        <v>43266</v>
      </c>
      <c r="C149" s="6">
        <v>120</v>
      </c>
      <c r="D149" s="6">
        <v>14626</v>
      </c>
      <c r="E149" s="6">
        <v>5</v>
      </c>
      <c r="F149" s="7" t="s">
        <v>98</v>
      </c>
      <c r="G149" s="7" t="s">
        <v>112</v>
      </c>
      <c r="H149" s="8" t="s">
        <v>113</v>
      </c>
      <c r="I149" s="25"/>
      <c r="J149" s="9">
        <v>18900</v>
      </c>
      <c r="K149" s="9">
        <f>18900-4000-5040-4000</f>
        <v>5860</v>
      </c>
      <c r="L149" s="5">
        <v>43266</v>
      </c>
      <c r="M149" s="69">
        <v>43266</v>
      </c>
      <c r="N149" s="69"/>
      <c r="O149" s="9">
        <f>18900-4000-5040-4000</f>
        <v>5860</v>
      </c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5"/>
      <c r="AC149" s="6"/>
      <c r="AD149" s="7" t="s">
        <v>114</v>
      </c>
      <c r="AE149" s="23" t="s">
        <v>304</v>
      </c>
      <c r="AF149" s="10" t="s">
        <v>101</v>
      </c>
      <c r="AG149" s="10" t="s">
        <v>302</v>
      </c>
      <c r="AH149" s="10"/>
      <c r="AI149" s="21" t="s">
        <v>313</v>
      </c>
      <c r="AJ149" s="23" t="s">
        <v>68</v>
      </c>
      <c r="AK149" s="23">
        <v>0</v>
      </c>
      <c r="AL149" s="23"/>
      <c r="AM149" s="23" t="s">
        <v>312</v>
      </c>
      <c r="AN149" s="23" t="s">
        <v>68</v>
      </c>
      <c r="AO149" s="23">
        <v>0.155</v>
      </c>
      <c r="AP149" s="23">
        <f t="shared" si="21"/>
        <v>908.3</v>
      </c>
      <c r="AQ149" s="25" t="s">
        <v>312</v>
      </c>
      <c r="AR149" s="23"/>
      <c r="AS149" s="23"/>
      <c r="AT149" s="23"/>
      <c r="AU149" s="23"/>
      <c r="AV149" s="23" t="s">
        <v>110</v>
      </c>
      <c r="AW149" s="23">
        <v>0.115</v>
      </c>
      <c r="AX149" s="23">
        <f>AW149*K149</f>
        <v>673.9</v>
      </c>
      <c r="AY149" s="23" t="s">
        <v>312</v>
      </c>
      <c r="AZ149" s="23"/>
      <c r="BA149" s="23"/>
      <c r="BB149" s="23"/>
      <c r="BC149" s="34"/>
      <c r="BD149" s="23"/>
      <c r="BE149" s="23"/>
      <c r="BF149" s="23"/>
      <c r="BG149" s="34"/>
      <c r="BH149" s="23"/>
      <c r="BI149" s="23"/>
      <c r="BJ149" s="23"/>
      <c r="BK149" s="34"/>
      <c r="BL149" s="23"/>
      <c r="BM149" s="23"/>
      <c r="BN149" s="23"/>
      <c r="BO149" s="34"/>
      <c r="BP149" s="23"/>
      <c r="BQ149" s="23"/>
      <c r="BR149" s="23"/>
      <c r="BS149" s="34"/>
      <c r="BT149" s="23"/>
      <c r="BU149" s="23"/>
      <c r="BV149" s="23"/>
      <c r="BW149" s="34"/>
      <c r="BX149" s="23" t="s">
        <v>280</v>
      </c>
      <c r="BY149" s="23" t="s">
        <v>257</v>
      </c>
      <c r="BZ149" s="23" t="s">
        <v>264</v>
      </c>
      <c r="CA149" s="23"/>
      <c r="CB149" s="23" t="s">
        <v>281</v>
      </c>
    </row>
    <row r="150" spans="1:80" s="24" customFormat="1" ht="19.899999999999999" customHeight="1" x14ac:dyDescent="0.25">
      <c r="A150" s="4">
        <v>43172</v>
      </c>
      <c r="B150" s="20">
        <v>43266</v>
      </c>
      <c r="C150" s="6">
        <v>120</v>
      </c>
      <c r="D150" s="6">
        <v>14626</v>
      </c>
      <c r="E150" s="6">
        <v>7</v>
      </c>
      <c r="F150" s="7" t="s">
        <v>98</v>
      </c>
      <c r="G150" s="7" t="s">
        <v>118</v>
      </c>
      <c r="H150" s="8" t="s">
        <v>119</v>
      </c>
      <c r="I150" s="25" t="s">
        <v>38</v>
      </c>
      <c r="J150" s="9">
        <v>1900</v>
      </c>
      <c r="K150" s="9">
        <f>1900-900</f>
        <v>1000</v>
      </c>
      <c r="L150" s="5">
        <v>43266</v>
      </c>
      <c r="M150" s="69">
        <v>43266</v>
      </c>
      <c r="N150" s="69"/>
      <c r="O150" s="9">
        <f>1900-900</f>
        <v>1000</v>
      </c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7" t="s">
        <v>355</v>
      </c>
      <c r="AC150" s="6"/>
      <c r="AD150" s="7" t="s">
        <v>39</v>
      </c>
      <c r="AE150" s="34" t="s">
        <v>66</v>
      </c>
      <c r="AF150" s="10" t="s">
        <v>101</v>
      </c>
      <c r="AG150" s="10"/>
      <c r="AH150" s="10"/>
      <c r="AI150" s="10" t="s">
        <v>350</v>
      </c>
      <c r="AJ150" s="34" t="s">
        <v>73</v>
      </c>
      <c r="AK150" s="35">
        <v>0.82</v>
      </c>
      <c r="AL150" s="35">
        <f>AK150*K150+(K150*1%*0.18)</f>
        <v>821.8</v>
      </c>
      <c r="AM150" s="23" t="s">
        <v>316</v>
      </c>
      <c r="AN150" s="34" t="s">
        <v>74</v>
      </c>
      <c r="AO150" s="23">
        <v>0.215</v>
      </c>
      <c r="AP150" s="23">
        <f t="shared" si="21"/>
        <v>215</v>
      </c>
      <c r="AQ150" s="25" t="s">
        <v>340</v>
      </c>
      <c r="AR150" s="23"/>
      <c r="AS150" s="23"/>
      <c r="AT150" s="23"/>
      <c r="AU150" s="23"/>
      <c r="AV150" s="23" t="s">
        <v>75</v>
      </c>
      <c r="AW150" s="23">
        <v>0.36</v>
      </c>
      <c r="AX150" s="23">
        <f>AW150*K150</f>
        <v>360</v>
      </c>
      <c r="AY150" s="23" t="s">
        <v>312</v>
      </c>
      <c r="AZ150" s="23" t="s">
        <v>76</v>
      </c>
      <c r="BA150" s="23">
        <v>0.13</v>
      </c>
      <c r="BB150" s="23">
        <f>BA150*K150</f>
        <v>130</v>
      </c>
      <c r="BC150" s="34" t="s">
        <v>252</v>
      </c>
      <c r="BD150" s="23"/>
      <c r="BE150" s="23"/>
      <c r="BF150" s="23"/>
      <c r="BG150" s="34"/>
      <c r="BH150" s="23"/>
      <c r="BI150" s="23"/>
      <c r="BJ150" s="23"/>
      <c r="BK150" s="34"/>
      <c r="BL150" s="23"/>
      <c r="BM150" s="23"/>
      <c r="BN150" s="23"/>
      <c r="BO150" s="34"/>
      <c r="BP150" s="23"/>
      <c r="BQ150" s="23"/>
      <c r="BR150" s="23"/>
      <c r="BS150" s="34"/>
      <c r="BT150" s="23"/>
      <c r="BU150" s="23"/>
      <c r="BV150" s="23"/>
      <c r="BW150" s="34"/>
      <c r="BX150" s="23" t="s">
        <v>288</v>
      </c>
      <c r="BY150" s="23" t="s">
        <v>257</v>
      </c>
      <c r="BZ150" s="23" t="s">
        <v>282</v>
      </c>
      <c r="CA150" s="23"/>
      <c r="CB150" s="23" t="s">
        <v>259</v>
      </c>
    </row>
    <row r="151" spans="1:80" s="24" customFormat="1" ht="19.899999999999999" customHeight="1" x14ac:dyDescent="0.25">
      <c r="A151" s="4">
        <v>43172</v>
      </c>
      <c r="B151" s="20">
        <v>43266</v>
      </c>
      <c r="C151" s="6">
        <v>120</v>
      </c>
      <c r="D151" s="6">
        <v>14626</v>
      </c>
      <c r="E151" s="6">
        <v>10</v>
      </c>
      <c r="F151" s="7" t="s">
        <v>98</v>
      </c>
      <c r="G151" s="7" t="s">
        <v>124</v>
      </c>
      <c r="H151" s="8" t="s">
        <v>125</v>
      </c>
      <c r="I151" s="25" t="s">
        <v>38</v>
      </c>
      <c r="J151" s="9">
        <v>2600</v>
      </c>
      <c r="K151" s="9">
        <v>1600</v>
      </c>
      <c r="L151" s="5">
        <v>43266</v>
      </c>
      <c r="M151" s="69">
        <v>43266</v>
      </c>
      <c r="N151" s="69"/>
      <c r="O151" s="9">
        <v>1600</v>
      </c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5"/>
      <c r="AC151" s="6"/>
      <c r="AD151" s="7" t="s">
        <v>39</v>
      </c>
      <c r="AE151" s="34" t="s">
        <v>106</v>
      </c>
      <c r="AF151" s="10" t="s">
        <v>101</v>
      </c>
      <c r="AG151" s="10"/>
      <c r="AH151" s="10"/>
      <c r="AI151" s="10" t="s">
        <v>326</v>
      </c>
      <c r="AJ151" s="23" t="s">
        <v>79</v>
      </c>
      <c r="AK151" s="23">
        <v>0.52100000000000002</v>
      </c>
      <c r="AL151" s="23">
        <f>AK151*K151+(K151*1%*0.18)</f>
        <v>836.48</v>
      </c>
      <c r="AM151" s="42" t="s">
        <v>325</v>
      </c>
      <c r="AN151" s="23" t="s">
        <v>80</v>
      </c>
      <c r="AO151" s="23">
        <v>0.24</v>
      </c>
      <c r="AP151" s="23">
        <f t="shared" si="21"/>
        <v>384</v>
      </c>
      <c r="AQ151" s="25" t="s">
        <v>312</v>
      </c>
      <c r="AR151" s="23"/>
      <c r="AS151" s="23"/>
      <c r="AT151" s="23"/>
      <c r="AU151" s="23"/>
      <c r="AV151" s="23" t="s">
        <v>81</v>
      </c>
      <c r="AW151" s="23">
        <v>0.52100000000000002</v>
      </c>
      <c r="AX151" s="23">
        <f>AW151*K151</f>
        <v>833.6</v>
      </c>
      <c r="AY151" s="23" t="s">
        <v>312</v>
      </c>
      <c r="AZ151" s="23" t="s">
        <v>82</v>
      </c>
      <c r="BA151" s="23">
        <v>7.9500000000000001E-2</v>
      </c>
      <c r="BB151" s="23">
        <f>BA151*K151</f>
        <v>127.2</v>
      </c>
      <c r="BC151" s="34" t="s">
        <v>252</v>
      </c>
      <c r="BD151" s="23"/>
      <c r="BE151" s="23"/>
      <c r="BF151" s="23"/>
      <c r="BG151" s="34"/>
      <c r="BH151" s="23"/>
      <c r="BI151" s="23"/>
      <c r="BJ151" s="23"/>
      <c r="BK151" s="34"/>
      <c r="BL151" s="23"/>
      <c r="BM151" s="23"/>
      <c r="BN151" s="23"/>
      <c r="BO151" s="34"/>
      <c r="BP151" s="23"/>
      <c r="BQ151" s="23"/>
      <c r="BR151" s="23"/>
      <c r="BS151" s="34"/>
      <c r="BT151" s="23"/>
      <c r="BU151" s="23"/>
      <c r="BV151" s="23"/>
      <c r="BW151" s="34"/>
      <c r="BX151" s="23" t="s">
        <v>288</v>
      </c>
      <c r="BY151" s="23" t="s">
        <v>257</v>
      </c>
      <c r="BZ151" s="23" t="s">
        <v>261</v>
      </c>
      <c r="CA151" s="23"/>
      <c r="CB151" s="23" t="s">
        <v>262</v>
      </c>
    </row>
    <row r="152" spans="1:80" s="24" customFormat="1" ht="19.899999999999999" customHeight="1" x14ac:dyDescent="0.25">
      <c r="A152" s="4">
        <v>43172</v>
      </c>
      <c r="B152" s="20">
        <v>43266</v>
      </c>
      <c r="C152" s="6">
        <v>120</v>
      </c>
      <c r="D152" s="6">
        <v>14626</v>
      </c>
      <c r="E152" s="6">
        <v>10</v>
      </c>
      <c r="F152" s="7" t="s">
        <v>98</v>
      </c>
      <c r="G152" s="7" t="s">
        <v>124</v>
      </c>
      <c r="H152" s="8" t="s">
        <v>125</v>
      </c>
      <c r="I152" s="25" t="s">
        <v>38</v>
      </c>
      <c r="J152" s="9">
        <v>2600</v>
      </c>
      <c r="K152" s="9">
        <v>1000</v>
      </c>
      <c r="L152" s="5">
        <v>43266</v>
      </c>
      <c r="M152" s="69">
        <v>43266</v>
      </c>
      <c r="N152" s="69"/>
      <c r="O152" s="9">
        <v>1000</v>
      </c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5"/>
      <c r="AC152" s="6"/>
      <c r="AD152" s="7" t="s">
        <v>39</v>
      </c>
      <c r="AE152" s="34" t="s">
        <v>106</v>
      </c>
      <c r="AF152" s="10" t="s">
        <v>101</v>
      </c>
      <c r="AG152" s="10"/>
      <c r="AH152" s="10"/>
      <c r="AI152" s="10" t="s">
        <v>326</v>
      </c>
      <c r="AJ152" s="23" t="s">
        <v>79</v>
      </c>
      <c r="AK152" s="23">
        <v>0.52100000000000002</v>
      </c>
      <c r="AL152" s="23">
        <f>AK152*K152+(K152*1%*0.18)</f>
        <v>522.79999999999995</v>
      </c>
      <c r="AM152" s="42" t="s">
        <v>325</v>
      </c>
      <c r="AN152" s="23" t="s">
        <v>80</v>
      </c>
      <c r="AO152" s="23">
        <v>0.24</v>
      </c>
      <c r="AP152" s="23">
        <f t="shared" si="21"/>
        <v>240</v>
      </c>
      <c r="AQ152" s="25" t="s">
        <v>312</v>
      </c>
      <c r="AR152" s="23"/>
      <c r="AS152" s="23"/>
      <c r="AT152" s="23"/>
      <c r="AU152" s="23"/>
      <c r="AV152" s="23" t="s">
        <v>81</v>
      </c>
      <c r="AW152" s="23">
        <v>0.52100000000000002</v>
      </c>
      <c r="AX152" s="23">
        <f>AW152*K152</f>
        <v>521</v>
      </c>
      <c r="AY152" s="23" t="s">
        <v>312</v>
      </c>
      <c r="AZ152" s="23" t="s">
        <v>82</v>
      </c>
      <c r="BA152" s="23">
        <v>7.9500000000000001E-2</v>
      </c>
      <c r="BB152" s="23">
        <f>BA152*K152</f>
        <v>79.5</v>
      </c>
      <c r="BC152" s="34" t="s">
        <v>252</v>
      </c>
      <c r="BD152" s="23"/>
      <c r="BE152" s="23"/>
      <c r="BF152" s="23"/>
      <c r="BG152" s="34"/>
      <c r="BH152" s="23"/>
      <c r="BI152" s="23"/>
      <c r="BJ152" s="23"/>
      <c r="BK152" s="34"/>
      <c r="BL152" s="23"/>
      <c r="BM152" s="23"/>
      <c r="BN152" s="23"/>
      <c r="BO152" s="34"/>
      <c r="BP152" s="23"/>
      <c r="BQ152" s="23"/>
      <c r="BR152" s="23"/>
      <c r="BS152" s="34"/>
      <c r="BT152" s="23"/>
      <c r="BU152" s="23"/>
      <c r="BV152" s="23"/>
      <c r="BW152" s="34"/>
      <c r="BX152" s="23" t="s">
        <v>288</v>
      </c>
      <c r="BY152" s="23" t="s">
        <v>257</v>
      </c>
      <c r="BZ152" s="23" t="s">
        <v>261</v>
      </c>
      <c r="CA152" s="23"/>
      <c r="CB152" s="23" t="s">
        <v>262</v>
      </c>
    </row>
    <row r="153" spans="1:80" s="24" customFormat="1" ht="19.899999999999999" customHeight="1" x14ac:dyDescent="0.25">
      <c r="A153" s="4">
        <v>43172</v>
      </c>
      <c r="B153" s="20">
        <v>43266</v>
      </c>
      <c r="C153" s="6">
        <v>120</v>
      </c>
      <c r="D153" s="6">
        <v>14637</v>
      </c>
      <c r="E153" s="6">
        <v>4</v>
      </c>
      <c r="F153" s="7" t="s">
        <v>161</v>
      </c>
      <c r="G153" s="7" t="s">
        <v>43</v>
      </c>
      <c r="H153" s="8" t="s">
        <v>44</v>
      </c>
      <c r="I153" s="25" t="s">
        <v>38</v>
      </c>
      <c r="J153" s="9">
        <v>600</v>
      </c>
      <c r="K153" s="9">
        <v>600</v>
      </c>
      <c r="L153" s="5">
        <v>43266</v>
      </c>
      <c r="M153" s="69">
        <v>43266</v>
      </c>
      <c r="N153" s="69"/>
      <c r="O153" s="9">
        <v>600</v>
      </c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5"/>
      <c r="AC153" s="6"/>
      <c r="AD153" s="7" t="s">
        <v>39</v>
      </c>
      <c r="AE153" s="23" t="s">
        <v>40</v>
      </c>
      <c r="AF153" s="10" t="s">
        <v>162</v>
      </c>
      <c r="AG153" s="10"/>
      <c r="AH153" s="10" t="s">
        <v>166</v>
      </c>
      <c r="AI153" s="10" t="s">
        <v>310</v>
      </c>
      <c r="AJ153" s="23" t="s">
        <v>45</v>
      </c>
      <c r="AK153" s="23">
        <v>0.9</v>
      </c>
      <c r="AL153" s="23">
        <f t="shared" ref="AL153:AL159" si="22">AK153*K153+(K153*1%*0.18)</f>
        <v>541.08000000000004</v>
      </c>
      <c r="AM153" s="23" t="s">
        <v>312</v>
      </c>
      <c r="AN153" s="23" t="s">
        <v>46</v>
      </c>
      <c r="AO153" s="23">
        <v>0.54</v>
      </c>
      <c r="AP153" s="23">
        <f t="shared" ref="AP153:AP168" si="23">AO153*K153</f>
        <v>324</v>
      </c>
      <c r="AQ153" s="25" t="s">
        <v>312</v>
      </c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34"/>
      <c r="BD153" s="23"/>
      <c r="BE153" s="23"/>
      <c r="BF153" s="23"/>
      <c r="BG153" s="34"/>
      <c r="BH153" s="23"/>
      <c r="BI153" s="23"/>
      <c r="BJ153" s="23"/>
      <c r="BK153" s="34"/>
      <c r="BL153" s="23"/>
      <c r="BM153" s="23"/>
      <c r="BN153" s="23"/>
      <c r="BO153" s="34"/>
      <c r="BP153" s="23"/>
      <c r="BQ153" s="23"/>
      <c r="BR153" s="23"/>
      <c r="BS153" s="34"/>
      <c r="BT153" s="23"/>
      <c r="BU153" s="23"/>
      <c r="BV153" s="23"/>
      <c r="BW153" s="34"/>
      <c r="BX153" s="23" t="s">
        <v>284</v>
      </c>
      <c r="BY153" s="23" t="s">
        <v>257</v>
      </c>
      <c r="BZ153" s="23" t="s">
        <v>258</v>
      </c>
      <c r="CA153" s="23"/>
      <c r="CB153" s="23" t="s">
        <v>259</v>
      </c>
    </row>
    <row r="154" spans="1:80" s="24" customFormat="1" ht="19.7" customHeight="1" x14ac:dyDescent="0.25">
      <c r="A154" s="4">
        <v>43172</v>
      </c>
      <c r="B154" s="20">
        <v>43266</v>
      </c>
      <c r="C154" s="6">
        <v>120</v>
      </c>
      <c r="D154" s="6">
        <v>14637</v>
      </c>
      <c r="E154" s="6">
        <v>5</v>
      </c>
      <c r="F154" s="7" t="s">
        <v>161</v>
      </c>
      <c r="G154" s="7" t="s">
        <v>60</v>
      </c>
      <c r="H154" s="8" t="s">
        <v>61</v>
      </c>
      <c r="I154" s="25" t="s">
        <v>38</v>
      </c>
      <c r="J154" s="9">
        <v>300</v>
      </c>
      <c r="K154" s="9">
        <v>300</v>
      </c>
      <c r="L154" s="5">
        <v>43266</v>
      </c>
      <c r="M154" s="69">
        <v>43266</v>
      </c>
      <c r="N154" s="69"/>
      <c r="O154" s="9">
        <v>300</v>
      </c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5"/>
      <c r="AC154" s="6"/>
      <c r="AD154" s="7" t="s">
        <v>39</v>
      </c>
      <c r="AE154" s="34" t="s">
        <v>40</v>
      </c>
      <c r="AF154" s="10" t="s">
        <v>162</v>
      </c>
      <c r="AG154" s="10"/>
      <c r="AH154" s="10" t="s">
        <v>166</v>
      </c>
      <c r="AI154" s="10" t="s">
        <v>310</v>
      </c>
      <c r="AJ154" s="23" t="s">
        <v>62</v>
      </c>
      <c r="AK154" s="23">
        <v>0.9</v>
      </c>
      <c r="AL154" s="23">
        <f t="shared" si="22"/>
        <v>270.54000000000002</v>
      </c>
      <c r="AM154" s="23" t="s">
        <v>312</v>
      </c>
      <c r="AN154" s="23" t="s">
        <v>63</v>
      </c>
      <c r="AO154" s="23">
        <v>0.54</v>
      </c>
      <c r="AP154" s="23">
        <f t="shared" si="23"/>
        <v>162</v>
      </c>
      <c r="AQ154" s="25" t="s">
        <v>312</v>
      </c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34"/>
      <c r="BD154" s="23"/>
      <c r="BE154" s="23"/>
      <c r="BF154" s="23"/>
      <c r="BG154" s="34"/>
      <c r="BH154" s="23"/>
      <c r="BI154" s="23"/>
      <c r="BJ154" s="23"/>
      <c r="BK154" s="34"/>
      <c r="BL154" s="23"/>
      <c r="BM154" s="23"/>
      <c r="BN154" s="23"/>
      <c r="BO154" s="34"/>
      <c r="BP154" s="23"/>
      <c r="BQ154" s="23"/>
      <c r="BR154" s="23"/>
      <c r="BS154" s="34"/>
      <c r="BT154" s="23"/>
      <c r="BU154" s="23"/>
      <c r="BV154" s="23"/>
      <c r="BW154" s="34"/>
      <c r="BX154" s="23" t="s">
        <v>284</v>
      </c>
      <c r="BY154" s="23" t="s">
        <v>257</v>
      </c>
      <c r="BZ154" s="23" t="s">
        <v>258</v>
      </c>
      <c r="CA154" s="23"/>
      <c r="CB154" s="23" t="s">
        <v>259</v>
      </c>
    </row>
    <row r="155" spans="1:80" s="24" customFormat="1" ht="19.7" customHeight="1" x14ac:dyDescent="0.25">
      <c r="A155" s="4">
        <v>43172</v>
      </c>
      <c r="B155" s="20">
        <v>43266</v>
      </c>
      <c r="C155" s="6">
        <v>120</v>
      </c>
      <c r="D155" s="6">
        <v>14637</v>
      </c>
      <c r="E155" s="6">
        <v>6</v>
      </c>
      <c r="F155" s="7" t="s">
        <v>161</v>
      </c>
      <c r="G155" s="7" t="s">
        <v>171</v>
      </c>
      <c r="H155" s="8" t="s">
        <v>172</v>
      </c>
      <c r="I155" s="25" t="s">
        <v>38</v>
      </c>
      <c r="J155" s="9">
        <f>500-8</f>
        <v>492</v>
      </c>
      <c r="K155" s="9">
        <f>500-8</f>
        <v>492</v>
      </c>
      <c r="L155" s="5">
        <v>43266</v>
      </c>
      <c r="M155" s="69">
        <v>43266</v>
      </c>
      <c r="N155" s="69"/>
      <c r="O155" s="9">
        <f>500-8</f>
        <v>492</v>
      </c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5"/>
      <c r="AC155" s="6"/>
      <c r="AD155" s="7" t="s">
        <v>39</v>
      </c>
      <c r="AE155" s="34" t="s">
        <v>40</v>
      </c>
      <c r="AF155" s="10" t="s">
        <v>162</v>
      </c>
      <c r="AG155" s="10"/>
      <c r="AH155" s="10" t="s">
        <v>166</v>
      </c>
      <c r="AI155" s="10" t="s">
        <v>310</v>
      </c>
      <c r="AJ155" s="23" t="s">
        <v>173</v>
      </c>
      <c r="AK155" s="23">
        <v>0.9</v>
      </c>
      <c r="AL155" s="23">
        <f t="shared" si="22"/>
        <v>443.68560000000002</v>
      </c>
      <c r="AM155" s="23" t="s">
        <v>312</v>
      </c>
      <c r="AN155" s="23" t="s">
        <v>42</v>
      </c>
      <c r="AO155" s="23">
        <v>0.54</v>
      </c>
      <c r="AP155" s="23">
        <f t="shared" si="23"/>
        <v>265.68</v>
      </c>
      <c r="AQ155" s="25" t="s">
        <v>312</v>
      </c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34"/>
      <c r="BD155" s="23"/>
      <c r="BE155" s="23"/>
      <c r="BF155" s="23"/>
      <c r="BG155" s="34"/>
      <c r="BH155" s="23"/>
      <c r="BI155" s="23"/>
      <c r="BJ155" s="23"/>
      <c r="BK155" s="34"/>
      <c r="BL155" s="23"/>
      <c r="BM155" s="23"/>
      <c r="BN155" s="23"/>
      <c r="BO155" s="34"/>
      <c r="BP155" s="23"/>
      <c r="BQ155" s="23"/>
      <c r="BR155" s="23"/>
      <c r="BS155" s="34"/>
      <c r="BT155" s="23"/>
      <c r="BU155" s="23"/>
      <c r="BV155" s="23"/>
      <c r="BW155" s="34"/>
      <c r="BX155" s="23" t="s">
        <v>284</v>
      </c>
      <c r="BY155" s="23" t="s">
        <v>257</v>
      </c>
      <c r="BZ155" s="23" t="s">
        <v>258</v>
      </c>
      <c r="CA155" s="23"/>
      <c r="CB155" s="23" t="s">
        <v>259</v>
      </c>
    </row>
    <row r="156" spans="1:80" s="24" customFormat="1" ht="19.899999999999999" customHeight="1" x14ac:dyDescent="0.25">
      <c r="A156" s="4">
        <v>43172</v>
      </c>
      <c r="B156" s="20">
        <v>43266</v>
      </c>
      <c r="C156" s="6">
        <v>120</v>
      </c>
      <c r="D156" s="6">
        <v>14637</v>
      </c>
      <c r="E156" s="6">
        <v>7</v>
      </c>
      <c r="F156" s="7" t="s">
        <v>161</v>
      </c>
      <c r="G156" s="7" t="s">
        <v>47</v>
      </c>
      <c r="H156" s="8" t="s">
        <v>48</v>
      </c>
      <c r="I156" s="25" t="s">
        <v>38</v>
      </c>
      <c r="J156" s="9">
        <v>3000</v>
      </c>
      <c r="K156" s="9">
        <f>3000-2000</f>
        <v>1000</v>
      </c>
      <c r="L156" s="5">
        <v>43266</v>
      </c>
      <c r="M156" s="69">
        <v>43266</v>
      </c>
      <c r="N156" s="69"/>
      <c r="O156" s="9">
        <f>3000-2000</f>
        <v>1000</v>
      </c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5"/>
      <c r="AC156" s="6"/>
      <c r="AD156" s="7" t="s">
        <v>39</v>
      </c>
      <c r="AE156" s="34" t="s">
        <v>40</v>
      </c>
      <c r="AF156" s="10" t="s">
        <v>162</v>
      </c>
      <c r="AG156" s="10"/>
      <c r="AH156" s="10" t="s">
        <v>166</v>
      </c>
      <c r="AI156" s="10" t="s">
        <v>306</v>
      </c>
      <c r="AJ156" s="23" t="s">
        <v>49</v>
      </c>
      <c r="AK156" s="23">
        <v>0.9</v>
      </c>
      <c r="AL156" s="23">
        <f t="shared" si="22"/>
        <v>901.8</v>
      </c>
      <c r="AM156" s="23" t="s">
        <v>312</v>
      </c>
      <c r="AN156" s="23" t="s">
        <v>50</v>
      </c>
      <c r="AO156" s="23">
        <v>0.54</v>
      </c>
      <c r="AP156" s="23">
        <f t="shared" si="23"/>
        <v>540</v>
      </c>
      <c r="AQ156" s="25" t="s">
        <v>406</v>
      </c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34"/>
      <c r="BD156" s="23"/>
      <c r="BE156" s="23"/>
      <c r="BF156" s="23"/>
      <c r="BG156" s="34"/>
      <c r="BH156" s="23"/>
      <c r="BI156" s="23"/>
      <c r="BJ156" s="23"/>
      <c r="BK156" s="34"/>
      <c r="BL156" s="23"/>
      <c r="BM156" s="23"/>
      <c r="BN156" s="23"/>
      <c r="BO156" s="34"/>
      <c r="BP156" s="23"/>
      <c r="BQ156" s="23"/>
      <c r="BR156" s="23"/>
      <c r="BS156" s="34"/>
      <c r="BT156" s="23"/>
      <c r="BU156" s="23"/>
      <c r="BV156" s="23"/>
      <c r="BW156" s="34"/>
      <c r="BX156" s="23" t="s">
        <v>284</v>
      </c>
      <c r="BY156" s="23" t="s">
        <v>257</v>
      </c>
      <c r="BZ156" s="23" t="s">
        <v>258</v>
      </c>
      <c r="CA156" s="23"/>
      <c r="CB156" s="23" t="s">
        <v>259</v>
      </c>
    </row>
    <row r="157" spans="1:80" s="24" customFormat="1" ht="19.899999999999999" customHeight="1" x14ac:dyDescent="0.25">
      <c r="A157" s="4">
        <v>43172</v>
      </c>
      <c r="B157" s="20">
        <v>43266</v>
      </c>
      <c r="C157" s="6">
        <v>120</v>
      </c>
      <c r="D157" s="6">
        <v>14637</v>
      </c>
      <c r="E157" s="6">
        <v>9</v>
      </c>
      <c r="F157" s="7" t="s">
        <v>161</v>
      </c>
      <c r="G157" s="7" t="s">
        <v>64</v>
      </c>
      <c r="H157" s="8" t="s">
        <v>65</v>
      </c>
      <c r="I157" s="25" t="s">
        <v>38</v>
      </c>
      <c r="J157" s="9">
        <v>600</v>
      </c>
      <c r="K157" s="9">
        <v>600</v>
      </c>
      <c r="L157" s="5">
        <v>43266</v>
      </c>
      <c r="M157" s="39">
        <v>43266</v>
      </c>
      <c r="N157" s="39"/>
      <c r="O157" s="9">
        <v>600</v>
      </c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23"/>
      <c r="AC157" s="23"/>
      <c r="AD157" s="7" t="s">
        <v>39</v>
      </c>
      <c r="AE157" s="23" t="s">
        <v>66</v>
      </c>
      <c r="AF157" s="10" t="s">
        <v>162</v>
      </c>
      <c r="AG157" s="10"/>
      <c r="AH157" s="10" t="s">
        <v>170</v>
      </c>
      <c r="AI157" s="10" t="s">
        <v>314</v>
      </c>
      <c r="AJ157" s="25" t="s">
        <v>67</v>
      </c>
      <c r="AK157" s="23">
        <v>0.82</v>
      </c>
      <c r="AL157" s="23">
        <f t="shared" si="22"/>
        <v>493.07999999999993</v>
      </c>
      <c r="AM157" s="23" t="s">
        <v>312</v>
      </c>
      <c r="AN157" s="23" t="s">
        <v>68</v>
      </c>
      <c r="AO157" s="23">
        <v>0.215</v>
      </c>
      <c r="AP157" s="27">
        <f t="shared" si="23"/>
        <v>129</v>
      </c>
      <c r="AQ157" s="25" t="s">
        <v>312</v>
      </c>
      <c r="AR157" s="23"/>
      <c r="AS157" s="23"/>
      <c r="AT157" s="23"/>
      <c r="AU157" s="23"/>
      <c r="AV157" s="23" t="s">
        <v>69</v>
      </c>
      <c r="AW157" s="23">
        <v>0.36</v>
      </c>
      <c r="AX157" s="27">
        <f>AW157*K157</f>
        <v>216</v>
      </c>
      <c r="AY157" s="23" t="s">
        <v>312</v>
      </c>
      <c r="AZ157" s="23" t="s">
        <v>70</v>
      </c>
      <c r="BA157" s="23">
        <v>0.13</v>
      </c>
      <c r="BB157" s="27">
        <f>BA157*K157</f>
        <v>78</v>
      </c>
      <c r="BC157" s="34" t="s">
        <v>252</v>
      </c>
      <c r="BD157" s="23"/>
      <c r="BE157" s="23"/>
      <c r="BF157" s="27"/>
      <c r="BG157" s="34"/>
      <c r="BH157" s="23"/>
      <c r="BI157" s="23"/>
      <c r="BJ157" s="27"/>
      <c r="BK157" s="34"/>
      <c r="BL157" s="23"/>
      <c r="BM157" s="23"/>
      <c r="BN157" s="27"/>
      <c r="BO157" s="34"/>
      <c r="BP157" s="23"/>
      <c r="BQ157" s="23"/>
      <c r="BR157" s="27"/>
      <c r="BS157" s="34"/>
      <c r="BT157" s="23"/>
      <c r="BU157" s="23"/>
      <c r="BV157" s="27"/>
      <c r="BW157" s="34"/>
      <c r="BX157" s="23" t="s">
        <v>284</v>
      </c>
      <c r="BY157" s="23" t="s">
        <v>257</v>
      </c>
      <c r="BZ157" s="23" t="s">
        <v>260</v>
      </c>
      <c r="CA157" s="23"/>
      <c r="CB157" s="23" t="s">
        <v>259</v>
      </c>
    </row>
    <row r="158" spans="1:80" s="24" customFormat="1" ht="19.899999999999999" customHeight="1" x14ac:dyDescent="0.25">
      <c r="A158" s="4">
        <v>43172</v>
      </c>
      <c r="B158" s="20">
        <v>43266</v>
      </c>
      <c r="C158" s="6">
        <v>120</v>
      </c>
      <c r="D158" s="6">
        <v>14637</v>
      </c>
      <c r="E158" s="6">
        <v>10</v>
      </c>
      <c r="F158" s="7" t="s">
        <v>161</v>
      </c>
      <c r="G158" s="7" t="s">
        <v>71</v>
      </c>
      <c r="H158" s="8" t="s">
        <v>72</v>
      </c>
      <c r="I158" s="30" t="s">
        <v>38</v>
      </c>
      <c r="J158" s="9">
        <f>6000-3000</f>
        <v>3000</v>
      </c>
      <c r="K158" s="9">
        <f>3000-1992</f>
        <v>1008</v>
      </c>
      <c r="L158" s="5">
        <v>43266</v>
      </c>
      <c r="M158" s="39">
        <v>43266</v>
      </c>
      <c r="N158" s="39"/>
      <c r="O158" s="9">
        <f>3000-1992</f>
        <v>1008</v>
      </c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67" t="s">
        <v>355</v>
      </c>
      <c r="AC158" s="6" t="s">
        <v>293</v>
      </c>
      <c r="AD158" s="7" t="s">
        <v>39</v>
      </c>
      <c r="AE158" s="28" t="s">
        <v>66</v>
      </c>
      <c r="AF158" s="10" t="s">
        <v>162</v>
      </c>
      <c r="AG158" s="10"/>
      <c r="AH158" s="6" t="s">
        <v>166</v>
      </c>
      <c r="AI158" s="10" t="s">
        <v>350</v>
      </c>
      <c r="AJ158" s="28" t="s">
        <v>73</v>
      </c>
      <c r="AK158" s="27">
        <v>0.82</v>
      </c>
      <c r="AL158" s="27">
        <f t="shared" si="22"/>
        <v>828.37439999999992</v>
      </c>
      <c r="AM158" s="23" t="s">
        <v>316</v>
      </c>
      <c r="AN158" s="28" t="s">
        <v>74</v>
      </c>
      <c r="AO158" s="27">
        <v>0.215</v>
      </c>
      <c r="AP158" s="27">
        <f t="shared" si="23"/>
        <v>216.72</v>
      </c>
      <c r="AQ158" s="25" t="s">
        <v>340</v>
      </c>
      <c r="AR158" s="27"/>
      <c r="AS158" s="27"/>
      <c r="AT158" s="27"/>
      <c r="AU158" s="27"/>
      <c r="AV158" s="27" t="s">
        <v>75</v>
      </c>
      <c r="AW158" s="27">
        <v>0.36</v>
      </c>
      <c r="AX158" s="27">
        <f>AW158*K158</f>
        <v>362.88</v>
      </c>
      <c r="AY158" s="23" t="s">
        <v>312</v>
      </c>
      <c r="AZ158" s="27" t="s">
        <v>76</v>
      </c>
      <c r="BA158" s="27">
        <v>0.13</v>
      </c>
      <c r="BB158" s="27">
        <f>BA158*K158</f>
        <v>131.04</v>
      </c>
      <c r="BC158" s="28" t="s">
        <v>252</v>
      </c>
      <c r="BD158" s="27"/>
      <c r="BE158" s="27"/>
      <c r="BF158" s="27"/>
      <c r="BG158" s="28"/>
      <c r="BH158" s="27"/>
      <c r="BI158" s="27"/>
      <c r="BJ158" s="27"/>
      <c r="BK158" s="28"/>
      <c r="BL158" s="27"/>
      <c r="BM158" s="27"/>
      <c r="BN158" s="27"/>
      <c r="BO158" s="28"/>
      <c r="BP158" s="27"/>
      <c r="BQ158" s="27"/>
      <c r="BR158" s="27"/>
      <c r="BS158" s="28"/>
      <c r="BT158" s="27"/>
      <c r="BU158" s="27"/>
      <c r="BV158" s="27"/>
      <c r="BW158" s="28"/>
      <c r="BX158" s="27" t="s">
        <v>284</v>
      </c>
      <c r="BY158" s="27" t="s">
        <v>257</v>
      </c>
      <c r="BZ158" s="27" t="s">
        <v>260</v>
      </c>
      <c r="CA158" s="27"/>
      <c r="CB158" s="27" t="s">
        <v>259</v>
      </c>
    </row>
    <row r="159" spans="1:80" s="24" customFormat="1" ht="19.899999999999999" customHeight="1" x14ac:dyDescent="0.25">
      <c r="A159" s="4">
        <v>43172</v>
      </c>
      <c r="B159" s="20">
        <v>43266</v>
      </c>
      <c r="C159" s="6">
        <v>120</v>
      </c>
      <c r="D159" s="6">
        <v>14637</v>
      </c>
      <c r="E159" s="6">
        <v>11</v>
      </c>
      <c r="F159" s="7" t="s">
        <v>161</v>
      </c>
      <c r="G159" s="7" t="s">
        <v>77</v>
      </c>
      <c r="H159" s="8" t="s">
        <v>78</v>
      </c>
      <c r="I159" s="25" t="s">
        <v>38</v>
      </c>
      <c r="J159" s="9">
        <v>800</v>
      </c>
      <c r="K159" s="9">
        <v>800</v>
      </c>
      <c r="L159" s="5">
        <v>43266</v>
      </c>
      <c r="M159" s="39">
        <v>43266</v>
      </c>
      <c r="N159" s="39"/>
      <c r="O159" s="9">
        <v>800</v>
      </c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5"/>
      <c r="AC159" s="6"/>
      <c r="AD159" s="7" t="s">
        <v>39</v>
      </c>
      <c r="AE159" s="34" t="s">
        <v>66</v>
      </c>
      <c r="AF159" s="10" t="s">
        <v>162</v>
      </c>
      <c r="AG159" s="10"/>
      <c r="AH159" s="10" t="s">
        <v>170</v>
      </c>
      <c r="AI159" s="10" t="s">
        <v>327</v>
      </c>
      <c r="AJ159" s="23" t="s">
        <v>79</v>
      </c>
      <c r="AK159" s="23">
        <v>0.82</v>
      </c>
      <c r="AL159" s="23">
        <f t="shared" si="22"/>
        <v>657.44</v>
      </c>
      <c r="AM159" s="42" t="s">
        <v>325</v>
      </c>
      <c r="AN159" s="23" t="s">
        <v>80</v>
      </c>
      <c r="AO159" s="23">
        <v>0.215</v>
      </c>
      <c r="AP159" s="23">
        <f t="shared" si="23"/>
        <v>172</v>
      </c>
      <c r="AQ159" s="25" t="s">
        <v>340</v>
      </c>
      <c r="AR159" s="23"/>
      <c r="AS159" s="23"/>
      <c r="AT159" s="23"/>
      <c r="AU159" s="23"/>
      <c r="AV159" s="23" t="s">
        <v>81</v>
      </c>
      <c r="AW159" s="23">
        <v>0.36</v>
      </c>
      <c r="AX159" s="23">
        <f>AW159*K159</f>
        <v>288</v>
      </c>
      <c r="AY159" s="23" t="s">
        <v>344</v>
      </c>
      <c r="AZ159" s="23" t="s">
        <v>82</v>
      </c>
      <c r="BA159" s="23">
        <v>0.13</v>
      </c>
      <c r="BB159" s="23">
        <f>BA159*K159</f>
        <v>104</v>
      </c>
      <c r="BC159" s="34" t="s">
        <v>252</v>
      </c>
      <c r="BD159" s="23"/>
      <c r="BE159" s="23"/>
      <c r="BF159" s="23"/>
      <c r="BG159" s="34"/>
      <c r="BH159" s="23"/>
      <c r="BI159" s="23"/>
      <c r="BJ159" s="23"/>
      <c r="BK159" s="34"/>
      <c r="BL159" s="23"/>
      <c r="BM159" s="23"/>
      <c r="BN159" s="23"/>
      <c r="BO159" s="34"/>
      <c r="BP159" s="23"/>
      <c r="BQ159" s="23"/>
      <c r="BR159" s="23"/>
      <c r="BS159" s="34"/>
      <c r="BT159" s="23"/>
      <c r="BU159" s="23"/>
      <c r="BV159" s="23"/>
      <c r="BW159" s="34"/>
      <c r="BX159" s="23" t="s">
        <v>284</v>
      </c>
      <c r="BY159" s="23" t="s">
        <v>257</v>
      </c>
      <c r="BZ159" s="23" t="s">
        <v>260</v>
      </c>
      <c r="CA159" s="23"/>
      <c r="CB159" s="23" t="s">
        <v>259</v>
      </c>
    </row>
    <row r="160" spans="1:80" s="24" customFormat="1" ht="19.899999999999999" customHeight="1" x14ac:dyDescent="0.25">
      <c r="A160" s="4">
        <v>43172</v>
      </c>
      <c r="B160" s="20">
        <v>43266</v>
      </c>
      <c r="C160" s="6">
        <v>120</v>
      </c>
      <c r="D160" s="6">
        <v>14637</v>
      </c>
      <c r="E160" s="6">
        <v>12</v>
      </c>
      <c r="F160" s="7" t="s">
        <v>161</v>
      </c>
      <c r="G160" s="7" t="s">
        <v>174</v>
      </c>
      <c r="H160" s="8" t="s">
        <v>175</v>
      </c>
      <c r="I160" s="25"/>
      <c r="J160" s="9">
        <v>300</v>
      </c>
      <c r="K160" s="9">
        <v>300</v>
      </c>
      <c r="L160" s="5">
        <v>43266</v>
      </c>
      <c r="M160" s="69">
        <v>43266</v>
      </c>
      <c r="N160" s="69"/>
      <c r="O160" s="9">
        <v>300</v>
      </c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5"/>
      <c r="AC160" s="6"/>
      <c r="AD160" s="7" t="s">
        <v>39</v>
      </c>
      <c r="AE160" s="34" t="s">
        <v>129</v>
      </c>
      <c r="AF160" s="10" t="s">
        <v>162</v>
      </c>
      <c r="AG160" s="10"/>
      <c r="AH160" s="10" t="s">
        <v>170</v>
      </c>
      <c r="AI160" s="10" t="s">
        <v>341</v>
      </c>
      <c r="AJ160" s="23" t="s">
        <v>176</v>
      </c>
      <c r="AK160" s="23">
        <v>0.78</v>
      </c>
      <c r="AL160" s="23">
        <f>AK160*K160</f>
        <v>234</v>
      </c>
      <c r="AM160" s="23" t="s">
        <v>333</v>
      </c>
      <c r="AN160" s="23" t="s">
        <v>177</v>
      </c>
      <c r="AO160" s="23">
        <v>0.43</v>
      </c>
      <c r="AP160" s="23">
        <f t="shared" si="23"/>
        <v>129</v>
      </c>
      <c r="AQ160" s="25" t="s">
        <v>312</v>
      </c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34"/>
      <c r="BD160" s="23"/>
      <c r="BE160" s="23"/>
      <c r="BF160" s="23"/>
      <c r="BG160" s="34"/>
      <c r="BH160" s="23"/>
      <c r="BI160" s="23"/>
      <c r="BJ160" s="23"/>
      <c r="BK160" s="34"/>
      <c r="BL160" s="23"/>
      <c r="BM160" s="23"/>
      <c r="BN160" s="23"/>
      <c r="BO160" s="34"/>
      <c r="BP160" s="23"/>
      <c r="BQ160" s="23"/>
      <c r="BR160" s="23"/>
      <c r="BS160" s="34"/>
      <c r="BT160" s="23"/>
      <c r="BU160" s="23"/>
      <c r="BV160" s="23"/>
      <c r="BW160" s="34"/>
      <c r="BX160" s="23" t="s">
        <v>269</v>
      </c>
      <c r="BY160" s="23" t="s">
        <v>270</v>
      </c>
      <c r="BZ160" s="23" t="s">
        <v>271</v>
      </c>
      <c r="CA160" s="23"/>
      <c r="CB160" s="23" t="s">
        <v>272</v>
      </c>
    </row>
    <row r="161" spans="1:80" s="24" customFormat="1" ht="19.899999999999999" customHeight="1" x14ac:dyDescent="0.25">
      <c r="A161" s="4">
        <v>43172</v>
      </c>
      <c r="B161" s="20">
        <v>43266</v>
      </c>
      <c r="C161" s="6">
        <v>120</v>
      </c>
      <c r="D161" s="6">
        <v>14637</v>
      </c>
      <c r="E161" s="6">
        <v>14</v>
      </c>
      <c r="F161" s="7" t="s">
        <v>161</v>
      </c>
      <c r="G161" s="7" t="s">
        <v>104</v>
      </c>
      <c r="H161" s="8" t="s">
        <v>105</v>
      </c>
      <c r="I161" s="25" t="s">
        <v>38</v>
      </c>
      <c r="J161" s="9">
        <v>200</v>
      </c>
      <c r="K161" s="9">
        <v>200</v>
      </c>
      <c r="L161" s="5">
        <v>43266</v>
      </c>
      <c r="M161" s="39">
        <v>43266</v>
      </c>
      <c r="N161" s="39"/>
      <c r="O161" s="9">
        <v>200</v>
      </c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5"/>
      <c r="AC161" s="6"/>
      <c r="AD161" s="7" t="s">
        <v>39</v>
      </c>
      <c r="AE161" s="34" t="s">
        <v>106</v>
      </c>
      <c r="AF161" s="10" t="s">
        <v>162</v>
      </c>
      <c r="AG161" s="10"/>
      <c r="AH161" s="10" t="s">
        <v>170</v>
      </c>
      <c r="AI161" s="10" t="s">
        <v>349</v>
      </c>
      <c r="AJ161" s="23" t="s">
        <v>85</v>
      </c>
      <c r="AK161" s="23">
        <v>0.52100000000000002</v>
      </c>
      <c r="AL161" s="23">
        <f>AK161*K161+(K161*1%*0.18)</f>
        <v>104.56</v>
      </c>
      <c r="AM161" s="23" t="s">
        <v>329</v>
      </c>
      <c r="AN161" s="23" t="s">
        <v>86</v>
      </c>
      <c r="AO161" s="23">
        <v>0.24</v>
      </c>
      <c r="AP161" s="23">
        <f t="shared" si="23"/>
        <v>48</v>
      </c>
      <c r="AQ161" s="25" t="s">
        <v>312</v>
      </c>
      <c r="AR161" s="23"/>
      <c r="AS161" s="23"/>
      <c r="AT161" s="23"/>
      <c r="AU161" s="23"/>
      <c r="AV161" s="23" t="s">
        <v>87</v>
      </c>
      <c r="AW161" s="23">
        <v>0.52100000000000002</v>
      </c>
      <c r="AX161" s="23">
        <f>AW161*K161</f>
        <v>104.2</v>
      </c>
      <c r="AY161" s="23" t="s">
        <v>312</v>
      </c>
      <c r="AZ161" s="23" t="s">
        <v>88</v>
      </c>
      <c r="BA161" s="23">
        <v>7.9500000000000001E-2</v>
      </c>
      <c r="BB161" s="23">
        <f>BA161*K161</f>
        <v>15.9</v>
      </c>
      <c r="BC161" s="34" t="s">
        <v>252</v>
      </c>
      <c r="BD161" s="23"/>
      <c r="BE161" s="23"/>
      <c r="BF161" s="23"/>
      <c r="BG161" s="34"/>
      <c r="BH161" s="23"/>
      <c r="BI161" s="23"/>
      <c r="BJ161" s="23"/>
      <c r="BK161" s="34"/>
      <c r="BL161" s="23"/>
      <c r="BM161" s="23"/>
      <c r="BN161" s="23"/>
      <c r="BO161" s="34"/>
      <c r="BP161" s="23"/>
      <c r="BQ161" s="23"/>
      <c r="BR161" s="23"/>
      <c r="BS161" s="34"/>
      <c r="BT161" s="23"/>
      <c r="BU161" s="23"/>
      <c r="BV161" s="23"/>
      <c r="BW161" s="34"/>
      <c r="BX161" s="23" t="s">
        <v>285</v>
      </c>
      <c r="BY161" s="23" t="s">
        <v>257</v>
      </c>
      <c r="BZ161" s="23" t="s">
        <v>261</v>
      </c>
      <c r="CA161" s="23"/>
      <c r="CB161" s="23" t="s">
        <v>262</v>
      </c>
    </row>
    <row r="162" spans="1:80" s="24" customFormat="1" ht="19.899999999999999" customHeight="1" x14ac:dyDescent="0.25">
      <c r="A162" s="4">
        <v>43172</v>
      </c>
      <c r="B162" s="20">
        <v>43266</v>
      </c>
      <c r="C162" s="6">
        <v>120</v>
      </c>
      <c r="D162" s="6">
        <v>14637</v>
      </c>
      <c r="E162" s="6">
        <v>16</v>
      </c>
      <c r="F162" s="7" t="s">
        <v>161</v>
      </c>
      <c r="G162" s="7" t="s">
        <v>149</v>
      </c>
      <c r="H162" s="8" t="s">
        <v>150</v>
      </c>
      <c r="I162" s="25"/>
      <c r="J162" s="9">
        <f>5000+2500</f>
        <v>7500</v>
      </c>
      <c r="K162" s="9">
        <f>7500-3100-2400</f>
        <v>2000</v>
      </c>
      <c r="L162" s="5">
        <v>43266</v>
      </c>
      <c r="M162" s="69">
        <v>43266</v>
      </c>
      <c r="N162" s="69"/>
      <c r="O162" s="9">
        <f>7500-3100-2400</f>
        <v>2000</v>
      </c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5"/>
      <c r="AC162" s="6"/>
      <c r="AD162" s="7" t="s">
        <v>29</v>
      </c>
      <c r="AE162" s="23" t="s">
        <v>30</v>
      </c>
      <c r="AF162" s="10" t="s">
        <v>162</v>
      </c>
      <c r="AG162" s="10" t="s">
        <v>302</v>
      </c>
      <c r="AH162" s="10" t="s">
        <v>170</v>
      </c>
      <c r="AI162" s="10" t="s">
        <v>414</v>
      </c>
      <c r="AJ162" s="23"/>
      <c r="AK162" s="23"/>
      <c r="AL162" s="23"/>
      <c r="AM162" s="23"/>
      <c r="AN162" s="23" t="s">
        <v>32</v>
      </c>
      <c r="AO162" s="23">
        <v>0.48</v>
      </c>
      <c r="AP162" s="23">
        <f t="shared" si="23"/>
        <v>960</v>
      </c>
      <c r="AQ162" s="89" t="s">
        <v>413</v>
      </c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34"/>
      <c r="BD162" s="23"/>
      <c r="BE162" s="23"/>
      <c r="BF162" s="23"/>
      <c r="BG162" s="34"/>
      <c r="BH162" s="23"/>
      <c r="BI162" s="23"/>
      <c r="BJ162" s="23"/>
      <c r="BK162" s="34"/>
      <c r="BL162" s="23"/>
      <c r="BM162" s="23"/>
      <c r="BN162" s="23"/>
      <c r="BO162" s="34"/>
      <c r="BP162" s="23"/>
      <c r="BQ162" s="23"/>
      <c r="BR162" s="23"/>
      <c r="BS162" s="34"/>
      <c r="BT162" s="23"/>
      <c r="BU162" s="23"/>
      <c r="BV162" s="23"/>
      <c r="BW162" s="34"/>
      <c r="BX162" s="23" t="s">
        <v>264</v>
      </c>
      <c r="BY162" s="23" t="s">
        <v>257</v>
      </c>
      <c r="BZ162" s="23" t="s">
        <v>265</v>
      </c>
      <c r="CA162" s="23"/>
      <c r="CB162" s="23" t="s">
        <v>266</v>
      </c>
    </row>
    <row r="163" spans="1:80" s="24" customFormat="1" ht="19.899999999999999" customHeight="1" x14ac:dyDescent="0.25">
      <c r="A163" s="4">
        <v>43172</v>
      </c>
      <c r="B163" s="20">
        <v>43266</v>
      </c>
      <c r="C163" s="6">
        <v>120</v>
      </c>
      <c r="D163" s="6">
        <v>14637</v>
      </c>
      <c r="E163" s="6">
        <v>22</v>
      </c>
      <c r="F163" s="7" t="s">
        <v>161</v>
      </c>
      <c r="G163" s="7" t="s">
        <v>157</v>
      </c>
      <c r="H163" s="8" t="s">
        <v>158</v>
      </c>
      <c r="I163" s="25"/>
      <c r="J163" s="9">
        <v>200</v>
      </c>
      <c r="K163" s="9">
        <v>200</v>
      </c>
      <c r="L163" s="5">
        <v>43266</v>
      </c>
      <c r="M163" s="69">
        <v>43266</v>
      </c>
      <c r="N163" s="69"/>
      <c r="O163" s="9">
        <v>200</v>
      </c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5"/>
      <c r="AC163" s="6"/>
      <c r="AD163" s="7" t="s">
        <v>114</v>
      </c>
      <c r="AE163" s="23" t="s">
        <v>303</v>
      </c>
      <c r="AF163" s="10" t="s">
        <v>162</v>
      </c>
      <c r="AG163" s="10" t="s">
        <v>305</v>
      </c>
      <c r="AH163" s="10"/>
      <c r="AI163" s="10" t="s">
        <v>332</v>
      </c>
      <c r="AJ163" s="23" t="s">
        <v>159</v>
      </c>
      <c r="AK163" s="23">
        <v>0</v>
      </c>
      <c r="AL163" s="23">
        <f>AK163*K163</f>
        <v>0</v>
      </c>
      <c r="AM163" s="23"/>
      <c r="AN163" s="23" t="s">
        <v>159</v>
      </c>
      <c r="AO163" s="23">
        <v>1.04</v>
      </c>
      <c r="AP163" s="23">
        <f t="shared" si="23"/>
        <v>208</v>
      </c>
      <c r="AQ163" s="25" t="s">
        <v>340</v>
      </c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34"/>
      <c r="BD163" s="23"/>
      <c r="BE163" s="23"/>
      <c r="BF163" s="23"/>
      <c r="BG163" s="34"/>
      <c r="BH163" s="23"/>
      <c r="BI163" s="23"/>
      <c r="BJ163" s="23"/>
      <c r="BK163" s="34"/>
      <c r="BL163" s="23"/>
      <c r="BM163" s="23"/>
      <c r="BN163" s="23"/>
      <c r="BO163" s="34"/>
      <c r="BP163" s="23"/>
      <c r="BQ163" s="23"/>
      <c r="BR163" s="23"/>
      <c r="BS163" s="34"/>
      <c r="BT163" s="23"/>
      <c r="BU163" s="23"/>
      <c r="BV163" s="23"/>
      <c r="BW163" s="34"/>
      <c r="BX163" s="23" t="s">
        <v>287</v>
      </c>
      <c r="BY163" s="23" t="s">
        <v>257</v>
      </c>
      <c r="BZ163" s="23" t="s">
        <v>267</v>
      </c>
      <c r="CA163" s="23"/>
      <c r="CB163" s="23" t="s">
        <v>277</v>
      </c>
    </row>
    <row r="164" spans="1:80" s="24" customFormat="1" ht="19.899999999999999" customHeight="1" x14ac:dyDescent="0.25">
      <c r="A164" s="4">
        <v>43172</v>
      </c>
      <c r="B164" s="20">
        <v>43266</v>
      </c>
      <c r="C164" s="6">
        <v>120</v>
      </c>
      <c r="D164" s="6">
        <v>14637</v>
      </c>
      <c r="E164" s="6">
        <v>23</v>
      </c>
      <c r="F164" s="7" t="s">
        <v>161</v>
      </c>
      <c r="G164" s="7" t="s">
        <v>186</v>
      </c>
      <c r="H164" s="8" t="s">
        <v>187</v>
      </c>
      <c r="I164" s="30"/>
      <c r="J164" s="9">
        <v>400</v>
      </c>
      <c r="K164" s="9">
        <v>400</v>
      </c>
      <c r="L164" s="5">
        <v>43266</v>
      </c>
      <c r="M164" s="69">
        <v>43266</v>
      </c>
      <c r="N164" s="69"/>
      <c r="O164" s="9">
        <v>400</v>
      </c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5"/>
      <c r="AC164" s="6"/>
      <c r="AD164" s="7" t="s">
        <v>114</v>
      </c>
      <c r="AE164" s="30" t="s">
        <v>303</v>
      </c>
      <c r="AF164" s="10" t="s">
        <v>162</v>
      </c>
      <c r="AG164" s="10" t="s">
        <v>305</v>
      </c>
      <c r="AH164" s="10"/>
      <c r="AI164" s="10" t="s">
        <v>335</v>
      </c>
      <c r="AJ164" s="30" t="s">
        <v>159</v>
      </c>
      <c r="AK164" s="30">
        <v>0</v>
      </c>
      <c r="AL164" s="30">
        <f>AK164*K164</f>
        <v>0</v>
      </c>
      <c r="AM164" s="30"/>
      <c r="AN164" s="30" t="s">
        <v>188</v>
      </c>
      <c r="AO164" s="30">
        <v>0.68</v>
      </c>
      <c r="AP164" s="30">
        <f t="shared" si="23"/>
        <v>272</v>
      </c>
      <c r="AQ164" s="30" t="s">
        <v>343</v>
      </c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34"/>
      <c r="BD164" s="23"/>
      <c r="BE164" s="23"/>
      <c r="BF164" s="23"/>
      <c r="BG164" s="34"/>
      <c r="BH164" s="23"/>
      <c r="BI164" s="23"/>
      <c r="BJ164" s="23"/>
      <c r="BK164" s="34"/>
      <c r="BL164" s="23"/>
      <c r="BM164" s="23"/>
      <c r="BN164" s="23"/>
      <c r="BO164" s="34"/>
      <c r="BP164" s="23"/>
      <c r="BQ164" s="23"/>
      <c r="BR164" s="23"/>
      <c r="BS164" s="34"/>
      <c r="BT164" s="23"/>
      <c r="BU164" s="23"/>
      <c r="BV164" s="23"/>
      <c r="BW164" s="34"/>
      <c r="BX164" s="30" t="s">
        <v>287</v>
      </c>
      <c r="BY164" s="30" t="s">
        <v>257</v>
      </c>
      <c r="BZ164" s="30" t="s">
        <v>267</v>
      </c>
      <c r="CA164" s="30"/>
      <c r="CB164" s="30" t="s">
        <v>277</v>
      </c>
    </row>
    <row r="165" spans="1:80" s="24" customFormat="1" ht="19.899999999999999" customHeight="1" x14ac:dyDescent="0.25">
      <c r="A165" s="4">
        <v>43172</v>
      </c>
      <c r="B165" s="20">
        <v>43266</v>
      </c>
      <c r="C165" s="6">
        <v>120</v>
      </c>
      <c r="D165" s="6">
        <v>14637</v>
      </c>
      <c r="E165" s="6">
        <v>24</v>
      </c>
      <c r="F165" s="7" t="s">
        <v>161</v>
      </c>
      <c r="G165" s="7" t="s">
        <v>36</v>
      </c>
      <c r="H165" s="8" t="s">
        <v>37</v>
      </c>
      <c r="I165" s="25" t="s">
        <v>38</v>
      </c>
      <c r="J165" s="9">
        <v>1500</v>
      </c>
      <c r="K165" s="9">
        <f>1500-800</f>
        <v>700</v>
      </c>
      <c r="L165" s="5">
        <v>43266</v>
      </c>
      <c r="M165" s="69">
        <v>43266</v>
      </c>
      <c r="N165" s="69"/>
      <c r="O165" s="9">
        <f>1500-800</f>
        <v>700</v>
      </c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5"/>
      <c r="AC165" s="6"/>
      <c r="AD165" s="7" t="s">
        <v>39</v>
      </c>
      <c r="AE165" s="23" t="s">
        <v>40</v>
      </c>
      <c r="AF165" s="10" t="s">
        <v>162</v>
      </c>
      <c r="AG165" s="10"/>
      <c r="AH165" s="10" t="s">
        <v>166</v>
      </c>
      <c r="AI165" s="10" t="s">
        <v>310</v>
      </c>
      <c r="AJ165" s="23" t="s">
        <v>41</v>
      </c>
      <c r="AK165" s="23">
        <v>0.9</v>
      </c>
      <c r="AL165" s="23">
        <f>AK165*K165+(K165*1%*0.18)</f>
        <v>631.26</v>
      </c>
      <c r="AM165" s="23" t="s">
        <v>312</v>
      </c>
      <c r="AN165" s="23" t="s">
        <v>42</v>
      </c>
      <c r="AO165" s="23">
        <v>0.54</v>
      </c>
      <c r="AP165" s="23">
        <f t="shared" si="23"/>
        <v>378</v>
      </c>
      <c r="AQ165" s="25" t="s">
        <v>312</v>
      </c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34"/>
      <c r="BD165" s="23"/>
      <c r="BE165" s="23"/>
      <c r="BF165" s="23"/>
      <c r="BG165" s="34"/>
      <c r="BH165" s="23"/>
      <c r="BI165" s="23"/>
      <c r="BJ165" s="23"/>
      <c r="BK165" s="34"/>
      <c r="BL165" s="23"/>
      <c r="BM165" s="23"/>
      <c r="BN165" s="23"/>
      <c r="BO165" s="34"/>
      <c r="BP165" s="23"/>
      <c r="BQ165" s="23"/>
      <c r="BR165" s="23"/>
      <c r="BS165" s="34"/>
      <c r="BT165" s="23"/>
      <c r="BU165" s="23"/>
      <c r="BV165" s="23"/>
      <c r="BW165" s="34"/>
      <c r="BX165" s="23" t="s">
        <v>284</v>
      </c>
      <c r="BY165" s="23" t="s">
        <v>257</v>
      </c>
      <c r="BZ165" s="23" t="s">
        <v>258</v>
      </c>
      <c r="CA165" s="23"/>
      <c r="CB165" s="23" t="s">
        <v>259</v>
      </c>
    </row>
    <row r="166" spans="1:80" s="24" customFormat="1" ht="19.899999999999999" customHeight="1" x14ac:dyDescent="0.25">
      <c r="A166" s="4">
        <v>43172</v>
      </c>
      <c r="B166" s="20">
        <v>43266</v>
      </c>
      <c r="C166" s="6">
        <v>120</v>
      </c>
      <c r="D166" s="6">
        <v>14637</v>
      </c>
      <c r="E166" s="6">
        <v>3</v>
      </c>
      <c r="F166" s="7" t="s">
        <v>161</v>
      </c>
      <c r="G166" s="7" t="s">
        <v>36</v>
      </c>
      <c r="H166" s="8" t="s">
        <v>37</v>
      </c>
      <c r="I166" s="25" t="s">
        <v>38</v>
      </c>
      <c r="J166" s="9">
        <v>2000</v>
      </c>
      <c r="K166" s="9">
        <f>2000-1000</f>
        <v>1000</v>
      </c>
      <c r="L166" s="5">
        <v>43266</v>
      </c>
      <c r="M166" s="69">
        <v>43267</v>
      </c>
      <c r="N166" s="69"/>
      <c r="O166" s="9">
        <f>2000-1000</f>
        <v>1000</v>
      </c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5"/>
      <c r="AC166" s="6"/>
      <c r="AD166" s="7" t="s">
        <v>39</v>
      </c>
      <c r="AE166" s="23" t="s">
        <v>40</v>
      </c>
      <c r="AF166" s="10" t="s">
        <v>162</v>
      </c>
      <c r="AG166" s="10"/>
      <c r="AH166" s="10" t="s">
        <v>170</v>
      </c>
      <c r="AI166" s="10" t="s">
        <v>310</v>
      </c>
      <c r="AJ166" s="23" t="s">
        <v>41</v>
      </c>
      <c r="AK166" s="23">
        <v>0.9</v>
      </c>
      <c r="AL166" s="23">
        <f>AK166*K166+(K166*1%*0.18)</f>
        <v>901.8</v>
      </c>
      <c r="AM166" s="23" t="s">
        <v>312</v>
      </c>
      <c r="AN166" s="23" t="s">
        <v>42</v>
      </c>
      <c r="AO166" s="23">
        <v>0.54</v>
      </c>
      <c r="AP166" s="23">
        <f t="shared" si="23"/>
        <v>540</v>
      </c>
      <c r="AQ166" s="25" t="s">
        <v>312</v>
      </c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34"/>
      <c r="BD166" s="23"/>
      <c r="BE166" s="23"/>
      <c r="BF166" s="23"/>
      <c r="BG166" s="34"/>
      <c r="BH166" s="23"/>
      <c r="BI166" s="23"/>
      <c r="BJ166" s="23"/>
      <c r="BK166" s="34"/>
      <c r="BL166" s="23"/>
      <c r="BM166" s="23"/>
      <c r="BN166" s="23"/>
      <c r="BO166" s="34"/>
      <c r="BP166" s="23"/>
      <c r="BQ166" s="23"/>
      <c r="BR166" s="23"/>
      <c r="BS166" s="34"/>
      <c r="BT166" s="23"/>
      <c r="BU166" s="23"/>
      <c r="BV166" s="23"/>
      <c r="BW166" s="34"/>
      <c r="BX166" s="23" t="s">
        <v>284</v>
      </c>
      <c r="BY166" s="23" t="s">
        <v>257</v>
      </c>
      <c r="BZ166" s="23" t="s">
        <v>258</v>
      </c>
      <c r="CA166" s="23"/>
      <c r="CB166" s="23" t="s">
        <v>259</v>
      </c>
    </row>
    <row r="167" spans="1:80" s="24" customFormat="1" ht="19.899999999999999" customHeight="1" x14ac:dyDescent="0.25">
      <c r="A167" s="4">
        <v>43172</v>
      </c>
      <c r="B167" s="20">
        <v>43266</v>
      </c>
      <c r="C167" s="6">
        <v>120</v>
      </c>
      <c r="D167" s="6">
        <v>14637</v>
      </c>
      <c r="E167" s="6">
        <v>10</v>
      </c>
      <c r="F167" s="7" t="s">
        <v>161</v>
      </c>
      <c r="G167" s="7" t="s">
        <v>71</v>
      </c>
      <c r="H167" s="8" t="s">
        <v>72</v>
      </c>
      <c r="I167" s="30" t="s">
        <v>38</v>
      </c>
      <c r="J167" s="9">
        <f>6000-3000</f>
        <v>3000</v>
      </c>
      <c r="K167" s="9">
        <f>3000-1008</f>
        <v>1992</v>
      </c>
      <c r="L167" s="5">
        <v>43266</v>
      </c>
      <c r="M167" s="39">
        <v>43267</v>
      </c>
      <c r="N167" s="39"/>
      <c r="O167" s="9">
        <f>3000-1008</f>
        <v>1992</v>
      </c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67" t="s">
        <v>355</v>
      </c>
      <c r="AC167" s="6" t="s">
        <v>293</v>
      </c>
      <c r="AD167" s="7" t="s">
        <v>39</v>
      </c>
      <c r="AE167" s="28" t="s">
        <v>66</v>
      </c>
      <c r="AF167" s="10" t="s">
        <v>162</v>
      </c>
      <c r="AG167" s="10"/>
      <c r="AH167" s="6" t="s">
        <v>166</v>
      </c>
      <c r="AI167" s="10" t="s">
        <v>350</v>
      </c>
      <c r="AJ167" s="28" t="s">
        <v>73</v>
      </c>
      <c r="AK167" s="27">
        <v>0.82</v>
      </c>
      <c r="AL167" s="27">
        <f>AK167*K167+(K167*1%*0.18)</f>
        <v>1637.0255999999999</v>
      </c>
      <c r="AM167" s="23" t="s">
        <v>316</v>
      </c>
      <c r="AN167" s="28" t="s">
        <v>74</v>
      </c>
      <c r="AO167" s="27">
        <v>0.215</v>
      </c>
      <c r="AP167" s="27">
        <f t="shared" si="23"/>
        <v>428.28</v>
      </c>
      <c r="AQ167" s="25" t="s">
        <v>340</v>
      </c>
      <c r="AR167" s="27"/>
      <c r="AS167" s="27"/>
      <c r="AT167" s="27"/>
      <c r="AU167" s="27"/>
      <c r="AV167" s="27" t="s">
        <v>75</v>
      </c>
      <c r="AW167" s="27">
        <v>0.36</v>
      </c>
      <c r="AX167" s="27">
        <f>AW167*K167</f>
        <v>717.12</v>
      </c>
      <c r="AY167" s="23" t="s">
        <v>312</v>
      </c>
      <c r="AZ167" s="27" t="s">
        <v>76</v>
      </c>
      <c r="BA167" s="27">
        <v>0.13</v>
      </c>
      <c r="BB167" s="27">
        <f>BA167*K167</f>
        <v>258.96000000000004</v>
      </c>
      <c r="BC167" s="28" t="s">
        <v>252</v>
      </c>
      <c r="BD167" s="27"/>
      <c r="BE167" s="27"/>
      <c r="BF167" s="27"/>
      <c r="BG167" s="28"/>
      <c r="BH167" s="27"/>
      <c r="BI167" s="27"/>
      <c r="BJ167" s="27"/>
      <c r="BK167" s="28"/>
      <c r="BL167" s="27"/>
      <c r="BM167" s="27"/>
      <c r="BN167" s="27"/>
      <c r="BO167" s="28"/>
      <c r="BP167" s="27"/>
      <c r="BQ167" s="27"/>
      <c r="BR167" s="27"/>
      <c r="BS167" s="28"/>
      <c r="BT167" s="27"/>
      <c r="BU167" s="27"/>
      <c r="BV167" s="27"/>
      <c r="BW167" s="28"/>
      <c r="BX167" s="27" t="s">
        <v>284</v>
      </c>
      <c r="BY167" s="27" t="s">
        <v>257</v>
      </c>
      <c r="BZ167" s="27" t="s">
        <v>260</v>
      </c>
      <c r="CA167" s="27"/>
      <c r="CB167" s="27" t="s">
        <v>259</v>
      </c>
    </row>
    <row r="168" spans="1:80" s="24" customFormat="1" ht="19.899999999999999" customHeight="1" x14ac:dyDescent="0.25">
      <c r="A168" s="4">
        <v>43172</v>
      </c>
      <c r="B168" s="20">
        <v>43266</v>
      </c>
      <c r="C168" s="6">
        <v>120</v>
      </c>
      <c r="D168" s="6">
        <v>14637</v>
      </c>
      <c r="E168" s="6">
        <v>25</v>
      </c>
      <c r="F168" s="7" t="s">
        <v>161</v>
      </c>
      <c r="G168" s="7" t="s">
        <v>47</v>
      </c>
      <c r="H168" s="8" t="s">
        <v>48</v>
      </c>
      <c r="I168" s="25" t="s">
        <v>38</v>
      </c>
      <c r="J168" s="9">
        <v>2000</v>
      </c>
      <c r="K168" s="9">
        <f>2000-1000</f>
        <v>1000</v>
      </c>
      <c r="L168" s="5">
        <v>43266</v>
      </c>
      <c r="M168" s="69">
        <v>43267</v>
      </c>
      <c r="N168" s="69"/>
      <c r="O168" s="9">
        <f>2000-1000</f>
        <v>1000</v>
      </c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5"/>
      <c r="AC168" s="6"/>
      <c r="AD168" s="7" t="s">
        <v>39</v>
      </c>
      <c r="AE168" s="34" t="s">
        <v>40</v>
      </c>
      <c r="AF168" s="10" t="s">
        <v>162</v>
      </c>
      <c r="AG168" s="10"/>
      <c r="AH168" s="10" t="s">
        <v>170</v>
      </c>
      <c r="AI168" s="10" t="s">
        <v>416</v>
      </c>
      <c r="AJ168" s="23" t="s">
        <v>49</v>
      </c>
      <c r="AK168" s="23">
        <v>0.9</v>
      </c>
      <c r="AL168" s="23">
        <f>AK168*K168+(K168*1%*0.18)</f>
        <v>901.8</v>
      </c>
      <c r="AM168" s="23" t="s">
        <v>333</v>
      </c>
      <c r="AN168" s="23" t="s">
        <v>50</v>
      </c>
      <c r="AO168" s="23">
        <v>0.54</v>
      </c>
      <c r="AP168" s="23">
        <f t="shared" si="23"/>
        <v>540</v>
      </c>
      <c r="AQ168" s="89" t="s">
        <v>415</v>
      </c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34"/>
      <c r="BD168" s="23"/>
      <c r="BE168" s="23"/>
      <c r="BF168" s="23"/>
      <c r="BG168" s="34"/>
      <c r="BH168" s="23"/>
      <c r="BI168" s="23"/>
      <c r="BJ168" s="23"/>
      <c r="BK168" s="34"/>
      <c r="BL168" s="23"/>
      <c r="BM168" s="23"/>
      <c r="BN168" s="23"/>
      <c r="BO168" s="34"/>
      <c r="BP168" s="23"/>
      <c r="BQ168" s="23"/>
      <c r="BR168" s="23"/>
      <c r="BS168" s="34"/>
      <c r="BT168" s="23"/>
      <c r="BU168" s="23"/>
      <c r="BV168" s="23"/>
      <c r="BW168" s="34"/>
      <c r="BX168" s="23" t="s">
        <v>284</v>
      </c>
      <c r="BY168" s="23" t="s">
        <v>257</v>
      </c>
      <c r="BZ168" s="23" t="s">
        <v>258</v>
      </c>
      <c r="CA168" s="23"/>
      <c r="CB168" s="23" t="s">
        <v>259</v>
      </c>
    </row>
    <row r="169" spans="1:80" ht="19.899999999999999" customHeigh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</row>
    <row r="170" spans="1:80" ht="19.899999999999999" customHeigh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</row>
    <row r="171" spans="1:80" ht="19.899999999999999" customHeigh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</row>
    <row r="172" spans="1:80" ht="19.899999999999999" customHeigh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</row>
    <row r="173" spans="1:80" ht="19.899999999999999" customHeigh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</row>
    <row r="174" spans="1:80" ht="19.899999999999999" customHeigh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</row>
    <row r="175" spans="1:80" ht="19.899999999999999" customHeigh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</row>
    <row r="176" spans="1:80" ht="19.899999999999999" customHeigh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</row>
    <row r="177" spans="1:80" ht="19.899999999999999" customHeigh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</row>
    <row r="178" spans="1:80" ht="19.899999999999999" customHeigh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</row>
    <row r="179" spans="1:80" ht="19.899999999999999" customHeigh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</row>
    <row r="180" spans="1:80" ht="19.899999999999999" customHeigh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</row>
    <row r="181" spans="1:80" ht="19.899999999999999" customHeigh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</row>
    <row r="182" spans="1:80" ht="19.899999999999999" customHeigh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</row>
    <row r="183" spans="1:80" ht="19.899999999999999" customHeigh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</row>
    <row r="184" spans="1:80" ht="19.899999999999999" customHeigh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</row>
    <row r="185" spans="1:80" ht="19.899999999999999" customHeigh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</row>
    <row r="186" spans="1:80" ht="19.899999999999999" customHeigh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</row>
    <row r="187" spans="1:80" ht="19.899999999999999" customHeigh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</row>
    <row r="188" spans="1:80" ht="19.899999999999999" customHeigh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</row>
    <row r="189" spans="1:80" ht="19.899999999999999" customHeigh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</row>
    <row r="190" spans="1:80" ht="19.899999999999999" customHeigh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</row>
    <row r="191" spans="1:80" ht="19.899999999999999" customHeigh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</row>
    <row r="192" spans="1:80" ht="19.899999999999999" customHeigh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</row>
    <row r="193" spans="1:80" ht="19.899999999999999" customHeigh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</row>
    <row r="194" spans="1:80" ht="19.899999999999999" customHeigh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</row>
    <row r="195" spans="1:80" ht="19.899999999999999" customHeigh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</row>
    <row r="196" spans="1:80" ht="19.899999999999999" customHeigh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</row>
    <row r="197" spans="1:80" ht="19.899999999999999" customHeigh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</row>
    <row r="198" spans="1:80" ht="19.899999999999999" customHeigh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</row>
    <row r="199" spans="1:80" ht="19.899999999999999" customHeigh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</row>
    <row r="200" spans="1:80" ht="19.899999999999999" customHeigh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</row>
    <row r="201" spans="1:80" ht="19.899999999999999" customHeigh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</row>
    <row r="202" spans="1:80" ht="19.899999999999999" customHeigh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</row>
    <row r="203" spans="1:80" ht="19.899999999999999" customHeigh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</row>
    <row r="204" spans="1:80" ht="19.899999999999999" customHeigh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</row>
    <row r="205" spans="1:80" ht="19.899999999999999" customHeigh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</row>
    <row r="206" spans="1:80" ht="19.899999999999999" customHeigh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</row>
    <row r="207" spans="1:80" ht="19.899999999999999" customHeigh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</row>
    <row r="208" spans="1:80" ht="19.899999999999999" customHeight="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</row>
    <row r="209" spans="1:80" ht="19.899999999999999" customHeigh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</row>
    <row r="210" spans="1:80" ht="19.899999999999999" customHeigh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</row>
    <row r="211" spans="1:80" ht="19.899999999999999" customHeight="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</row>
    <row r="212" spans="1:80" ht="19.899999999999999" customHeigh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</row>
    <row r="213" spans="1:80" ht="19.899999999999999" customHeight="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</row>
    <row r="214" spans="1:80" ht="19.899999999999999" customHeigh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</row>
    <row r="215" spans="1:80" ht="19.899999999999999" customHeight="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</row>
    <row r="216" spans="1:80" ht="19.899999999999999" customHeigh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</row>
    <row r="217" spans="1:80" ht="19.899999999999999" customHeight="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</row>
    <row r="218" spans="1:80" ht="19.899999999999999" customHeigh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</row>
    <row r="219" spans="1:80" ht="19.899999999999999" customHeight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</row>
    <row r="220" spans="1:80" ht="19.899999999999999" customHeigh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</row>
    <row r="221" spans="1:80" ht="19.899999999999999" customHeight="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</row>
    <row r="222" spans="1:80" ht="19.899999999999999" customHeight="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</row>
    <row r="223" spans="1:80" ht="19.899999999999999" customHeight="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</row>
    <row r="224" spans="1:80" ht="19.899999999999999" customHeight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</row>
    <row r="225" spans="1:80" ht="19.899999999999999" customHeight="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</row>
    <row r="226" spans="1:80" ht="19.899999999999999" customHeight="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</row>
    <row r="227" spans="1:80" ht="19.899999999999999" customHeight="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</row>
    <row r="228" spans="1:80" ht="19.899999999999999" customHeight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</row>
    <row r="229" spans="1:80" ht="19.899999999999999" customHeigh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</row>
    <row r="230" spans="1:80" ht="19.899999999999999" customHeigh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</row>
    <row r="231" spans="1:80" ht="19.899999999999999" customHeight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</row>
    <row r="232" spans="1:80" ht="19.899999999999999" customHeight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</row>
    <row r="233" spans="1:80" ht="19.899999999999999" customHeight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</row>
    <row r="234" spans="1:80" ht="19.899999999999999" customHeight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</row>
    <row r="235" spans="1:80" ht="19.899999999999999" customHeight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</row>
    <row r="236" spans="1:80" ht="19.899999999999999" customHeigh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</row>
    <row r="237" spans="1:80" ht="19.899999999999999" customHeight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</row>
    <row r="238" spans="1:80" ht="19.899999999999999" customHeight="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</row>
    <row r="239" spans="1:80" ht="19.899999999999999" customHeigh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</row>
    <row r="240" spans="1:80" ht="19.899999999999999" customHeigh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</row>
    <row r="241" spans="1:80" ht="19.899999999999999" customHeigh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</row>
    <row r="242" spans="1:80" ht="19.899999999999999" customHeigh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</row>
    <row r="243" spans="1:80" ht="19.899999999999999" customHeigh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</row>
    <row r="244" spans="1:80" ht="19.899999999999999" customHeigh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</row>
    <row r="245" spans="1:80" ht="19.899999999999999" customHeigh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</row>
    <row r="246" spans="1:80" ht="19.899999999999999" customHeigh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</row>
    <row r="247" spans="1:80" ht="19.899999999999999" customHeigh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</row>
    <row r="248" spans="1:80" ht="19.899999999999999" customHeigh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</row>
    <row r="249" spans="1:80" ht="19.899999999999999" customHeigh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</row>
    <row r="250" spans="1:80" ht="19.899999999999999" customHeigh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</row>
    <row r="251" spans="1:80" ht="19.899999999999999" customHeigh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</row>
    <row r="252" spans="1:80" ht="19.899999999999999" customHeigh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</row>
    <row r="253" spans="1:80" ht="19.899999999999999" customHeigh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</row>
    <row r="254" spans="1:80" ht="19.899999999999999" customHeight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</row>
    <row r="255" spans="1:80" ht="19.899999999999999" customHeigh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</row>
    <row r="256" spans="1:80" ht="19.899999999999999" customHeigh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</row>
    <row r="257" spans="1:80" ht="19.899999999999999" customHeigh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</row>
    <row r="258" spans="1:80" ht="19.899999999999999" customHeight="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</row>
    <row r="259" spans="1:80" ht="19.899999999999999" customHeight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</row>
    <row r="260" spans="1:80" ht="19.899999999999999" customHeight="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</row>
    <row r="261" spans="1:80" ht="19.899999999999999" customHeight="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</row>
    <row r="262" spans="1:80" ht="19.899999999999999" customHeight="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</row>
    <row r="263" spans="1:80" ht="19.899999999999999" customHeight="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</row>
    <row r="264" spans="1:80" ht="19.899999999999999" customHeight="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</row>
    <row r="265" spans="1:80" ht="19.899999999999999" customHeight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</row>
    <row r="266" spans="1:80" ht="19.899999999999999" customHeight="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</row>
    <row r="267" spans="1:80" ht="19.899999999999999" customHeight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</row>
    <row r="268" spans="1:80" ht="19.899999999999999" customHeight="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</row>
    <row r="269" spans="1:80" ht="19.899999999999999" customHeight="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</row>
    <row r="270" spans="1:80" ht="19.899999999999999" customHeight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</row>
    <row r="271" spans="1:80" ht="19.899999999999999" customHeight="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</row>
    <row r="272" spans="1:80" ht="19.899999999999999" customHeight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</row>
    <row r="273" spans="1:80" ht="19.899999999999999" customHeight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</row>
    <row r="274" spans="1:80" ht="19.899999999999999" customHeight="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</row>
    <row r="275" spans="1:80" ht="19.899999999999999" customHeight="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</row>
    <row r="276" spans="1:80" ht="19.899999999999999" customHeight="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</row>
    <row r="277" spans="1:80" ht="19.899999999999999" customHeight="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</row>
    <row r="278" spans="1:80" ht="19.899999999999999" customHeight="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</row>
    <row r="279" spans="1:80" ht="19.899999999999999" customHeight="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</row>
    <row r="280" spans="1:80" ht="19.899999999999999" customHeight="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</row>
    <row r="281" spans="1:80" ht="19.899999999999999" customHeight="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</row>
    <row r="282" spans="1:80" ht="19.899999999999999" customHeight="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</row>
    <row r="283" spans="1:80" ht="19.899999999999999" customHeight="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</row>
    <row r="284" spans="1:80" ht="19.899999999999999" customHeight="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</row>
    <row r="285" spans="1:80" ht="19.899999999999999" customHeight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</row>
    <row r="286" spans="1:80" ht="19.899999999999999" customHeight="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</row>
    <row r="287" spans="1:80" ht="19.899999999999999" customHeight="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</row>
    <row r="288" spans="1:80" ht="19.899999999999999" customHeight="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</row>
    <row r="289" spans="1:80" ht="19.899999999999999" customHeight="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</row>
    <row r="290" spans="1:80" ht="19.899999999999999" customHeight="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</row>
    <row r="291" spans="1:80" ht="19.899999999999999" customHeight="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</row>
    <row r="292" spans="1:80" ht="19.899999999999999" customHeight="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</row>
    <row r="293" spans="1:80" ht="19.899999999999999" customHeight="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</row>
    <row r="294" spans="1:80" ht="19.899999999999999" customHeight="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</row>
    <row r="295" spans="1:80" ht="19.899999999999999" customHeight="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</row>
    <row r="296" spans="1:80" ht="19.899999999999999" customHeight="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</row>
    <row r="297" spans="1:80" ht="19.899999999999999" customHeight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</row>
    <row r="298" spans="1:80" ht="19.899999999999999" customHeight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</row>
    <row r="299" spans="1:80" ht="19.899999999999999" customHeight="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</row>
    <row r="300" spans="1:80" ht="19.899999999999999" customHeight="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</row>
    <row r="301" spans="1:80" ht="19.899999999999999" customHeight="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</row>
    <row r="302" spans="1:80" ht="19.899999999999999" customHeight="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</row>
    <row r="303" spans="1:80" ht="19.899999999999999" customHeight="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</row>
    <row r="304" spans="1:80" ht="19.899999999999999" customHeight="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</row>
    <row r="305" spans="1:80" ht="19.899999999999999" customHeight="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</row>
    <row r="306" spans="1:80" ht="19.899999999999999" customHeight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</row>
    <row r="307" spans="1:80" ht="19.899999999999999" customHeight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</row>
    <row r="308" spans="1:80" ht="19.899999999999999" customHeight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</row>
    <row r="309" spans="1:80" ht="19.899999999999999" customHeight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</row>
    <row r="310" spans="1:80" ht="19.899999999999999" customHeight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</row>
    <row r="311" spans="1:80" ht="19.899999999999999" customHeight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</row>
    <row r="312" spans="1:80" ht="19.899999999999999" customHeight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</row>
    <row r="313" spans="1:80" ht="19.899999999999999" customHeight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</row>
    <row r="314" spans="1:80" ht="19.899999999999999" customHeight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</row>
    <row r="315" spans="1:80" ht="19.899999999999999" customHeight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</row>
    <row r="316" spans="1:80" ht="19.899999999999999" customHeight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</row>
    <row r="317" spans="1:80" ht="19.899999999999999" customHeight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</row>
    <row r="318" spans="1:80" ht="19.899999999999999" customHeight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</row>
    <row r="319" spans="1:80" ht="19.899999999999999" customHeight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</row>
    <row r="320" spans="1:80" ht="19.899999999999999" customHeigh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</row>
    <row r="321" spans="1:80" ht="19.899999999999999" customHeight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</row>
    <row r="322" spans="1:80" ht="19.899999999999999" customHeight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</row>
    <row r="323" spans="1:80" ht="19.899999999999999" customHeight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</row>
    <row r="324" spans="1:80" ht="19.899999999999999" customHeight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</row>
    <row r="325" spans="1:80" ht="19.899999999999999" customHeight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</row>
    <row r="326" spans="1:80" ht="19.899999999999999" customHeight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</row>
    <row r="327" spans="1:80" ht="19.899999999999999" customHeight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</row>
    <row r="328" spans="1:80" ht="19.899999999999999" customHeight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</row>
    <row r="329" spans="1:80" ht="19.899999999999999" customHeigh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</row>
    <row r="330" spans="1:80" ht="19.899999999999999" customHeight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</row>
    <row r="331" spans="1:80" ht="19.899999999999999" customHeight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</row>
    <row r="332" spans="1:80" ht="19.899999999999999" customHeight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</row>
    <row r="333" spans="1:80" ht="19.899999999999999" customHeight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</row>
    <row r="334" spans="1:80" ht="19.899999999999999" customHeight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</row>
    <row r="335" spans="1:80" ht="19.899999999999999" customHeight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</row>
    <row r="336" spans="1:80" ht="19.899999999999999" customHeight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</row>
    <row r="337" spans="1:80" ht="19.899999999999999" customHeight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</row>
    <row r="338" spans="1:80" ht="19.899999999999999" customHeight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</row>
    <row r="339" spans="1:80" ht="19.899999999999999" customHeight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</row>
    <row r="340" spans="1:80" ht="19.899999999999999" customHeight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</row>
    <row r="341" spans="1:80" ht="19.899999999999999" customHeight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</row>
    <row r="342" spans="1:80" ht="19.899999999999999" customHeight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</row>
    <row r="343" spans="1:80" ht="19.899999999999999" customHeight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</row>
    <row r="344" spans="1:80" ht="19.899999999999999" customHeight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</row>
    <row r="345" spans="1:80" ht="19.899999999999999" customHeight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</row>
    <row r="346" spans="1:80" ht="19.899999999999999" customHeight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</row>
    <row r="347" spans="1:80" ht="19.899999999999999" customHeight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</row>
    <row r="348" spans="1:80" ht="19.899999999999999" customHeight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</row>
    <row r="349" spans="1:80" ht="19.899999999999999" customHeight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</row>
    <row r="350" spans="1:80" ht="19.899999999999999" customHeight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</row>
    <row r="351" spans="1:80" ht="19.899999999999999" customHeigh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</row>
    <row r="352" spans="1:80" ht="19.899999999999999" customHeight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</row>
    <row r="353" spans="1:80" ht="19.899999999999999" customHeight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</row>
    <row r="354" spans="1:80" ht="19.899999999999999" customHeight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</row>
    <row r="355" spans="1:80" ht="19.899999999999999" customHeight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</row>
    <row r="356" spans="1:80" ht="19.899999999999999" customHeight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</row>
    <row r="357" spans="1:80" ht="19.899999999999999" customHeight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</row>
    <row r="358" spans="1:80" ht="19.899999999999999" customHeight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</row>
    <row r="359" spans="1:80" ht="19.899999999999999" customHeight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</row>
    <row r="360" spans="1:80" ht="19.899999999999999" customHeight="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</row>
    <row r="361" spans="1:80" ht="19.899999999999999" customHeight="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</row>
    <row r="362" spans="1:80" ht="19.899999999999999" customHeight="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</row>
    <row r="363" spans="1:80" ht="19.899999999999999" customHeight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</row>
    <row r="364" spans="1:80" ht="19.899999999999999" customHeight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</row>
    <row r="365" spans="1:80" ht="19.899999999999999" customHeight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</row>
    <row r="366" spans="1:80" ht="19.899999999999999" customHeight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</row>
    <row r="367" spans="1:80" ht="19.899999999999999" customHeight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</row>
    <row r="368" spans="1:80" ht="19.899999999999999" customHeight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</row>
    <row r="369" spans="1:80" ht="19.899999999999999" customHeight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</row>
    <row r="370" spans="1:80" ht="19.899999999999999" customHeight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</row>
    <row r="371" spans="1:80" ht="19.899999999999999" customHeight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</row>
    <row r="372" spans="1:80" ht="19.899999999999999" customHeight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</row>
    <row r="373" spans="1:80" ht="19.899999999999999" customHeight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</row>
    <row r="374" spans="1:80" ht="19.899999999999999" customHeight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</row>
    <row r="375" spans="1:80" ht="19.899999999999999" customHeight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</row>
    <row r="376" spans="1:80" ht="19.899999999999999" customHeight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</row>
    <row r="377" spans="1:80" ht="19.899999999999999" customHeight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</row>
    <row r="378" spans="1:80" ht="19.899999999999999" customHeight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</row>
    <row r="379" spans="1:80" ht="19.899999999999999" customHeight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</row>
    <row r="380" spans="1:80" ht="19.899999999999999" customHeigh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</row>
    <row r="381" spans="1:80" ht="19.899999999999999" customHeigh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</row>
    <row r="382" spans="1:80" ht="19.899999999999999" customHeigh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</row>
    <row r="383" spans="1:80" ht="19.899999999999999" customHeigh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</row>
    <row r="384" spans="1:80" ht="19.899999999999999" customHeigh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</row>
    <row r="385" spans="1:80" ht="19.899999999999999" customHeigh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</row>
    <row r="386" spans="1:80" ht="19.899999999999999" customHeigh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</row>
    <row r="387" spans="1:80" ht="19.899999999999999" customHeigh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</row>
    <row r="388" spans="1:80" ht="19.899999999999999" customHeigh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</row>
    <row r="389" spans="1:80" ht="19.899999999999999" customHeigh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</row>
    <row r="390" spans="1:80" ht="19.899999999999999" customHeigh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</row>
    <row r="391" spans="1:80" ht="19.899999999999999" customHeigh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</row>
    <row r="392" spans="1:80" ht="19.899999999999999" customHeigh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</row>
    <row r="393" spans="1:80" ht="19.899999999999999" customHeigh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</row>
    <row r="394" spans="1:80" ht="19.899999999999999" customHeigh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</row>
    <row r="395" spans="1:80" ht="19.899999999999999" customHeigh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</row>
    <row r="396" spans="1:80" ht="19.899999999999999" customHeigh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</row>
    <row r="397" spans="1:80" ht="19.899999999999999" customHeigh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</row>
    <row r="398" spans="1:80" ht="19.899999999999999" customHeigh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</row>
    <row r="399" spans="1:80" ht="19.899999999999999" customHeigh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</row>
    <row r="400" spans="1:80" ht="19.899999999999999" customHeigh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</row>
    <row r="401" spans="1:80" ht="19.899999999999999" customHeigh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</row>
    <row r="402" spans="1:80" ht="19.899999999999999" customHeigh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</row>
    <row r="403" spans="1:80" ht="19.899999999999999" customHeigh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</row>
    <row r="404" spans="1:80" ht="19.899999999999999" customHeigh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</row>
    <row r="405" spans="1:80" ht="19.899999999999999" customHeigh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</row>
    <row r="406" spans="1:80" ht="19.899999999999999" customHeigh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</row>
    <row r="407" spans="1:80" ht="19.899999999999999" customHeigh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</row>
    <row r="408" spans="1:80" ht="19.899999999999999" customHeigh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</row>
    <row r="409" spans="1:80" ht="19.899999999999999" customHeigh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</row>
    <row r="410" spans="1:80" ht="19.899999999999999" customHeigh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</row>
    <row r="411" spans="1:80" ht="19.899999999999999" customHeigh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</row>
    <row r="412" spans="1:80" ht="19.899999999999999" customHeigh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</row>
    <row r="413" spans="1:80" ht="19.899999999999999" customHeigh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</row>
    <row r="414" spans="1:80" ht="19.899999999999999" customHeigh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</row>
    <row r="415" spans="1:80" ht="19.899999999999999" customHeigh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</row>
    <row r="416" spans="1:80" ht="19.899999999999999" customHeigh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</row>
    <row r="417" spans="1:80" ht="19.899999999999999" customHeigh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</row>
    <row r="418" spans="1:80" ht="19.899999999999999" customHeigh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</row>
    <row r="419" spans="1:80" ht="19.899999999999999" customHeigh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</row>
    <row r="420" spans="1:80" ht="19.899999999999999" customHeigh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</row>
    <row r="421" spans="1:80" ht="19.899999999999999" customHeigh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</row>
    <row r="422" spans="1:80" ht="19.899999999999999" customHeigh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</row>
    <row r="423" spans="1:80" ht="19.899999999999999" customHeigh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</row>
    <row r="424" spans="1:80" ht="19.899999999999999" customHeigh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</row>
    <row r="425" spans="1:80" ht="19.899999999999999" customHeigh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</row>
    <row r="426" spans="1:80" ht="19.899999999999999" customHeigh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</row>
    <row r="427" spans="1:80" ht="19.899999999999999" customHeigh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</row>
    <row r="428" spans="1:80" ht="19.899999999999999" customHeigh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</row>
    <row r="429" spans="1:80" ht="19.899999999999999" customHeigh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</row>
    <row r="430" spans="1:80" ht="19.899999999999999" customHeigh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</row>
    <row r="431" spans="1:80" ht="19.899999999999999" customHeigh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</row>
    <row r="432" spans="1:80" ht="19.899999999999999" customHeigh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</row>
    <row r="433" spans="1:80" ht="19.899999999999999" customHeigh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</row>
    <row r="434" spans="1:80" ht="19.899999999999999" customHeigh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</row>
    <row r="435" spans="1:80" ht="19.899999999999999" customHeigh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</row>
    <row r="436" spans="1:80" ht="19.899999999999999" customHeigh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</row>
    <row r="437" spans="1:80" ht="19.899999999999999" customHeigh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</row>
    <row r="438" spans="1:80" ht="19.899999999999999" customHeigh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</row>
    <row r="439" spans="1:80" ht="19.899999999999999" customHeigh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</row>
    <row r="440" spans="1:80" ht="19.899999999999999" customHeigh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</row>
    <row r="441" spans="1:80" ht="19.899999999999999" customHeigh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</row>
    <row r="442" spans="1:80" ht="19.899999999999999" customHeigh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</row>
    <row r="443" spans="1:80" ht="19.899999999999999" customHeigh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</row>
    <row r="444" spans="1:80" ht="19.899999999999999" customHeigh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</row>
    <row r="445" spans="1:80" ht="19.899999999999999" customHeigh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</row>
    <row r="446" spans="1:80" ht="19.899999999999999" customHeigh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</row>
    <row r="447" spans="1:80" ht="19.899999999999999" customHeigh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</row>
    <row r="448" spans="1:80" ht="19.899999999999999" customHeigh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</row>
    <row r="449" spans="1:80" ht="19.899999999999999" customHeigh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</row>
    <row r="450" spans="1:80" ht="19.899999999999999" customHeigh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</row>
    <row r="451" spans="1:80" ht="19.899999999999999" customHeigh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</row>
    <row r="452" spans="1:80" ht="19.899999999999999" customHeigh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</row>
    <row r="453" spans="1:80" ht="19.899999999999999" customHeigh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</row>
    <row r="454" spans="1:80" ht="19.899999999999999" customHeigh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</row>
    <row r="455" spans="1:80" ht="19.899999999999999" customHeigh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</row>
    <row r="456" spans="1:80" ht="19.899999999999999" customHeigh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</row>
    <row r="457" spans="1:80" ht="19.899999999999999" customHeigh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</row>
    <row r="458" spans="1:80" ht="19.899999999999999" customHeigh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</row>
    <row r="459" spans="1:80" ht="19.899999999999999" customHeigh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</row>
    <row r="460" spans="1:80" ht="19.899999999999999" customHeigh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</row>
    <row r="461" spans="1:80" ht="19.899999999999999" customHeigh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</row>
    <row r="462" spans="1:80" ht="19.899999999999999" customHeigh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</row>
    <row r="463" spans="1:80" ht="19.899999999999999" customHeigh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</row>
    <row r="464" spans="1:80" ht="19.899999999999999" customHeigh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</row>
    <row r="465" spans="1:80" ht="19.899999999999999" customHeigh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</row>
    <row r="466" spans="1:80" ht="19.899999999999999" customHeigh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</row>
    <row r="467" spans="1:80" ht="19.899999999999999" customHeigh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</row>
    <row r="468" spans="1:80" ht="19.899999999999999" customHeigh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</row>
    <row r="469" spans="1:80" ht="19.899999999999999" customHeigh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</row>
    <row r="470" spans="1:80" ht="19.899999999999999" customHeigh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</row>
    <row r="471" spans="1:80" ht="19.899999999999999" customHeigh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</row>
    <row r="472" spans="1:80" ht="19.899999999999999" customHeigh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</row>
    <row r="473" spans="1:80" ht="19.899999999999999" customHeigh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</row>
    <row r="474" spans="1:80" ht="19.899999999999999" customHeigh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</row>
    <row r="475" spans="1:80" ht="19.899999999999999" customHeigh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</row>
    <row r="476" spans="1:80" ht="19.899999999999999" customHeigh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</row>
    <row r="477" spans="1:80" ht="19.899999999999999" customHeigh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</row>
    <row r="478" spans="1:80" ht="19.899999999999999" customHeigh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</row>
    <row r="479" spans="1:80" ht="19.899999999999999" customHeigh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</row>
    <row r="480" spans="1:80" ht="19.899999999999999" customHeigh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</row>
    <row r="481" spans="1:80" ht="19.899999999999999" customHeigh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</row>
    <row r="482" spans="1:80" ht="19.899999999999999" customHeigh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</row>
    <row r="483" spans="1:80" ht="19.899999999999999" customHeigh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</row>
    <row r="484" spans="1:80" ht="19.899999999999999" customHeigh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</row>
    <row r="485" spans="1:80" ht="19.899999999999999" customHeigh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</row>
    <row r="486" spans="1:80" ht="19.899999999999999" customHeigh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</row>
    <row r="487" spans="1:80" ht="19.899999999999999" customHeigh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</row>
    <row r="488" spans="1:80" ht="19.899999999999999" customHeigh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</row>
    <row r="489" spans="1:80" ht="19.899999999999999" customHeigh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</row>
    <row r="490" spans="1:80" ht="19.899999999999999" customHeigh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</row>
    <row r="491" spans="1:80" ht="19.899999999999999" customHeigh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</row>
    <row r="492" spans="1:80" ht="19.899999999999999" customHeigh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</row>
    <row r="493" spans="1:80" ht="19.899999999999999" customHeigh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</row>
    <row r="494" spans="1:80" ht="19.899999999999999" customHeigh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</row>
    <row r="495" spans="1:80" ht="19.899999999999999" customHeigh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</row>
    <row r="496" spans="1:80" ht="19.899999999999999" customHeigh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</row>
    <row r="497" spans="1:80" ht="19.899999999999999" customHeigh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</row>
    <row r="498" spans="1:80" ht="19.899999999999999" customHeigh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</row>
    <row r="499" spans="1:80" ht="19.899999999999999" customHeight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</row>
    <row r="500" spans="1:80" ht="19.899999999999999" customHeigh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</row>
    <row r="501" spans="1:80" ht="19.899999999999999" customHeigh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</row>
    <row r="502" spans="1:80" ht="19.899999999999999" customHeigh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</row>
    <row r="503" spans="1:80" ht="19.899999999999999" customHeigh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</row>
    <row r="504" spans="1:80" ht="19.899999999999999" customHeigh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</row>
    <row r="505" spans="1:80" ht="19.899999999999999" customHeight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</row>
    <row r="506" spans="1:80" ht="19.899999999999999" customHeight="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</row>
    <row r="507" spans="1:80" ht="19.899999999999999" customHeigh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</row>
    <row r="508" spans="1:80" ht="19.899999999999999" customHeight="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</row>
    <row r="509" spans="1:80" ht="19.899999999999999" customHeight="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</row>
    <row r="510" spans="1:80" ht="19.899999999999999" customHeight="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</row>
    <row r="511" spans="1:80" ht="19.899999999999999" customHeight="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</row>
    <row r="512" spans="1:80" ht="19.899999999999999" customHeight="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</row>
    <row r="513" spans="1:80" ht="19.899999999999999" customHeight="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</row>
    <row r="514" spans="1:80" ht="19.899999999999999" customHeigh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</row>
    <row r="515" spans="1:80" ht="19.899999999999999" customHeight="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</row>
    <row r="516" spans="1:80" ht="19.899999999999999" customHeight="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</row>
    <row r="517" spans="1:80" ht="19.899999999999999" customHeight="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</row>
    <row r="518" spans="1:80" ht="19.899999999999999" customHeight="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</row>
    <row r="519" spans="1:80" ht="19.899999999999999" customHeight="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</row>
    <row r="520" spans="1:80" ht="19.899999999999999" customHeight="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</row>
    <row r="521" spans="1:80" ht="19.899999999999999" customHeigh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</row>
    <row r="522" spans="1:80" ht="19.899999999999999" customHeight="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</row>
    <row r="523" spans="1:80" ht="19.899999999999999" customHeight="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</row>
    <row r="524" spans="1:80" ht="19.899999999999999" customHeight="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</row>
    <row r="525" spans="1:80" ht="19.899999999999999" customHeight="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</row>
    <row r="526" spans="1:80" ht="19.899999999999999" customHeight="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</row>
    <row r="527" spans="1:80" ht="19.899999999999999" customHeight="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</row>
    <row r="528" spans="1:80" ht="19.899999999999999" customHeight="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</row>
    <row r="529" spans="1:80" ht="19.899999999999999" customHeight="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</row>
    <row r="530" spans="1:80" ht="19.899999999999999" customHeigh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</row>
    <row r="531" spans="1:80" ht="19.899999999999999" customHeight="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</row>
    <row r="532" spans="1:80" ht="19.899999999999999" customHeight="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</row>
    <row r="533" spans="1:80" ht="19.899999999999999" customHeight="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</row>
    <row r="534" spans="1:80" ht="19.899999999999999" customHeight="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</row>
    <row r="535" spans="1:80" ht="19.899999999999999" customHeight="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</row>
    <row r="536" spans="1:80" ht="19.899999999999999" customHeight="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</row>
    <row r="537" spans="1:80" ht="19.899999999999999" customHeight="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</row>
    <row r="538" spans="1:80" ht="19.899999999999999" customHeight="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</row>
    <row r="539" spans="1:80" ht="19.899999999999999" customHeigh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</row>
    <row r="540" spans="1:80" ht="19.899999999999999" customHeight="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</row>
    <row r="541" spans="1:80" ht="19.899999999999999" customHeight="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</row>
    <row r="542" spans="1:80" ht="19.899999999999999" customHeight="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</row>
    <row r="543" spans="1:80" ht="19.899999999999999" customHeight="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</row>
    <row r="544" spans="1:80" ht="19.899999999999999" customHeight="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</row>
    <row r="545" spans="1:80" ht="19.899999999999999" customHeight="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</row>
    <row r="546" spans="1:80" ht="19.899999999999999" customHeight="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</row>
    <row r="547" spans="1:80" ht="19.899999999999999" customHeight="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</row>
    <row r="548" spans="1:80" ht="19.899999999999999" customHeight="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</row>
    <row r="549" spans="1:80" ht="19.899999999999999" customHeight="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</row>
    <row r="550" spans="1:80" ht="19.899999999999999" customHeight="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</row>
    <row r="551" spans="1:80" ht="19.899999999999999" customHeight="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</row>
    <row r="552" spans="1:80" ht="19.899999999999999" customHeight="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</row>
    <row r="553" spans="1:80" ht="19.899999999999999" customHeight="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</row>
    <row r="554" spans="1:80" ht="19.899999999999999" customHeight="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</row>
    <row r="555" spans="1:80" ht="19.899999999999999" customHeight="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</row>
    <row r="556" spans="1:80" ht="19.899999999999999" customHeight="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</row>
    <row r="557" spans="1:80" ht="19.899999999999999" customHeight="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</row>
    <row r="558" spans="1:80" ht="19.899999999999999" customHeight="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</row>
    <row r="559" spans="1:80" ht="19.899999999999999" customHeight="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</row>
    <row r="560" spans="1:80" ht="19.899999999999999" customHeight="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</row>
    <row r="561" spans="1:80" ht="19.899999999999999" customHeight="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</row>
    <row r="562" spans="1:80" ht="19.899999999999999" customHeight="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</row>
    <row r="563" spans="1:80" ht="19.899999999999999" customHeight="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</row>
    <row r="564" spans="1:80" ht="19.899999999999999" customHeight="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</row>
    <row r="565" spans="1:80" ht="19.899999999999999" customHeight="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</row>
    <row r="566" spans="1:80" ht="19.899999999999999" customHeight="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</row>
    <row r="567" spans="1:80" ht="19.899999999999999" customHeight="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</row>
    <row r="568" spans="1:80" ht="19.899999999999999" customHeight="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</row>
    <row r="569" spans="1:80" ht="19.899999999999999" customHeight="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</row>
    <row r="570" spans="1:80" ht="19.899999999999999" customHeight="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</row>
    <row r="571" spans="1:80" ht="19.899999999999999" customHeight="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</row>
    <row r="572" spans="1:80" ht="19.899999999999999" customHeight="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</row>
    <row r="573" spans="1:80" ht="19.899999999999999" customHeight="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</row>
    <row r="574" spans="1:80" ht="19.899999999999999" customHeight="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</row>
    <row r="575" spans="1:80" ht="19.899999999999999" customHeight="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</row>
    <row r="576" spans="1:80" ht="19.899999999999999" customHeight="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</row>
    <row r="577" spans="1:80" ht="19.899999999999999" customHeight="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</row>
    <row r="578" spans="1:80" ht="19.899999999999999" customHeight="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</row>
    <row r="579" spans="1:80" ht="19.899999999999999" customHeight="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</row>
    <row r="580" spans="1:80" ht="19.899999999999999" customHeight="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</row>
    <row r="581" spans="1:80" ht="19.899999999999999" customHeight="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</row>
    <row r="582" spans="1:80" ht="19.899999999999999" customHeight="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</row>
    <row r="583" spans="1:80" ht="19.899999999999999" customHeight="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</row>
    <row r="584" spans="1:80" ht="19.899999999999999" customHeight="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</row>
    <row r="585" spans="1:80" ht="19.899999999999999" customHeight="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</row>
    <row r="586" spans="1:80" ht="19.899999999999999" customHeight="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</row>
    <row r="587" spans="1:80" ht="19.899999999999999" customHeight="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</row>
    <row r="588" spans="1:80" ht="19.899999999999999" customHeight="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</row>
    <row r="589" spans="1:80" ht="19.899999999999999" customHeight="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</row>
    <row r="590" spans="1:80" ht="19.899999999999999" customHeight="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</row>
    <row r="591" spans="1:80" ht="19.899999999999999" customHeight="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</row>
    <row r="592" spans="1:80" ht="19.899999999999999" customHeight="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</row>
    <row r="593" spans="1:80" ht="19.899999999999999" customHeight="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</row>
    <row r="594" spans="1:80" ht="19.899999999999999" customHeight="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</row>
    <row r="595" spans="1:80" ht="19.899999999999999" customHeight="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</row>
    <row r="596" spans="1:80" ht="19.899999999999999" customHeight="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</row>
    <row r="597" spans="1:80" ht="19.899999999999999" customHeight="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</row>
    <row r="598" spans="1:80" ht="19.899999999999999" customHeight="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</row>
    <row r="599" spans="1:80" ht="19.899999999999999" customHeight="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</row>
    <row r="600" spans="1:80" ht="19.899999999999999" customHeight="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</row>
    <row r="601" spans="1:80" ht="19.899999999999999" customHeight="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</row>
    <row r="602" spans="1:80" ht="19.899999999999999" customHeight="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</row>
    <row r="603" spans="1:80" ht="19.899999999999999" customHeight="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</row>
    <row r="604" spans="1:80" ht="19.899999999999999" customHeight="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</row>
    <row r="605" spans="1:80" ht="19.899999999999999" customHeight="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</row>
    <row r="606" spans="1:80" ht="19.899999999999999" customHeight="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</row>
    <row r="607" spans="1:80" ht="19.899999999999999" customHeight="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</row>
    <row r="608" spans="1:80" ht="19.899999999999999" customHeight="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</row>
    <row r="609" spans="1:80" ht="19.899999999999999" customHeight="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</row>
    <row r="610" spans="1:80" ht="19.899999999999999" customHeight="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</row>
    <row r="611" spans="1:80" ht="19.899999999999999" customHeight="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</row>
    <row r="612" spans="1:80" ht="19.899999999999999" customHeight="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</row>
    <row r="613" spans="1:80" ht="19.899999999999999" customHeight="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</row>
  </sheetData>
  <sortState ref="A2:BI305">
    <sortCondition ref="M2:M305"/>
    <sortCondition ref="AF2:AF305"/>
    <sortCondition ref="C2:C305"/>
    <sortCondition ref="D2:D305"/>
    <sortCondition ref="E2:E305"/>
  </sortState>
  <pageMargins left="0.7" right="0.7" top="0.75" bottom="0.75" header="0.3" footer="0.3"/>
  <pageSetup paperSize="9" scale="1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zoomScale="70" zoomScaleNormal="70" workbookViewId="0">
      <selection activeCell="D18" sqref="D18"/>
    </sheetView>
  </sheetViews>
  <sheetFormatPr defaultRowHeight="15" x14ac:dyDescent="0.25"/>
  <cols>
    <col min="1" max="1" width="17.85546875" bestFit="1" customWidth="1"/>
    <col min="2" max="2" width="15.140625" bestFit="1" customWidth="1"/>
    <col min="3" max="3" width="8.7109375" bestFit="1" customWidth="1"/>
    <col min="4" max="4" width="13.85546875" bestFit="1" customWidth="1"/>
    <col min="5" max="5" width="8.28515625" bestFit="1" customWidth="1"/>
    <col min="6" max="6" width="13.42578125" bestFit="1" customWidth="1"/>
    <col min="7" max="7" width="10.42578125" bestFit="1" customWidth="1"/>
    <col min="8" max="8" width="10.140625" bestFit="1" customWidth="1"/>
    <col min="9" max="9" width="11.140625" bestFit="1" customWidth="1"/>
    <col min="10" max="10" width="11.28515625" bestFit="1" customWidth="1"/>
    <col min="11" max="11" width="8.5703125" bestFit="1" customWidth="1"/>
    <col min="12" max="12" width="9.42578125" bestFit="1" customWidth="1"/>
    <col min="13" max="13" width="13.42578125" bestFit="1" customWidth="1"/>
    <col min="14" max="14" width="10.7109375" bestFit="1" customWidth="1"/>
  </cols>
  <sheetData>
    <row r="1" spans="1:14" ht="23.1" x14ac:dyDescent="0.6">
      <c r="F1" s="66" t="s">
        <v>347</v>
      </c>
    </row>
    <row r="3" spans="1:14" ht="14.65" hidden="1" x14ac:dyDescent="0.4">
      <c r="A3" s="36" t="s">
        <v>250</v>
      </c>
      <c r="B3" s="36" t="s">
        <v>322</v>
      </c>
    </row>
    <row r="4" spans="1:14" ht="14.65" x14ac:dyDescent="0.4">
      <c r="A4" s="2" t="s">
        <v>346</v>
      </c>
      <c r="B4" s="1" t="s">
        <v>165</v>
      </c>
      <c r="C4" s="1" t="s">
        <v>133</v>
      </c>
      <c r="D4" s="1" t="s">
        <v>106</v>
      </c>
      <c r="E4" s="1" t="s">
        <v>40</v>
      </c>
      <c r="F4" s="1" t="s">
        <v>66</v>
      </c>
      <c r="G4" s="1" t="s">
        <v>129</v>
      </c>
      <c r="H4" s="1" t="s">
        <v>146</v>
      </c>
      <c r="I4" s="1" t="s">
        <v>30</v>
      </c>
      <c r="J4" s="1" t="s">
        <v>180</v>
      </c>
      <c r="K4" s="1" t="s">
        <v>54</v>
      </c>
      <c r="L4" s="1" t="s">
        <v>304</v>
      </c>
      <c r="M4" s="1" t="s">
        <v>303</v>
      </c>
      <c r="N4" s="1" t="s">
        <v>251</v>
      </c>
    </row>
    <row r="5" spans="1:14" ht="14.65" x14ac:dyDescent="0.4">
      <c r="A5" s="55">
        <v>43242</v>
      </c>
      <c r="B5" s="56"/>
      <c r="C5" s="56"/>
      <c r="D5" s="56"/>
      <c r="E5" s="56">
        <v>2800</v>
      </c>
      <c r="F5" s="56"/>
      <c r="G5" s="56"/>
      <c r="H5" s="56"/>
      <c r="I5" s="56">
        <v>2000</v>
      </c>
      <c r="J5" s="56"/>
      <c r="K5" s="56"/>
      <c r="L5" s="56">
        <v>4000</v>
      </c>
      <c r="M5" s="56"/>
      <c r="N5" s="56">
        <v>8800</v>
      </c>
    </row>
    <row r="6" spans="1:14" ht="14.65" x14ac:dyDescent="0.4">
      <c r="A6" s="54" t="s">
        <v>101</v>
      </c>
      <c r="B6" s="3"/>
      <c r="C6" s="3"/>
      <c r="D6" s="3"/>
      <c r="E6" s="3">
        <v>1000</v>
      </c>
      <c r="F6" s="3"/>
      <c r="G6" s="3"/>
      <c r="H6" s="3"/>
      <c r="I6" s="3"/>
      <c r="J6" s="3"/>
      <c r="K6" s="3"/>
      <c r="L6" s="3">
        <v>4000</v>
      </c>
      <c r="M6" s="3"/>
      <c r="N6" s="3">
        <v>5000</v>
      </c>
    </row>
    <row r="7" spans="1:14" ht="14.65" x14ac:dyDescent="0.4">
      <c r="A7" s="54" t="s">
        <v>162</v>
      </c>
      <c r="B7" s="3"/>
      <c r="C7" s="3"/>
      <c r="D7" s="3"/>
      <c r="E7" s="3">
        <v>1800</v>
      </c>
      <c r="F7" s="3"/>
      <c r="G7" s="3"/>
      <c r="H7" s="3"/>
      <c r="I7" s="3">
        <v>2000</v>
      </c>
      <c r="J7" s="3"/>
      <c r="K7" s="3"/>
      <c r="L7" s="3"/>
      <c r="M7" s="3"/>
      <c r="N7" s="3">
        <v>3800</v>
      </c>
    </row>
    <row r="8" spans="1:14" ht="14.65" x14ac:dyDescent="0.4">
      <c r="A8" s="55">
        <v>43245</v>
      </c>
      <c r="B8" s="56"/>
      <c r="C8" s="56"/>
      <c r="D8" s="56"/>
      <c r="E8" s="56">
        <v>1400</v>
      </c>
      <c r="F8" s="56"/>
      <c r="G8" s="56"/>
      <c r="H8" s="56"/>
      <c r="I8" s="56"/>
      <c r="J8" s="56"/>
      <c r="K8" s="56"/>
      <c r="L8" s="56"/>
      <c r="M8" s="56"/>
      <c r="N8" s="56">
        <v>1400</v>
      </c>
    </row>
    <row r="9" spans="1:14" ht="14.65" x14ac:dyDescent="0.4">
      <c r="A9" s="54" t="s">
        <v>101</v>
      </c>
      <c r="B9" s="3"/>
      <c r="C9" s="3"/>
      <c r="D9" s="3"/>
      <c r="E9" s="3">
        <v>1400</v>
      </c>
      <c r="F9" s="3"/>
      <c r="G9" s="3"/>
      <c r="H9" s="3"/>
      <c r="I9" s="3"/>
      <c r="J9" s="3"/>
      <c r="K9" s="3"/>
      <c r="L9" s="3"/>
      <c r="M9" s="3"/>
      <c r="N9" s="3">
        <v>1400</v>
      </c>
    </row>
    <row r="10" spans="1:14" ht="14.65" x14ac:dyDescent="0.4">
      <c r="A10" s="55">
        <v>43250</v>
      </c>
      <c r="B10" s="56">
        <v>1100</v>
      </c>
      <c r="C10" s="56"/>
      <c r="D10" s="56">
        <v>2000</v>
      </c>
      <c r="E10" s="56">
        <v>1109</v>
      </c>
      <c r="F10" s="56"/>
      <c r="G10" s="56"/>
      <c r="H10" s="56">
        <v>3000</v>
      </c>
      <c r="I10" s="56">
        <v>2400</v>
      </c>
      <c r="J10" s="56">
        <v>200</v>
      </c>
      <c r="K10" s="56">
        <v>1600</v>
      </c>
      <c r="L10" s="56">
        <v>4620</v>
      </c>
      <c r="M10" s="56"/>
      <c r="N10" s="56">
        <v>16029</v>
      </c>
    </row>
    <row r="11" spans="1:14" ht="14.65" x14ac:dyDescent="0.4">
      <c r="A11" s="54" t="s">
        <v>130</v>
      </c>
      <c r="B11" s="3"/>
      <c r="C11" s="3"/>
      <c r="D11" s="3"/>
      <c r="E11" s="3"/>
      <c r="F11" s="3"/>
      <c r="G11" s="3"/>
      <c r="H11" s="3">
        <v>3000</v>
      </c>
      <c r="I11" s="3"/>
      <c r="J11" s="3"/>
      <c r="K11" s="3">
        <v>900</v>
      </c>
      <c r="L11" s="3"/>
      <c r="M11" s="3"/>
      <c r="N11" s="3">
        <v>3900</v>
      </c>
    </row>
    <row r="12" spans="1:14" ht="14.65" x14ac:dyDescent="0.4">
      <c r="A12" s="54" t="s">
        <v>101</v>
      </c>
      <c r="B12" s="3"/>
      <c r="C12" s="3"/>
      <c r="D12" s="3">
        <v>2000</v>
      </c>
      <c r="E12" s="3">
        <v>1109</v>
      </c>
      <c r="F12" s="3"/>
      <c r="G12" s="3"/>
      <c r="H12" s="3"/>
      <c r="I12" s="3"/>
      <c r="J12" s="3"/>
      <c r="K12" s="3"/>
      <c r="L12" s="3">
        <v>4620</v>
      </c>
      <c r="M12" s="3"/>
      <c r="N12" s="3">
        <v>7729</v>
      </c>
    </row>
    <row r="13" spans="1:14" ht="14.65" x14ac:dyDescent="0.4">
      <c r="A13" s="54" t="s">
        <v>162</v>
      </c>
      <c r="B13" s="3">
        <v>1100</v>
      </c>
      <c r="C13" s="3"/>
      <c r="D13" s="3"/>
      <c r="E13" s="3"/>
      <c r="F13" s="3"/>
      <c r="G13" s="3"/>
      <c r="H13" s="3"/>
      <c r="I13" s="3">
        <v>2400</v>
      </c>
      <c r="J13" s="3">
        <v>200</v>
      </c>
      <c r="K13" s="3">
        <v>700</v>
      </c>
      <c r="L13" s="3"/>
      <c r="M13" s="3"/>
      <c r="N13" s="3">
        <v>4400</v>
      </c>
    </row>
    <row r="14" spans="1:14" ht="14.65" x14ac:dyDescent="0.4">
      <c r="A14" s="55">
        <v>43251</v>
      </c>
      <c r="B14" s="56"/>
      <c r="C14" s="56"/>
      <c r="D14" s="56">
        <v>2700</v>
      </c>
      <c r="E14" s="56"/>
      <c r="F14" s="56">
        <v>1900</v>
      </c>
      <c r="G14" s="56"/>
      <c r="H14" s="56"/>
      <c r="I14" s="56"/>
      <c r="J14" s="56"/>
      <c r="K14" s="56"/>
      <c r="L14" s="56"/>
      <c r="M14" s="56"/>
      <c r="N14" s="56">
        <v>4600</v>
      </c>
    </row>
    <row r="15" spans="1:14" ht="14.65" x14ac:dyDescent="0.4">
      <c r="A15" s="54" t="s">
        <v>130</v>
      </c>
      <c r="B15" s="3"/>
      <c r="C15" s="3"/>
      <c r="D15" s="3">
        <v>1200</v>
      </c>
      <c r="E15" s="3"/>
      <c r="F15" s="3"/>
      <c r="G15" s="3"/>
      <c r="H15" s="3"/>
      <c r="I15" s="3"/>
      <c r="J15" s="3"/>
      <c r="K15" s="3"/>
      <c r="L15" s="3"/>
      <c r="M15" s="3"/>
      <c r="N15" s="3">
        <v>1200</v>
      </c>
    </row>
    <row r="16" spans="1:14" ht="14.65" x14ac:dyDescent="0.4">
      <c r="A16" s="54" t="s">
        <v>101</v>
      </c>
      <c r="B16" s="3"/>
      <c r="C16" s="3"/>
      <c r="D16" s="3">
        <v>1000</v>
      </c>
      <c r="E16" s="3"/>
      <c r="F16" s="3"/>
      <c r="G16" s="3"/>
      <c r="H16" s="3"/>
      <c r="I16" s="3"/>
      <c r="J16" s="3"/>
      <c r="K16" s="3"/>
      <c r="L16" s="3"/>
      <c r="M16" s="3"/>
      <c r="N16" s="3">
        <v>1000</v>
      </c>
    </row>
    <row r="17" spans="1:14" ht="14.65" x14ac:dyDescent="0.4">
      <c r="A17" s="54" t="s">
        <v>162</v>
      </c>
      <c r="B17" s="3"/>
      <c r="C17" s="3"/>
      <c r="D17" s="3">
        <v>500</v>
      </c>
      <c r="E17" s="3"/>
      <c r="F17" s="3">
        <v>1900</v>
      </c>
      <c r="G17" s="3"/>
      <c r="H17" s="3"/>
      <c r="I17" s="3"/>
      <c r="J17" s="3"/>
      <c r="K17" s="3"/>
      <c r="L17" s="3"/>
      <c r="M17" s="3"/>
      <c r="N17" s="3">
        <v>2400</v>
      </c>
    </row>
    <row r="18" spans="1:14" ht="14.65" x14ac:dyDescent="0.4">
      <c r="A18" s="55">
        <v>43255</v>
      </c>
      <c r="B18" s="56">
        <v>2000</v>
      </c>
      <c r="C18" s="56">
        <v>1700</v>
      </c>
      <c r="D18" s="56"/>
      <c r="E18" s="56">
        <v>3970</v>
      </c>
      <c r="F18" s="56">
        <v>1500</v>
      </c>
      <c r="G18" s="56">
        <v>100</v>
      </c>
      <c r="H18" s="56"/>
      <c r="I18" s="56">
        <v>3220</v>
      </c>
      <c r="J18" s="56"/>
      <c r="K18" s="56"/>
      <c r="L18" s="56">
        <v>4000</v>
      </c>
      <c r="M18" s="56"/>
      <c r="N18" s="56">
        <v>16490</v>
      </c>
    </row>
    <row r="19" spans="1:14" ht="14.65" x14ac:dyDescent="0.4">
      <c r="A19" s="54" t="s">
        <v>94</v>
      </c>
      <c r="B19" s="3"/>
      <c r="C19" s="3"/>
      <c r="D19" s="3"/>
      <c r="E19" s="3">
        <v>600</v>
      </c>
      <c r="F19" s="3">
        <v>1000</v>
      </c>
      <c r="G19" s="3"/>
      <c r="H19" s="3"/>
      <c r="I19" s="3"/>
      <c r="J19" s="3"/>
      <c r="K19" s="3"/>
      <c r="L19" s="3"/>
      <c r="M19" s="3"/>
      <c r="N19" s="3">
        <v>1600</v>
      </c>
    </row>
    <row r="20" spans="1:14" ht="14.65" x14ac:dyDescent="0.4">
      <c r="A20" s="54" t="s">
        <v>192</v>
      </c>
      <c r="B20" s="3"/>
      <c r="C20" s="3"/>
      <c r="D20" s="3"/>
      <c r="E20" s="3">
        <v>250</v>
      </c>
      <c r="F20" s="3"/>
      <c r="G20" s="3">
        <v>100</v>
      </c>
      <c r="H20" s="3"/>
      <c r="I20" s="3"/>
      <c r="J20" s="3"/>
      <c r="K20" s="3"/>
      <c r="L20" s="3"/>
      <c r="M20" s="3"/>
      <c r="N20" s="3">
        <v>350</v>
      </c>
    </row>
    <row r="21" spans="1:14" ht="14.65" x14ac:dyDescent="0.4">
      <c r="A21" s="54" t="s">
        <v>201</v>
      </c>
      <c r="B21" s="3">
        <v>100</v>
      </c>
      <c r="C21" s="3"/>
      <c r="D21" s="3"/>
      <c r="E21" s="3">
        <v>220</v>
      </c>
      <c r="F21" s="3"/>
      <c r="G21" s="3"/>
      <c r="H21" s="3"/>
      <c r="I21" s="3"/>
      <c r="J21" s="3"/>
      <c r="K21" s="3"/>
      <c r="L21" s="3"/>
      <c r="M21" s="3"/>
      <c r="N21" s="3">
        <v>320</v>
      </c>
    </row>
    <row r="22" spans="1:14" ht="14.65" x14ac:dyDescent="0.4">
      <c r="A22" s="54" t="s">
        <v>130</v>
      </c>
      <c r="B22" s="3"/>
      <c r="C22" s="3">
        <v>1700</v>
      </c>
      <c r="D22" s="3"/>
      <c r="E22" s="3">
        <v>1300</v>
      </c>
      <c r="F22" s="3"/>
      <c r="G22" s="3"/>
      <c r="H22" s="3"/>
      <c r="I22" s="3">
        <v>1120</v>
      </c>
      <c r="J22" s="3"/>
      <c r="K22" s="3"/>
      <c r="L22" s="3"/>
      <c r="M22" s="3"/>
      <c r="N22" s="3">
        <v>4120</v>
      </c>
    </row>
    <row r="23" spans="1:14" ht="14.65" x14ac:dyDescent="0.4">
      <c r="A23" s="54" t="s">
        <v>31</v>
      </c>
      <c r="B23" s="3"/>
      <c r="C23" s="3"/>
      <c r="D23" s="3"/>
      <c r="E23" s="3">
        <v>1600</v>
      </c>
      <c r="F23" s="3"/>
      <c r="G23" s="3"/>
      <c r="H23" s="3"/>
      <c r="I23" s="3"/>
      <c r="J23" s="3"/>
      <c r="K23" s="3"/>
      <c r="L23" s="3"/>
      <c r="M23" s="3"/>
      <c r="N23" s="3">
        <v>1600</v>
      </c>
    </row>
    <row r="24" spans="1:14" ht="14.65" x14ac:dyDescent="0.4">
      <c r="A24" s="54" t="s">
        <v>101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>
        <v>4000</v>
      </c>
      <c r="M24" s="3"/>
      <c r="N24" s="3">
        <v>4000</v>
      </c>
    </row>
    <row r="25" spans="1:14" x14ac:dyDescent="0.25">
      <c r="A25" s="54" t="s">
        <v>162</v>
      </c>
      <c r="B25" s="3">
        <v>1900</v>
      </c>
      <c r="C25" s="3"/>
      <c r="D25" s="3"/>
      <c r="E25" s="3"/>
      <c r="F25" s="3">
        <v>500</v>
      </c>
      <c r="G25" s="3"/>
      <c r="H25" s="3"/>
      <c r="I25" s="3">
        <v>2100</v>
      </c>
      <c r="J25" s="3"/>
      <c r="K25" s="3"/>
      <c r="L25" s="3"/>
      <c r="M25" s="3"/>
      <c r="N25" s="3">
        <v>4500</v>
      </c>
    </row>
    <row r="26" spans="1:14" x14ac:dyDescent="0.25">
      <c r="A26" s="55">
        <v>43259</v>
      </c>
      <c r="B26" s="56">
        <v>1746</v>
      </c>
      <c r="C26" s="56">
        <v>2729</v>
      </c>
      <c r="D26" s="56">
        <v>4700</v>
      </c>
      <c r="E26" s="56">
        <v>3200</v>
      </c>
      <c r="F26" s="56">
        <v>3610</v>
      </c>
      <c r="G26" s="56"/>
      <c r="H26" s="56">
        <v>2500</v>
      </c>
      <c r="I26" s="56">
        <v>2042</v>
      </c>
      <c r="J26" s="56"/>
      <c r="K26" s="56">
        <v>1020</v>
      </c>
      <c r="L26" s="56">
        <v>5040</v>
      </c>
      <c r="M26" s="56"/>
      <c r="N26" s="56">
        <v>26587</v>
      </c>
    </row>
    <row r="27" spans="1:14" x14ac:dyDescent="0.25">
      <c r="A27" s="54" t="s">
        <v>130</v>
      </c>
      <c r="B27" s="3"/>
      <c r="C27" s="3">
        <v>1600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>
        <v>1600</v>
      </c>
    </row>
    <row r="28" spans="1:14" x14ac:dyDescent="0.25">
      <c r="A28" s="54" t="s">
        <v>31</v>
      </c>
      <c r="B28" s="3"/>
      <c r="C28" s="3"/>
      <c r="D28" s="3"/>
      <c r="E28" s="3"/>
      <c r="F28" s="3">
        <v>1010</v>
      </c>
      <c r="G28" s="3"/>
      <c r="H28" s="3"/>
      <c r="I28" s="3">
        <v>240</v>
      </c>
      <c r="J28" s="3"/>
      <c r="K28" s="3">
        <v>120</v>
      </c>
      <c r="L28" s="3"/>
      <c r="M28" s="3"/>
      <c r="N28" s="3">
        <v>1370</v>
      </c>
    </row>
    <row r="29" spans="1:14" x14ac:dyDescent="0.25">
      <c r="A29" s="54" t="s">
        <v>101</v>
      </c>
      <c r="B29" s="3"/>
      <c r="C29" s="3">
        <v>29</v>
      </c>
      <c r="D29" s="3">
        <v>4200</v>
      </c>
      <c r="E29" s="3"/>
      <c r="F29" s="3"/>
      <c r="G29" s="3"/>
      <c r="H29" s="3"/>
      <c r="I29" s="3">
        <v>2</v>
      </c>
      <c r="J29" s="3"/>
      <c r="K29" s="3"/>
      <c r="L29" s="3">
        <v>5040</v>
      </c>
      <c r="M29" s="3"/>
      <c r="N29" s="3">
        <v>9271</v>
      </c>
    </row>
    <row r="30" spans="1:14" x14ac:dyDescent="0.25">
      <c r="A30" s="54" t="s">
        <v>190</v>
      </c>
      <c r="B30" s="3"/>
      <c r="C30" s="3"/>
      <c r="D30" s="3"/>
      <c r="E30" s="3"/>
      <c r="F30" s="3">
        <v>1800</v>
      </c>
      <c r="G30" s="3"/>
      <c r="H30" s="3"/>
      <c r="I30" s="3"/>
      <c r="J30" s="3"/>
      <c r="K30" s="3"/>
      <c r="L30" s="3"/>
      <c r="M30" s="3"/>
      <c r="N30" s="3">
        <v>1800</v>
      </c>
    </row>
    <row r="31" spans="1:14" x14ac:dyDescent="0.25">
      <c r="A31" s="54" t="s">
        <v>227</v>
      </c>
      <c r="B31" s="3">
        <v>100</v>
      </c>
      <c r="C31" s="3">
        <v>50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>
        <v>150</v>
      </c>
    </row>
    <row r="32" spans="1:14" x14ac:dyDescent="0.25">
      <c r="A32" s="54" t="s">
        <v>207</v>
      </c>
      <c r="B32" s="3">
        <v>650</v>
      </c>
      <c r="C32" s="3">
        <v>1050</v>
      </c>
      <c r="D32" s="3">
        <v>500</v>
      </c>
      <c r="E32" s="3">
        <v>1200</v>
      </c>
      <c r="F32" s="3">
        <v>800</v>
      </c>
      <c r="G32" s="3"/>
      <c r="H32" s="3"/>
      <c r="I32" s="3">
        <v>800</v>
      </c>
      <c r="J32" s="3"/>
      <c r="K32" s="3">
        <v>900</v>
      </c>
      <c r="L32" s="3"/>
      <c r="M32" s="3"/>
      <c r="N32" s="3">
        <v>5900</v>
      </c>
    </row>
    <row r="33" spans="1:14" x14ac:dyDescent="0.25">
      <c r="A33" s="54" t="s">
        <v>162</v>
      </c>
      <c r="B33" s="3">
        <v>996</v>
      </c>
      <c r="C33" s="3"/>
      <c r="D33" s="3"/>
      <c r="E33" s="3">
        <v>2000</v>
      </c>
      <c r="F33" s="3"/>
      <c r="G33" s="3"/>
      <c r="H33" s="3">
        <v>2500</v>
      </c>
      <c r="I33" s="3">
        <v>1000</v>
      </c>
      <c r="J33" s="3"/>
      <c r="K33" s="3"/>
      <c r="L33" s="3"/>
      <c r="M33" s="3"/>
      <c r="N33" s="3">
        <v>6496</v>
      </c>
    </row>
    <row r="34" spans="1:14" x14ac:dyDescent="0.25">
      <c r="A34" s="55">
        <v>43262</v>
      </c>
      <c r="B34" s="56"/>
      <c r="C34" s="56">
        <v>500</v>
      </c>
      <c r="D34" s="56">
        <v>3350</v>
      </c>
      <c r="E34" s="56">
        <v>1050</v>
      </c>
      <c r="F34" s="56">
        <v>3230</v>
      </c>
      <c r="G34" s="56"/>
      <c r="H34" s="56"/>
      <c r="I34" s="56">
        <v>200</v>
      </c>
      <c r="J34" s="56"/>
      <c r="K34" s="56">
        <v>60</v>
      </c>
      <c r="L34" s="56"/>
      <c r="M34" s="56"/>
      <c r="N34" s="56">
        <v>8390</v>
      </c>
    </row>
    <row r="35" spans="1:14" x14ac:dyDescent="0.25">
      <c r="A35" s="54" t="s">
        <v>231</v>
      </c>
      <c r="B35" s="3"/>
      <c r="C35" s="3">
        <v>500</v>
      </c>
      <c r="D35" s="3">
        <v>350</v>
      </c>
      <c r="E35" s="3">
        <v>50</v>
      </c>
      <c r="F35" s="3">
        <v>430</v>
      </c>
      <c r="G35" s="3"/>
      <c r="H35" s="3"/>
      <c r="I35" s="3">
        <v>200</v>
      </c>
      <c r="J35" s="3"/>
      <c r="K35" s="3">
        <v>60</v>
      </c>
      <c r="L35" s="3"/>
      <c r="M35" s="3"/>
      <c r="N35" s="3">
        <v>1590</v>
      </c>
    </row>
    <row r="36" spans="1:14" x14ac:dyDescent="0.25">
      <c r="A36" s="54" t="s">
        <v>101</v>
      </c>
      <c r="B36" s="3"/>
      <c r="C36" s="3"/>
      <c r="D36" s="3">
        <v>3000</v>
      </c>
      <c r="E36" s="3"/>
      <c r="F36" s="3">
        <v>1200</v>
      </c>
      <c r="G36" s="3"/>
      <c r="H36" s="3"/>
      <c r="I36" s="3"/>
      <c r="J36" s="3"/>
      <c r="K36" s="3"/>
      <c r="L36" s="3"/>
      <c r="M36" s="3"/>
      <c r="N36" s="3">
        <v>4200</v>
      </c>
    </row>
    <row r="37" spans="1:14" x14ac:dyDescent="0.25">
      <c r="A37" s="54" t="s">
        <v>190</v>
      </c>
      <c r="B37" s="3"/>
      <c r="C37" s="3"/>
      <c r="D37" s="3"/>
      <c r="E37" s="3"/>
      <c r="F37" s="3">
        <v>1600</v>
      </c>
      <c r="G37" s="3"/>
      <c r="H37" s="3"/>
      <c r="I37" s="3"/>
      <c r="J37" s="3"/>
      <c r="K37" s="3"/>
      <c r="L37" s="3"/>
      <c r="M37" s="3"/>
      <c r="N37" s="3">
        <v>1600</v>
      </c>
    </row>
    <row r="38" spans="1:14" x14ac:dyDescent="0.25">
      <c r="A38" s="54" t="s">
        <v>162</v>
      </c>
      <c r="B38" s="3"/>
      <c r="C38" s="3"/>
      <c r="D38" s="3"/>
      <c r="E38" s="3">
        <v>1000</v>
      </c>
      <c r="F38" s="3"/>
      <c r="G38" s="3"/>
      <c r="H38" s="3"/>
      <c r="I38" s="3"/>
      <c r="J38" s="3"/>
      <c r="K38" s="3"/>
      <c r="L38" s="3"/>
      <c r="M38" s="3"/>
      <c r="N38" s="3">
        <v>1000</v>
      </c>
    </row>
    <row r="39" spans="1:14" x14ac:dyDescent="0.25">
      <c r="A39" s="55">
        <v>43266</v>
      </c>
      <c r="B39" s="56"/>
      <c r="C39" s="56"/>
      <c r="D39" s="56">
        <v>4200</v>
      </c>
      <c r="E39" s="56">
        <v>3092</v>
      </c>
      <c r="F39" s="56">
        <v>3558</v>
      </c>
      <c r="G39" s="56">
        <v>500</v>
      </c>
      <c r="H39" s="56">
        <v>2000</v>
      </c>
      <c r="I39" s="56">
        <v>2000</v>
      </c>
      <c r="J39" s="56"/>
      <c r="K39" s="56">
        <v>300</v>
      </c>
      <c r="L39" s="56">
        <v>5860</v>
      </c>
      <c r="M39" s="56">
        <v>1400</v>
      </c>
      <c r="N39" s="56">
        <v>22910</v>
      </c>
    </row>
    <row r="40" spans="1:14" x14ac:dyDescent="0.25">
      <c r="A40" s="54" t="s">
        <v>318</v>
      </c>
      <c r="B40" s="3"/>
      <c r="C40" s="3"/>
      <c r="D40" s="3">
        <v>100</v>
      </c>
      <c r="E40" s="3"/>
      <c r="F40" s="3">
        <v>150</v>
      </c>
      <c r="G40" s="3"/>
      <c r="H40" s="3"/>
      <c r="I40" s="3"/>
      <c r="J40" s="3"/>
      <c r="K40" s="3"/>
      <c r="L40" s="3"/>
      <c r="M40" s="3"/>
      <c r="N40" s="3">
        <v>250</v>
      </c>
    </row>
    <row r="41" spans="1:14" x14ac:dyDescent="0.25">
      <c r="A41" s="54" t="s">
        <v>130</v>
      </c>
      <c r="B41" s="3"/>
      <c r="C41" s="3"/>
      <c r="D41" s="3">
        <v>1300</v>
      </c>
      <c r="E41" s="3"/>
      <c r="F41" s="3"/>
      <c r="G41" s="3">
        <v>200</v>
      </c>
      <c r="H41" s="3">
        <v>2000</v>
      </c>
      <c r="I41" s="3"/>
      <c r="J41" s="3"/>
      <c r="K41" s="3"/>
      <c r="L41" s="3"/>
      <c r="M41" s="3">
        <v>800</v>
      </c>
      <c r="N41" s="3">
        <v>4300</v>
      </c>
    </row>
    <row r="42" spans="1:14" x14ac:dyDescent="0.25">
      <c r="A42" s="54" t="s">
        <v>101</v>
      </c>
      <c r="B42" s="3"/>
      <c r="C42" s="3"/>
      <c r="D42" s="3">
        <v>2600</v>
      </c>
      <c r="E42" s="3"/>
      <c r="F42" s="3">
        <v>1000</v>
      </c>
      <c r="G42" s="3"/>
      <c r="H42" s="3"/>
      <c r="I42" s="3"/>
      <c r="J42" s="3"/>
      <c r="K42" s="3"/>
      <c r="L42" s="3">
        <v>5860</v>
      </c>
      <c r="M42" s="3"/>
      <c r="N42" s="3">
        <v>9460</v>
      </c>
    </row>
    <row r="43" spans="1:14" x14ac:dyDescent="0.25">
      <c r="A43" s="54" t="s">
        <v>190</v>
      </c>
      <c r="B43" s="3"/>
      <c r="C43" s="3"/>
      <c r="D43" s="3"/>
      <c r="E43" s="3"/>
      <c r="F43" s="3"/>
      <c r="G43" s="3"/>
      <c r="H43" s="3"/>
      <c r="I43" s="3"/>
      <c r="J43" s="3"/>
      <c r="K43" s="3">
        <v>300</v>
      </c>
      <c r="L43" s="3"/>
      <c r="M43" s="3"/>
      <c r="N43" s="3">
        <v>300</v>
      </c>
    </row>
    <row r="44" spans="1:14" x14ac:dyDescent="0.25">
      <c r="A44" s="54" t="s">
        <v>162</v>
      </c>
      <c r="B44" s="3"/>
      <c r="C44" s="3"/>
      <c r="D44" s="3">
        <v>200</v>
      </c>
      <c r="E44" s="3">
        <v>3092</v>
      </c>
      <c r="F44" s="3">
        <v>2408</v>
      </c>
      <c r="G44" s="3">
        <v>300</v>
      </c>
      <c r="H44" s="3"/>
      <c r="I44" s="3">
        <v>2000</v>
      </c>
      <c r="J44" s="3"/>
      <c r="K44" s="3"/>
      <c r="L44" s="3"/>
      <c r="M44" s="3">
        <v>600</v>
      </c>
      <c r="N44" s="3">
        <v>8600</v>
      </c>
    </row>
    <row r="45" spans="1:14" x14ac:dyDescent="0.25">
      <c r="A45" s="55">
        <v>43267</v>
      </c>
      <c r="B45" s="56"/>
      <c r="C45" s="56"/>
      <c r="D45" s="56"/>
      <c r="E45" s="56">
        <v>2000</v>
      </c>
      <c r="F45" s="56">
        <v>1992</v>
      </c>
      <c r="G45" s="56"/>
      <c r="H45" s="56"/>
      <c r="I45" s="56"/>
      <c r="J45" s="56"/>
      <c r="K45" s="56"/>
      <c r="L45" s="56"/>
      <c r="M45" s="56"/>
      <c r="N45" s="56">
        <v>3992</v>
      </c>
    </row>
    <row r="46" spans="1:14" x14ac:dyDescent="0.25">
      <c r="A46" s="54" t="s">
        <v>162</v>
      </c>
      <c r="B46" s="3"/>
      <c r="C46" s="3"/>
      <c r="D46" s="3"/>
      <c r="E46" s="3">
        <v>2000</v>
      </c>
      <c r="F46" s="3">
        <v>1992</v>
      </c>
      <c r="G46" s="3"/>
      <c r="H46" s="3"/>
      <c r="I46" s="3"/>
      <c r="J46" s="3"/>
      <c r="K46" s="3"/>
      <c r="L46" s="3"/>
      <c r="M46" s="3"/>
      <c r="N46" s="3">
        <v>3992</v>
      </c>
    </row>
    <row r="47" spans="1:14" x14ac:dyDescent="0.25">
      <c r="A47" s="65" t="s">
        <v>251</v>
      </c>
      <c r="B47" s="58">
        <v>4846</v>
      </c>
      <c r="C47" s="58">
        <v>4929</v>
      </c>
      <c r="D47" s="58">
        <v>16950</v>
      </c>
      <c r="E47" s="58">
        <v>18621</v>
      </c>
      <c r="F47" s="58">
        <v>15790</v>
      </c>
      <c r="G47" s="58">
        <v>600</v>
      </c>
      <c r="H47" s="57">
        <v>7500</v>
      </c>
      <c r="I47" s="57">
        <v>11862</v>
      </c>
      <c r="J47" s="57">
        <v>200</v>
      </c>
      <c r="K47" s="57">
        <v>2980</v>
      </c>
      <c r="L47" s="57">
        <v>23520</v>
      </c>
      <c r="M47" s="57">
        <v>1400</v>
      </c>
      <c r="N47" s="57">
        <v>109198</v>
      </c>
    </row>
    <row r="49" spans="4:4" x14ac:dyDescent="0.25">
      <c r="D49" s="64">
        <f>SUM(B47:G47)</f>
        <v>61736</v>
      </c>
    </row>
  </sheetData>
  <pageMargins left="0.7" right="0.7" top="0.75" bottom="0.75" header="0.3" footer="0.3"/>
  <pageSetup paperSize="9" orientation="landscape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1"/>
  <sheetViews>
    <sheetView topLeftCell="D1" zoomScale="70" zoomScaleNormal="70" workbookViewId="0">
      <selection activeCell="J17" sqref="J17"/>
    </sheetView>
  </sheetViews>
  <sheetFormatPr defaultRowHeight="14.25" customHeight="1" x14ac:dyDescent="0.25"/>
  <cols>
    <col min="1" max="1" width="31.5703125" hidden="1" customWidth="1"/>
    <col min="2" max="3" width="0" hidden="1" customWidth="1"/>
    <col min="4" max="4" width="5.42578125" bestFit="1" customWidth="1"/>
    <col min="5" max="5" width="5.28515625" bestFit="1" customWidth="1"/>
    <col min="6" max="6" width="5" customWidth="1"/>
    <col min="7" max="7" width="0" hidden="1" customWidth="1"/>
    <col min="8" max="8" width="11.28515625" bestFit="1" customWidth="1"/>
    <col min="9" max="9" width="13.5703125" customWidth="1"/>
    <col min="10" max="10" width="52.5703125" bestFit="1" customWidth="1"/>
    <col min="11" max="11" width="7.7109375" bestFit="1" customWidth="1"/>
    <col min="12" max="12" width="5.140625" bestFit="1" customWidth="1"/>
    <col min="13" max="13" width="6.28515625" bestFit="1" customWidth="1"/>
    <col min="14" max="14" width="0" hidden="1" customWidth="1"/>
    <col min="16" max="16" width="10.28515625" hidden="1" customWidth="1"/>
    <col min="17" max="17" width="14.7109375" bestFit="1" customWidth="1"/>
    <col min="19" max="19" width="0" hidden="1" customWidth="1"/>
    <col min="20" max="20" width="41.5703125" hidden="1" customWidth="1"/>
    <col min="21" max="21" width="49.5703125" hidden="1" customWidth="1"/>
    <col min="22" max="47" width="0" hidden="1" customWidth="1"/>
    <col min="48" max="48" width="111.42578125" hidden="1" customWidth="1"/>
  </cols>
  <sheetData>
    <row r="1" spans="1:77" ht="14.25" customHeight="1" x14ac:dyDescent="0.25">
      <c r="A1" s="71" t="s">
        <v>356</v>
      </c>
      <c r="B1" s="71" t="s">
        <v>0</v>
      </c>
      <c r="C1" s="71" t="s">
        <v>1</v>
      </c>
      <c r="D1" s="71" t="s">
        <v>2</v>
      </c>
      <c r="E1" s="71" t="s">
        <v>3</v>
      </c>
      <c r="F1" s="71" t="s">
        <v>295</v>
      </c>
      <c r="G1" s="71" t="s">
        <v>4</v>
      </c>
      <c r="H1" s="71" t="s">
        <v>5</v>
      </c>
      <c r="I1" s="71" t="s">
        <v>6</v>
      </c>
      <c r="J1" s="72" t="s">
        <v>7</v>
      </c>
      <c r="K1" s="71" t="s">
        <v>8</v>
      </c>
      <c r="L1" s="73" t="s">
        <v>9</v>
      </c>
      <c r="M1" s="73" t="s">
        <v>10</v>
      </c>
      <c r="N1" s="73" t="s">
        <v>11</v>
      </c>
      <c r="O1" s="74" t="s">
        <v>357</v>
      </c>
      <c r="P1" s="73" t="s">
        <v>358</v>
      </c>
      <c r="Q1" s="73" t="s">
        <v>12</v>
      </c>
      <c r="R1" s="73" t="s">
        <v>13</v>
      </c>
      <c r="S1" s="73" t="s">
        <v>359</v>
      </c>
      <c r="T1" s="74" t="s">
        <v>360</v>
      </c>
      <c r="U1" s="73" t="s">
        <v>361</v>
      </c>
      <c r="V1" s="73" t="s">
        <v>362</v>
      </c>
      <c r="W1" s="73" t="s">
        <v>363</v>
      </c>
      <c r="X1" s="75" t="s">
        <v>14</v>
      </c>
      <c r="Y1" s="76" t="s">
        <v>245</v>
      </c>
      <c r="Z1" s="77" t="s">
        <v>15</v>
      </c>
      <c r="AA1" s="78" t="s">
        <v>248</v>
      </c>
      <c r="AB1" s="75" t="s">
        <v>16</v>
      </c>
      <c r="AC1" s="79" t="s">
        <v>17</v>
      </c>
      <c r="AD1" s="77" t="s">
        <v>249</v>
      </c>
      <c r="AE1" s="78" t="s">
        <v>364</v>
      </c>
      <c r="AF1" s="78" t="s">
        <v>18</v>
      </c>
      <c r="AG1" s="76" t="s">
        <v>19</v>
      </c>
      <c r="AH1" s="76" t="s">
        <v>20</v>
      </c>
      <c r="AI1" s="78" t="s">
        <v>365</v>
      </c>
      <c r="AJ1" s="78" t="s">
        <v>21</v>
      </c>
      <c r="AK1" s="76" t="s">
        <v>22</v>
      </c>
      <c r="AL1" s="76" t="s">
        <v>23</v>
      </c>
      <c r="AM1" s="78" t="s">
        <v>247</v>
      </c>
      <c r="AN1" s="78" t="s">
        <v>24</v>
      </c>
      <c r="AO1" s="78" t="s">
        <v>25</v>
      </c>
      <c r="AP1" s="76" t="s">
        <v>366</v>
      </c>
      <c r="AQ1" s="78" t="s">
        <v>246</v>
      </c>
      <c r="AR1" s="80" t="s">
        <v>367</v>
      </c>
      <c r="AS1" s="80" t="s">
        <v>368</v>
      </c>
      <c r="AT1" s="80" t="s">
        <v>369</v>
      </c>
      <c r="AU1" s="80" t="s">
        <v>370</v>
      </c>
      <c r="AV1" s="80" t="s">
        <v>371</v>
      </c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2" t="s">
        <v>372</v>
      </c>
      <c r="BW1" s="74" t="s">
        <v>373</v>
      </c>
      <c r="BX1" s="74" t="s">
        <v>374</v>
      </c>
      <c r="BY1" s="74" t="s">
        <v>375</v>
      </c>
    </row>
    <row r="2" spans="1:77" ht="14.25" customHeight="1" x14ac:dyDescent="0.25">
      <c r="A2" s="23" t="s">
        <v>376</v>
      </c>
      <c r="B2" s="4">
        <v>43172</v>
      </c>
      <c r="C2" s="20">
        <v>43266</v>
      </c>
      <c r="D2" s="6">
        <v>120</v>
      </c>
      <c r="E2" s="6">
        <v>14648</v>
      </c>
      <c r="F2" s="6">
        <v>7</v>
      </c>
      <c r="G2" s="7" t="s">
        <v>377</v>
      </c>
      <c r="H2" s="7" t="s">
        <v>26</v>
      </c>
      <c r="I2" s="7" t="s">
        <v>64</v>
      </c>
      <c r="J2" s="8" t="s">
        <v>65</v>
      </c>
      <c r="K2" s="23" t="s">
        <v>38</v>
      </c>
      <c r="L2" s="9">
        <v>320</v>
      </c>
      <c r="M2" s="9">
        <v>320</v>
      </c>
      <c r="N2" s="5">
        <v>43266</v>
      </c>
      <c r="O2" s="39">
        <v>43239</v>
      </c>
      <c r="P2" s="10" t="s">
        <v>39</v>
      </c>
      <c r="Q2" s="16" t="s">
        <v>378</v>
      </c>
      <c r="R2" s="6" t="s">
        <v>31</v>
      </c>
      <c r="S2" s="10"/>
      <c r="T2" s="83" t="s">
        <v>379</v>
      </c>
      <c r="U2" s="21" t="s">
        <v>380</v>
      </c>
      <c r="V2" s="84"/>
      <c r="W2" s="85"/>
      <c r="X2" s="34" t="s">
        <v>67</v>
      </c>
      <c r="Y2" s="34">
        <v>0.82</v>
      </c>
      <c r="Z2" s="34">
        <v>262.39999999999998</v>
      </c>
      <c r="AA2" s="34" t="s">
        <v>252</v>
      </c>
      <c r="AB2" s="34" t="s">
        <v>68</v>
      </c>
      <c r="AC2" s="34">
        <v>0.215</v>
      </c>
      <c r="AD2" s="34">
        <v>68.8</v>
      </c>
      <c r="AE2" s="34" t="s">
        <v>252</v>
      </c>
      <c r="AF2" s="34"/>
      <c r="AG2" s="34"/>
      <c r="AH2" s="34"/>
      <c r="AI2" s="34"/>
      <c r="AJ2" s="34" t="s">
        <v>69</v>
      </c>
      <c r="AK2" s="34">
        <v>0.36</v>
      </c>
      <c r="AL2" s="34">
        <v>115.19999999999999</v>
      </c>
      <c r="AM2" s="34" t="s">
        <v>252</v>
      </c>
      <c r="AN2" s="34" t="s">
        <v>70</v>
      </c>
      <c r="AO2" s="34">
        <v>0.13</v>
      </c>
      <c r="AP2" s="34">
        <v>41.6</v>
      </c>
      <c r="AQ2" s="34" t="s">
        <v>252</v>
      </c>
      <c r="AR2" s="23" t="s">
        <v>284</v>
      </c>
      <c r="AS2" s="23" t="s">
        <v>257</v>
      </c>
      <c r="AT2" s="23" t="s">
        <v>260</v>
      </c>
      <c r="AU2" s="23"/>
      <c r="AV2" s="23" t="s">
        <v>259</v>
      </c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39"/>
      <c r="BW2" s="39"/>
      <c r="BX2" s="39"/>
      <c r="BY2" s="39"/>
    </row>
    <row r="3" spans="1:77" ht="14.25" customHeight="1" x14ac:dyDescent="0.25">
      <c r="A3" s="23" t="s">
        <v>381</v>
      </c>
      <c r="B3" s="4">
        <v>43172</v>
      </c>
      <c r="C3" s="20">
        <v>43266</v>
      </c>
      <c r="D3" s="6">
        <v>120</v>
      </c>
      <c r="E3" s="6">
        <v>14648</v>
      </c>
      <c r="F3" s="6">
        <v>10</v>
      </c>
      <c r="G3" s="7" t="s">
        <v>382</v>
      </c>
      <c r="H3" s="7" t="s">
        <v>26</v>
      </c>
      <c r="I3" s="7" t="s">
        <v>83</v>
      </c>
      <c r="J3" s="8" t="s">
        <v>84</v>
      </c>
      <c r="K3" s="23" t="s">
        <v>38</v>
      </c>
      <c r="L3" s="9">
        <v>750</v>
      </c>
      <c r="M3" s="9">
        <v>750</v>
      </c>
      <c r="N3" s="5">
        <v>43266</v>
      </c>
      <c r="O3" s="39">
        <v>43239</v>
      </c>
      <c r="P3" s="10" t="s">
        <v>39</v>
      </c>
      <c r="Q3" s="16" t="s">
        <v>378</v>
      </c>
      <c r="R3" s="6" t="s">
        <v>31</v>
      </c>
      <c r="S3" s="10"/>
      <c r="T3" s="83" t="s">
        <v>379</v>
      </c>
      <c r="U3" s="10" t="s">
        <v>383</v>
      </c>
      <c r="V3" s="84"/>
      <c r="W3" s="85"/>
      <c r="X3" s="34" t="s">
        <v>85</v>
      </c>
      <c r="Y3" s="34">
        <v>0.82</v>
      </c>
      <c r="Z3" s="34">
        <v>615</v>
      </c>
      <c r="AA3" s="34" t="s">
        <v>384</v>
      </c>
      <c r="AB3" s="34" t="s">
        <v>86</v>
      </c>
      <c r="AC3" s="34">
        <v>0.215</v>
      </c>
      <c r="AD3" s="34">
        <v>161.25</v>
      </c>
      <c r="AE3" s="34" t="s">
        <v>252</v>
      </c>
      <c r="AF3" s="34"/>
      <c r="AG3" s="34"/>
      <c r="AH3" s="34"/>
      <c r="AI3" s="34"/>
      <c r="AJ3" s="34" t="s">
        <v>87</v>
      </c>
      <c r="AK3" s="34">
        <v>0.36</v>
      </c>
      <c r="AL3" s="34">
        <v>270</v>
      </c>
      <c r="AM3" s="34" t="s">
        <v>252</v>
      </c>
      <c r="AN3" s="34" t="s">
        <v>88</v>
      </c>
      <c r="AO3" s="34">
        <v>0.13</v>
      </c>
      <c r="AP3" s="34">
        <v>97.5</v>
      </c>
      <c r="AQ3" s="34" t="s">
        <v>252</v>
      </c>
      <c r="AR3" s="23" t="s">
        <v>284</v>
      </c>
      <c r="AS3" s="23" t="s">
        <v>257</v>
      </c>
      <c r="AT3" s="23" t="s">
        <v>260</v>
      </c>
      <c r="AU3" s="23"/>
      <c r="AV3" s="23" t="s">
        <v>259</v>
      </c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39"/>
      <c r="BW3" s="39"/>
      <c r="BX3" s="39"/>
      <c r="BY3" s="39"/>
    </row>
    <row r="4" spans="1:77" ht="14.25" customHeight="1" x14ac:dyDescent="0.25">
      <c r="A4" s="23" t="s">
        <v>385</v>
      </c>
      <c r="B4" s="4">
        <v>43172</v>
      </c>
      <c r="C4" s="20">
        <v>43266</v>
      </c>
      <c r="D4" s="6">
        <v>120</v>
      </c>
      <c r="E4" s="6">
        <v>14626</v>
      </c>
      <c r="F4" s="6">
        <v>4</v>
      </c>
      <c r="G4" s="7" t="s">
        <v>386</v>
      </c>
      <c r="H4" s="7" t="s">
        <v>98</v>
      </c>
      <c r="I4" s="7" t="s">
        <v>107</v>
      </c>
      <c r="J4" s="8" t="s">
        <v>108</v>
      </c>
      <c r="K4" s="23" t="s">
        <v>38</v>
      </c>
      <c r="L4" s="9">
        <v>3800</v>
      </c>
      <c r="M4" s="9">
        <v>3800</v>
      </c>
      <c r="N4" s="5">
        <v>43266</v>
      </c>
      <c r="O4" s="39">
        <v>43242</v>
      </c>
      <c r="P4" s="10" t="s">
        <v>39</v>
      </c>
      <c r="Q4" s="23" t="s">
        <v>106</v>
      </c>
      <c r="R4" s="6" t="s">
        <v>101</v>
      </c>
      <c r="S4" s="10"/>
      <c r="T4" s="83" t="s">
        <v>387</v>
      </c>
      <c r="U4" s="21" t="s">
        <v>388</v>
      </c>
      <c r="V4" s="84"/>
      <c r="W4" s="85"/>
      <c r="X4" s="34" t="s">
        <v>109</v>
      </c>
      <c r="Y4" s="34">
        <v>0.52100000000000002</v>
      </c>
      <c r="Z4" s="34">
        <v>1979.8000000000002</v>
      </c>
      <c r="AA4" s="34" t="s">
        <v>252</v>
      </c>
      <c r="AB4" s="34" t="s">
        <v>68</v>
      </c>
      <c r="AC4" s="34">
        <v>0.24</v>
      </c>
      <c r="AD4" s="34">
        <v>912</v>
      </c>
      <c r="AE4" s="34" t="s">
        <v>312</v>
      </c>
      <c r="AF4" s="34"/>
      <c r="AG4" s="34"/>
      <c r="AH4" s="34"/>
      <c r="AI4" s="34"/>
      <c r="AJ4" s="34" t="s">
        <v>110</v>
      </c>
      <c r="AK4" s="34">
        <v>0.52100000000000002</v>
      </c>
      <c r="AL4" s="34">
        <v>1979.8000000000002</v>
      </c>
      <c r="AM4" s="34" t="s">
        <v>312</v>
      </c>
      <c r="AN4" s="34" t="s">
        <v>111</v>
      </c>
      <c r="AO4" s="34">
        <v>7.9500000000000001E-2</v>
      </c>
      <c r="AP4" s="34">
        <v>302.10000000000002</v>
      </c>
      <c r="AQ4" s="34" t="s">
        <v>252</v>
      </c>
      <c r="AR4" s="23" t="s">
        <v>288</v>
      </c>
      <c r="AS4" s="23" t="s">
        <v>257</v>
      </c>
      <c r="AT4" s="23" t="s">
        <v>261</v>
      </c>
      <c r="AU4" s="23"/>
      <c r="AV4" s="23" t="s">
        <v>262</v>
      </c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39"/>
      <c r="BW4" s="39"/>
      <c r="BX4" s="39"/>
      <c r="BY4" s="39"/>
    </row>
    <row r="5" spans="1:77" ht="14.25" customHeight="1" x14ac:dyDescent="0.25">
      <c r="A5" s="23" t="s">
        <v>389</v>
      </c>
      <c r="B5" s="4">
        <v>43172</v>
      </c>
      <c r="C5" s="20">
        <v>43266</v>
      </c>
      <c r="D5" s="6">
        <v>120</v>
      </c>
      <c r="E5" s="6">
        <v>14626</v>
      </c>
      <c r="F5" s="6">
        <v>9</v>
      </c>
      <c r="G5" s="7" t="s">
        <v>390</v>
      </c>
      <c r="H5" s="7" t="s">
        <v>98</v>
      </c>
      <c r="I5" s="7" t="s">
        <v>122</v>
      </c>
      <c r="J5" s="8" t="s">
        <v>123</v>
      </c>
      <c r="K5" s="23" t="s">
        <v>38</v>
      </c>
      <c r="L5" s="9">
        <v>1500</v>
      </c>
      <c r="M5" s="9">
        <v>1500</v>
      </c>
      <c r="N5" s="5">
        <v>43266</v>
      </c>
      <c r="O5" s="39">
        <v>43242</v>
      </c>
      <c r="P5" s="10" t="s">
        <v>39</v>
      </c>
      <c r="Q5" s="34" t="s">
        <v>106</v>
      </c>
      <c r="R5" s="6" t="s">
        <v>101</v>
      </c>
      <c r="S5" s="10"/>
      <c r="T5" s="83" t="s">
        <v>391</v>
      </c>
      <c r="U5" s="10" t="s">
        <v>392</v>
      </c>
      <c r="V5" s="84"/>
      <c r="W5" s="85"/>
      <c r="X5" s="34" t="s">
        <v>253</v>
      </c>
      <c r="Y5" s="34">
        <v>0.52100000000000002</v>
      </c>
      <c r="Z5" s="34">
        <v>781.5</v>
      </c>
      <c r="AA5" s="34" t="s">
        <v>252</v>
      </c>
      <c r="AB5" s="34" t="s">
        <v>254</v>
      </c>
      <c r="AC5" s="34">
        <v>0.24</v>
      </c>
      <c r="AD5" s="34">
        <v>360</v>
      </c>
      <c r="AE5" s="88" t="s">
        <v>393</v>
      </c>
      <c r="AF5" s="34"/>
      <c r="AG5" s="34"/>
      <c r="AH5" s="34"/>
      <c r="AI5" s="34"/>
      <c r="AJ5" s="34" t="s">
        <v>255</v>
      </c>
      <c r="AK5" s="34">
        <v>0.52100000000000002</v>
      </c>
      <c r="AL5" s="34">
        <v>781.5</v>
      </c>
      <c r="AM5" s="34" t="s">
        <v>394</v>
      </c>
      <c r="AN5" s="34" t="s">
        <v>256</v>
      </c>
      <c r="AO5" s="34">
        <v>7.9500000000000001E-2</v>
      </c>
      <c r="AP5" s="34">
        <v>119.25</v>
      </c>
      <c r="AQ5" s="34" t="s">
        <v>252</v>
      </c>
      <c r="AR5" s="23" t="s">
        <v>288</v>
      </c>
      <c r="AS5" s="23" t="s">
        <v>257</v>
      </c>
      <c r="AT5" s="23" t="s">
        <v>261</v>
      </c>
      <c r="AU5" s="23"/>
      <c r="AV5" s="23" t="s">
        <v>262</v>
      </c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39"/>
      <c r="BW5" s="39"/>
      <c r="BX5" s="39"/>
      <c r="BY5" s="39"/>
    </row>
    <row r="6" spans="1:77" ht="14.25" customHeight="1" x14ac:dyDescent="0.25">
      <c r="A6" s="23" t="s">
        <v>395</v>
      </c>
      <c r="B6" s="4">
        <v>43172</v>
      </c>
      <c r="C6" s="20">
        <v>43266</v>
      </c>
      <c r="D6" s="6">
        <v>120</v>
      </c>
      <c r="E6" s="6">
        <v>1289</v>
      </c>
      <c r="F6" s="6">
        <v>3</v>
      </c>
      <c r="G6" s="7" t="s">
        <v>396</v>
      </c>
      <c r="H6" s="7" t="s">
        <v>230</v>
      </c>
      <c r="I6" s="7" t="s">
        <v>107</v>
      </c>
      <c r="J6" s="8" t="s">
        <v>108</v>
      </c>
      <c r="K6" s="23" t="s">
        <v>38</v>
      </c>
      <c r="L6" s="9">
        <v>250</v>
      </c>
      <c r="M6" s="9">
        <v>250</v>
      </c>
      <c r="N6" s="5">
        <v>43266</v>
      </c>
      <c r="O6" s="39">
        <v>43243</v>
      </c>
      <c r="P6" s="10" t="s">
        <v>39</v>
      </c>
      <c r="Q6" s="23" t="s">
        <v>106</v>
      </c>
      <c r="R6" s="6" t="s">
        <v>231</v>
      </c>
      <c r="S6" s="10"/>
      <c r="T6" s="83" t="s">
        <v>397</v>
      </c>
      <c r="U6" s="21" t="s">
        <v>388</v>
      </c>
      <c r="V6" s="84"/>
      <c r="W6" s="85"/>
      <c r="X6" s="34" t="s">
        <v>109</v>
      </c>
      <c r="Y6" s="34">
        <v>0.52100000000000002</v>
      </c>
      <c r="Z6" s="34">
        <v>130.25</v>
      </c>
      <c r="AA6" s="34" t="s">
        <v>252</v>
      </c>
      <c r="AB6" s="34" t="s">
        <v>68</v>
      </c>
      <c r="AC6" s="34">
        <v>0.24</v>
      </c>
      <c r="AD6" s="34">
        <v>60</v>
      </c>
      <c r="AE6" s="34" t="s">
        <v>312</v>
      </c>
      <c r="AF6" s="34"/>
      <c r="AG6" s="34"/>
      <c r="AH6" s="34"/>
      <c r="AI6" s="34"/>
      <c r="AJ6" s="34" t="s">
        <v>110</v>
      </c>
      <c r="AK6" s="34">
        <v>0.52100000000000002</v>
      </c>
      <c r="AL6" s="34">
        <v>130.25</v>
      </c>
      <c r="AM6" s="34" t="s">
        <v>312</v>
      </c>
      <c r="AN6" s="34" t="s">
        <v>111</v>
      </c>
      <c r="AO6" s="34">
        <v>7.9500000000000001E-2</v>
      </c>
      <c r="AP6" s="34">
        <v>19.875</v>
      </c>
      <c r="AQ6" s="34" t="s">
        <v>252</v>
      </c>
      <c r="AR6" s="23" t="s">
        <v>285</v>
      </c>
      <c r="AS6" s="23" t="s">
        <v>257</v>
      </c>
      <c r="AT6" s="23" t="s">
        <v>261</v>
      </c>
      <c r="AU6" s="23"/>
      <c r="AV6" s="23" t="s">
        <v>262</v>
      </c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59"/>
      <c r="BW6" s="59"/>
      <c r="BX6" s="59"/>
      <c r="BY6" s="59"/>
    </row>
    <row r="7" spans="1:77" ht="14.25" customHeight="1" x14ac:dyDescent="0.25">
      <c r="A7" s="23" t="s">
        <v>398</v>
      </c>
      <c r="B7" s="4">
        <v>43172</v>
      </c>
      <c r="C7" s="20">
        <v>43266</v>
      </c>
      <c r="D7" s="6">
        <v>120</v>
      </c>
      <c r="E7" s="6">
        <v>1293</v>
      </c>
      <c r="F7" s="6">
        <v>5</v>
      </c>
      <c r="G7" s="7" t="s">
        <v>399</v>
      </c>
      <c r="H7" s="7" t="s">
        <v>126</v>
      </c>
      <c r="I7" s="7" t="s">
        <v>107</v>
      </c>
      <c r="J7" s="8" t="s">
        <v>108</v>
      </c>
      <c r="K7" s="23" t="s">
        <v>38</v>
      </c>
      <c r="L7" s="9">
        <v>700</v>
      </c>
      <c r="M7" s="9">
        <v>700</v>
      </c>
      <c r="N7" s="5">
        <v>43266</v>
      </c>
      <c r="O7" s="39">
        <v>43243</v>
      </c>
      <c r="P7" s="10" t="s">
        <v>39</v>
      </c>
      <c r="Q7" s="23" t="s">
        <v>106</v>
      </c>
      <c r="R7" s="6" t="s">
        <v>130</v>
      </c>
      <c r="S7" s="10"/>
      <c r="T7" s="83" t="s">
        <v>397</v>
      </c>
      <c r="U7" s="21" t="s">
        <v>388</v>
      </c>
      <c r="V7" s="84"/>
      <c r="W7" s="85"/>
      <c r="X7" s="34" t="s">
        <v>109</v>
      </c>
      <c r="Y7" s="34">
        <v>0.52100000000000002</v>
      </c>
      <c r="Z7" s="34">
        <v>364.7</v>
      </c>
      <c r="AA7" s="34" t="s">
        <v>252</v>
      </c>
      <c r="AB7" s="34" t="s">
        <v>68</v>
      </c>
      <c r="AC7" s="34">
        <v>0.24</v>
      </c>
      <c r="AD7" s="34">
        <v>168</v>
      </c>
      <c r="AE7" s="34" t="s">
        <v>312</v>
      </c>
      <c r="AF7" s="34"/>
      <c r="AG7" s="34"/>
      <c r="AH7" s="34"/>
      <c r="AI7" s="34"/>
      <c r="AJ7" s="34" t="s">
        <v>110</v>
      </c>
      <c r="AK7" s="34">
        <v>0.52100000000000002</v>
      </c>
      <c r="AL7" s="34">
        <v>364.7</v>
      </c>
      <c r="AM7" s="34" t="s">
        <v>312</v>
      </c>
      <c r="AN7" s="34" t="s">
        <v>111</v>
      </c>
      <c r="AO7" s="34">
        <v>7.9500000000000001E-2</v>
      </c>
      <c r="AP7" s="34">
        <v>55.65</v>
      </c>
      <c r="AQ7" s="34" t="s">
        <v>252</v>
      </c>
      <c r="AR7" s="23" t="s">
        <v>285</v>
      </c>
      <c r="AS7" s="23" t="s">
        <v>257</v>
      </c>
      <c r="AT7" s="23" t="s">
        <v>261</v>
      </c>
      <c r="AU7" s="23"/>
      <c r="AV7" s="23" t="s">
        <v>262</v>
      </c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59"/>
      <c r="BW7" s="59"/>
      <c r="BX7" s="59"/>
      <c r="BY7" s="59"/>
    </row>
    <row r="8" spans="1:77" ht="14.25" customHeight="1" x14ac:dyDescent="0.25">
      <c r="A8" s="23" t="s">
        <v>400</v>
      </c>
      <c r="B8" s="4">
        <v>43172</v>
      </c>
      <c r="C8" s="20">
        <v>43266</v>
      </c>
      <c r="D8" s="6">
        <v>120</v>
      </c>
      <c r="E8" s="6">
        <v>1288</v>
      </c>
      <c r="F8" s="6">
        <v>7</v>
      </c>
      <c r="G8" s="7" t="s">
        <v>401</v>
      </c>
      <c r="H8" s="7" t="s">
        <v>206</v>
      </c>
      <c r="I8" s="7" t="s">
        <v>107</v>
      </c>
      <c r="J8" s="8" t="s">
        <v>108</v>
      </c>
      <c r="K8" s="23" t="s">
        <v>38</v>
      </c>
      <c r="L8" s="9">
        <v>100</v>
      </c>
      <c r="M8" s="9">
        <v>100</v>
      </c>
      <c r="N8" s="5">
        <v>43266</v>
      </c>
      <c r="O8" s="39">
        <v>43243</v>
      </c>
      <c r="P8" s="10" t="s">
        <v>39</v>
      </c>
      <c r="Q8" s="23" t="s">
        <v>106</v>
      </c>
      <c r="R8" s="6" t="s">
        <v>207</v>
      </c>
      <c r="S8" s="10"/>
      <c r="T8" s="83" t="s">
        <v>397</v>
      </c>
      <c r="U8" s="21" t="s">
        <v>388</v>
      </c>
      <c r="V8" s="84"/>
      <c r="W8" s="85"/>
      <c r="X8" s="34" t="s">
        <v>109</v>
      </c>
      <c r="Y8" s="34">
        <v>0.52100000000000002</v>
      </c>
      <c r="Z8" s="34">
        <v>52.1</v>
      </c>
      <c r="AA8" s="34" t="s">
        <v>252</v>
      </c>
      <c r="AB8" s="34" t="s">
        <v>68</v>
      </c>
      <c r="AC8" s="34">
        <v>0.24</v>
      </c>
      <c r="AD8" s="34">
        <v>24</v>
      </c>
      <c r="AE8" s="34" t="s">
        <v>312</v>
      </c>
      <c r="AF8" s="34"/>
      <c r="AG8" s="34"/>
      <c r="AH8" s="34"/>
      <c r="AI8" s="34"/>
      <c r="AJ8" s="34" t="s">
        <v>110</v>
      </c>
      <c r="AK8" s="34">
        <v>0.52100000000000002</v>
      </c>
      <c r="AL8" s="34">
        <v>52.1</v>
      </c>
      <c r="AM8" s="34" t="s">
        <v>312</v>
      </c>
      <c r="AN8" s="34" t="s">
        <v>111</v>
      </c>
      <c r="AO8" s="34">
        <v>7.9500000000000001E-2</v>
      </c>
      <c r="AP8" s="34">
        <v>7.95</v>
      </c>
      <c r="AQ8" s="34" t="s">
        <v>252</v>
      </c>
      <c r="AR8" s="23" t="s">
        <v>285</v>
      </c>
      <c r="AS8" s="23" t="s">
        <v>257</v>
      </c>
      <c r="AT8" s="23" t="s">
        <v>261</v>
      </c>
      <c r="AU8" s="23"/>
      <c r="AV8" s="23" t="s">
        <v>262</v>
      </c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59"/>
      <c r="BW8" s="59"/>
      <c r="BX8" s="59"/>
      <c r="BY8" s="59"/>
    </row>
    <row r="9" spans="1:77" ht="14.25" customHeight="1" x14ac:dyDescent="0.25">
      <c r="A9" s="23" t="s">
        <v>402</v>
      </c>
      <c r="B9" s="4">
        <v>43172</v>
      </c>
      <c r="C9" s="20">
        <v>43266</v>
      </c>
      <c r="D9" s="6">
        <v>120</v>
      </c>
      <c r="E9" s="6">
        <v>14626</v>
      </c>
      <c r="F9" s="6">
        <v>8</v>
      </c>
      <c r="G9" s="7" t="s">
        <v>403</v>
      </c>
      <c r="H9" s="7" t="s">
        <v>98</v>
      </c>
      <c r="I9" s="7" t="s">
        <v>120</v>
      </c>
      <c r="J9" s="8" t="s">
        <v>121</v>
      </c>
      <c r="K9" s="23" t="s">
        <v>38</v>
      </c>
      <c r="L9" s="9">
        <v>2700</v>
      </c>
      <c r="M9" s="9">
        <v>1200</v>
      </c>
      <c r="N9" s="5">
        <v>43266</v>
      </c>
      <c r="O9" s="39">
        <v>43245</v>
      </c>
      <c r="P9" s="10" t="s">
        <v>39</v>
      </c>
      <c r="Q9" s="16" t="s">
        <v>378</v>
      </c>
      <c r="R9" s="6" t="s">
        <v>101</v>
      </c>
      <c r="S9" s="10"/>
      <c r="T9" s="83" t="s">
        <v>391</v>
      </c>
      <c r="U9" s="10" t="s">
        <v>404</v>
      </c>
      <c r="V9" s="84"/>
      <c r="W9" s="85"/>
      <c r="X9" s="34" t="s">
        <v>85</v>
      </c>
      <c r="Y9" s="34">
        <v>0.82</v>
      </c>
      <c r="Z9" s="34">
        <v>983.99999999999989</v>
      </c>
      <c r="AA9" s="34" t="s">
        <v>405</v>
      </c>
      <c r="AB9" s="34" t="s">
        <v>86</v>
      </c>
      <c r="AC9" s="34">
        <v>0.215</v>
      </c>
      <c r="AD9" s="34">
        <v>258</v>
      </c>
      <c r="AE9" s="34" t="s">
        <v>252</v>
      </c>
      <c r="AF9" s="34"/>
      <c r="AG9" s="34"/>
      <c r="AH9" s="34"/>
      <c r="AI9" s="34"/>
      <c r="AJ9" s="34" t="s">
        <v>87</v>
      </c>
      <c r="AK9" s="34">
        <v>0.36</v>
      </c>
      <c r="AL9" s="34">
        <v>432</v>
      </c>
      <c r="AM9" s="34" t="s">
        <v>252</v>
      </c>
      <c r="AN9" s="34" t="s">
        <v>88</v>
      </c>
      <c r="AO9" s="34">
        <v>0.13</v>
      </c>
      <c r="AP9" s="34">
        <v>156</v>
      </c>
      <c r="AQ9" s="34" t="s">
        <v>252</v>
      </c>
      <c r="AR9" s="23" t="s">
        <v>288</v>
      </c>
      <c r="AS9" s="23" t="s">
        <v>257</v>
      </c>
      <c r="AT9" s="23" t="s">
        <v>282</v>
      </c>
      <c r="AU9" s="23"/>
      <c r="AV9" s="23" t="s">
        <v>259</v>
      </c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39"/>
      <c r="BW9" s="39"/>
      <c r="BX9" s="39"/>
      <c r="BY9" s="39"/>
    </row>
    <row r="10" spans="1:77" ht="14.25" customHeight="1" x14ac:dyDescent="0.25">
      <c r="A10" s="23" t="s">
        <v>402</v>
      </c>
      <c r="B10" s="4">
        <v>43172</v>
      </c>
      <c r="C10" s="20">
        <v>43266</v>
      </c>
      <c r="D10" s="6">
        <v>120</v>
      </c>
      <c r="E10" s="6">
        <v>14626</v>
      </c>
      <c r="F10" s="6">
        <v>8</v>
      </c>
      <c r="G10" s="7" t="s">
        <v>403</v>
      </c>
      <c r="H10" s="7" t="s">
        <v>98</v>
      </c>
      <c r="I10" s="7" t="s">
        <v>120</v>
      </c>
      <c r="J10" s="8" t="s">
        <v>121</v>
      </c>
      <c r="K10" s="23" t="s">
        <v>38</v>
      </c>
      <c r="L10" s="9">
        <v>2700</v>
      </c>
      <c r="M10" s="9">
        <v>1200</v>
      </c>
      <c r="N10" s="5">
        <v>43266</v>
      </c>
      <c r="O10" s="39">
        <v>43245</v>
      </c>
      <c r="P10" s="10" t="s">
        <v>39</v>
      </c>
      <c r="Q10" s="16" t="s">
        <v>378</v>
      </c>
      <c r="R10" s="6" t="s">
        <v>101</v>
      </c>
      <c r="S10" s="10"/>
      <c r="T10" s="83" t="s">
        <v>391</v>
      </c>
      <c r="U10" s="10" t="s">
        <v>404</v>
      </c>
      <c r="V10" s="84"/>
      <c r="W10" s="85"/>
      <c r="X10" s="34" t="s">
        <v>85</v>
      </c>
      <c r="Y10" s="34">
        <v>0.82</v>
      </c>
      <c r="Z10" s="34">
        <v>983.99999999999989</v>
      </c>
      <c r="AA10" s="34" t="s">
        <v>405</v>
      </c>
      <c r="AB10" s="34" t="s">
        <v>86</v>
      </c>
      <c r="AC10" s="34">
        <v>0.215</v>
      </c>
      <c r="AD10" s="34">
        <v>258</v>
      </c>
      <c r="AE10" s="34" t="s">
        <v>252</v>
      </c>
      <c r="AF10" s="34"/>
      <c r="AG10" s="34"/>
      <c r="AH10" s="34"/>
      <c r="AI10" s="34"/>
      <c r="AJ10" s="34" t="s">
        <v>87</v>
      </c>
      <c r="AK10" s="34">
        <v>0.36</v>
      </c>
      <c r="AL10" s="34">
        <v>432</v>
      </c>
      <c r="AM10" s="34" t="s">
        <v>252</v>
      </c>
      <c r="AN10" s="34" t="s">
        <v>88</v>
      </c>
      <c r="AO10" s="34">
        <v>0.13</v>
      </c>
      <c r="AP10" s="34">
        <v>156</v>
      </c>
      <c r="AQ10" s="34" t="s">
        <v>252</v>
      </c>
      <c r="AR10" s="23" t="s">
        <v>288</v>
      </c>
      <c r="AS10" s="23" t="s">
        <v>257</v>
      </c>
      <c r="AT10" s="23" t="s">
        <v>282</v>
      </c>
      <c r="AU10" s="23"/>
      <c r="AV10" s="23" t="s">
        <v>259</v>
      </c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39"/>
      <c r="BW10" s="39"/>
      <c r="BX10" s="39"/>
      <c r="BY10" s="39"/>
    </row>
    <row r="11" spans="1:77" ht="14.25" customHeight="1" x14ac:dyDescent="0.4">
      <c r="M11" s="68">
        <f>SUM(M2:M10)</f>
        <v>9820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120</vt:lpstr>
      <vt:lpstr>SUM</vt:lpstr>
      <vt:lpstr>may trong 119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mythanh</dc:creator>
  <cp:lastModifiedBy>Local User</cp:lastModifiedBy>
  <cp:lastPrinted>2018-04-20T02:45:44Z</cp:lastPrinted>
  <dcterms:created xsi:type="dcterms:W3CDTF">2018-03-20T04:13:48Z</dcterms:created>
  <dcterms:modified xsi:type="dcterms:W3CDTF">2018-05-19T03:27:26Z</dcterms:modified>
</cp:coreProperties>
</file>