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660" windowWidth="22716" windowHeight="10260"/>
  </bookViews>
  <sheets>
    <sheet name="TOTAL ASSET" sheetId="1" r:id="rId1"/>
    <sheet name="LIVE SIPS" sheetId="2" r:id="rId2"/>
    <sheet name="MUTUAL FUND PORTFOLIO" sheetId="3" r:id="rId3"/>
    <sheet name="sips details" sheetId="4" r:id="rId4"/>
    <sheet name="STOCK PROTFOLIO" sheetId="5" r:id="rId5"/>
    <sheet name="NAVJOT SINGH" sheetId="6" r:id="rId6"/>
    <sheet name="GURJINDER KAUR" sheetId="7" r:id="rId7"/>
    <sheet name="SOHAN SINGH" sheetId="8" r:id="rId8"/>
    <sheet name="SURINDER KAUR" sheetId="9" r:id="rId9"/>
  </sheets>
  <calcPr calcId="145621"/>
</workbook>
</file>

<file path=xl/calcChain.xml><?xml version="1.0" encoding="utf-8"?>
<calcChain xmlns="http://schemas.openxmlformats.org/spreadsheetml/2006/main">
  <c r="H19" i="9" l="1"/>
  <c r="B18" i="9"/>
  <c r="C15" i="9"/>
  <c r="B19" i="9" s="1"/>
  <c r="B15" i="9"/>
  <c r="F2" i="9"/>
  <c r="C15" i="8"/>
  <c r="B15" i="8"/>
  <c r="F2" i="8" s="1"/>
  <c r="G2" i="8" s="1"/>
  <c r="N16" i="7"/>
  <c r="Q15" i="7"/>
  <c r="P15" i="7"/>
  <c r="O15" i="7"/>
  <c r="N15" i="7"/>
  <c r="B20" i="7" s="1"/>
  <c r="M15" i="7"/>
  <c r="L15" i="7"/>
  <c r="K15" i="7"/>
  <c r="J15" i="7"/>
  <c r="I15" i="7"/>
  <c r="H15" i="7"/>
  <c r="G15" i="7"/>
  <c r="F15" i="7"/>
  <c r="C15" i="7"/>
  <c r="B15" i="7"/>
  <c r="R13" i="7"/>
  <c r="E13" i="7"/>
  <c r="D13" i="7"/>
  <c r="R12" i="7"/>
  <c r="D12" i="7"/>
  <c r="E12" i="7" s="1"/>
  <c r="R11" i="7"/>
  <c r="E11" i="7"/>
  <c r="D11" i="7"/>
  <c r="R10" i="7"/>
  <c r="D10" i="7"/>
  <c r="E10" i="7" s="1"/>
  <c r="R9" i="7"/>
  <c r="E9" i="7"/>
  <c r="D9" i="7"/>
  <c r="R8" i="7"/>
  <c r="D8" i="7"/>
  <c r="E8" i="7" s="1"/>
  <c r="R7" i="7"/>
  <c r="E7" i="7"/>
  <c r="D7" i="7"/>
  <c r="R6" i="7"/>
  <c r="D6" i="7"/>
  <c r="E6" i="7" s="1"/>
  <c r="R5" i="7"/>
  <c r="E5" i="7"/>
  <c r="D5" i="7"/>
  <c r="R4" i="7"/>
  <c r="D4" i="7"/>
  <c r="E4" i="7" s="1"/>
  <c r="R3" i="7"/>
  <c r="D3" i="7"/>
  <c r="E3" i="7" s="1"/>
  <c r="R2" i="7"/>
  <c r="R15" i="7" s="1"/>
  <c r="D2" i="7"/>
  <c r="E2" i="7" s="1"/>
  <c r="E15" i="7" s="1"/>
  <c r="B18" i="6"/>
  <c r="P15" i="6"/>
  <c r="O15" i="6"/>
  <c r="M15" i="6"/>
  <c r="L15" i="6"/>
  <c r="H15" i="6"/>
  <c r="G15" i="6"/>
  <c r="F15" i="6"/>
  <c r="C15" i="6"/>
  <c r="B15" i="6"/>
  <c r="D13" i="6"/>
  <c r="E13" i="6" s="1"/>
  <c r="D12" i="6"/>
  <c r="E12" i="6" s="1"/>
  <c r="D11" i="6"/>
  <c r="E11" i="6" s="1"/>
  <c r="D10" i="6"/>
  <c r="E10" i="6" s="1"/>
  <c r="E9" i="6"/>
  <c r="I9" i="6" s="1"/>
  <c r="D9" i="6"/>
  <c r="D8" i="6"/>
  <c r="E8" i="6" s="1"/>
  <c r="E7" i="6"/>
  <c r="D7" i="6"/>
  <c r="D6" i="6"/>
  <c r="E6" i="6" s="1"/>
  <c r="D5" i="6"/>
  <c r="E5" i="6" s="1"/>
  <c r="D4" i="6"/>
  <c r="E4" i="6" s="1"/>
  <c r="E3" i="6"/>
  <c r="I3" i="6" s="1"/>
  <c r="D3" i="6"/>
  <c r="D2" i="6"/>
  <c r="E2" i="6" s="1"/>
  <c r="G49" i="4"/>
  <c r="C49" i="4"/>
  <c r="E48" i="4"/>
  <c r="E47" i="4"/>
  <c r="E46" i="4"/>
  <c r="E45" i="4"/>
  <c r="E44" i="4"/>
  <c r="E43" i="4"/>
  <c r="E42" i="4"/>
  <c r="E41" i="4"/>
  <c r="E40" i="4"/>
  <c r="K39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I2" i="4"/>
  <c r="I3" i="4" s="1"/>
  <c r="H2" i="4"/>
  <c r="E2" i="4"/>
  <c r="D2" i="4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I12" i="2"/>
  <c r="I15" i="2" s="1"/>
  <c r="I9" i="2"/>
  <c r="I6" i="2"/>
  <c r="I3" i="2"/>
  <c r="Q2" i="2"/>
  <c r="Q5" i="2" s="1"/>
  <c r="B21" i="2" s="1"/>
  <c r="U10" i="1"/>
  <c r="Y9" i="1"/>
  <c r="Y11" i="1" s="1"/>
  <c r="J39" i="1"/>
  <c r="J38" i="1"/>
  <c r="S36" i="1"/>
  <c r="J37" i="1"/>
  <c r="K36" i="1"/>
  <c r="J36" i="1"/>
  <c r="AF5" i="1"/>
  <c r="AF4" i="1"/>
  <c r="Y4" i="1"/>
  <c r="K6" i="1" s="1"/>
  <c r="AF3" i="1"/>
  <c r="AF2" i="1"/>
  <c r="AA23" i="1"/>
  <c r="AB23" i="1" s="1"/>
  <c r="AC23" i="1" s="1"/>
  <c r="H23" i="1"/>
  <c r="AA22" i="1"/>
  <c r="AB22" i="1" s="1"/>
  <c r="AC22" i="1" s="1"/>
  <c r="AA21" i="1"/>
  <c r="AB21" i="1" s="1"/>
  <c r="AC21" i="1" s="1"/>
  <c r="AA20" i="1"/>
  <c r="AB20" i="1" s="1"/>
  <c r="AC20" i="1" s="1"/>
  <c r="D19" i="1"/>
  <c r="A18" i="1"/>
  <c r="A17" i="1"/>
  <c r="A16" i="1"/>
  <c r="D14" i="1"/>
  <c r="A14" i="1"/>
  <c r="D12" i="1"/>
  <c r="A12" i="1"/>
  <c r="D10" i="1"/>
  <c r="A10" i="1"/>
  <c r="A9" i="1"/>
  <c r="A8" i="1"/>
  <c r="A7" i="1"/>
  <c r="D5" i="1"/>
  <c r="A5" i="1"/>
  <c r="A4" i="1"/>
  <c r="A2" i="1"/>
  <c r="AF8" i="1"/>
  <c r="D23" i="1" l="1"/>
  <c r="Y12" i="1"/>
  <c r="K4" i="1"/>
  <c r="K13" i="1" s="1"/>
  <c r="K3" i="1"/>
  <c r="D25" i="1"/>
  <c r="N2" i="1"/>
  <c r="K2" i="1"/>
  <c r="N4" i="6"/>
  <c r="Q4" i="6" s="1"/>
  <c r="I4" i="6"/>
  <c r="K11" i="6"/>
  <c r="N11" i="6" s="1"/>
  <c r="Q11" i="6" s="1"/>
  <c r="J10" i="6"/>
  <c r="K3" i="6"/>
  <c r="J2" i="6"/>
  <c r="K12" i="6"/>
  <c r="J11" i="6"/>
  <c r="I10" i="6"/>
  <c r="N10" i="6" s="1"/>
  <c r="Q10" i="6" s="1"/>
  <c r="K4" i="6"/>
  <c r="J3" i="6"/>
  <c r="N3" i="6" s="1"/>
  <c r="Q3" i="6" s="1"/>
  <c r="K13" i="6"/>
  <c r="J12" i="6"/>
  <c r="K5" i="6"/>
  <c r="J4" i="6"/>
  <c r="J13" i="6"/>
  <c r="N13" i="6" s="1"/>
  <c r="Q13" i="6" s="1"/>
  <c r="K6" i="6"/>
  <c r="N6" i="6" s="1"/>
  <c r="Q6" i="6" s="1"/>
  <c r="J5" i="6"/>
  <c r="K7" i="6"/>
  <c r="J6" i="6"/>
  <c r="K8" i="6"/>
  <c r="J7" i="6"/>
  <c r="K9" i="6"/>
  <c r="J8" i="6"/>
  <c r="K10" i="6"/>
  <c r="J9" i="6"/>
  <c r="N9" i="6" s="1"/>
  <c r="Q9" i="6" s="1"/>
  <c r="K2" i="6"/>
  <c r="I5" i="6"/>
  <c r="N5" i="6" s="1"/>
  <c r="Q5" i="6" s="1"/>
  <c r="I11" i="6"/>
  <c r="I6" i="6"/>
  <c r="I12" i="6"/>
  <c r="N12" i="6" s="1"/>
  <c r="Q12" i="6" s="1"/>
  <c r="C21" i="2"/>
  <c r="K39" i="1" s="1"/>
  <c r="L2" i="4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13" i="6"/>
  <c r="I2" i="6"/>
  <c r="E15" i="6"/>
  <c r="N2" i="6"/>
  <c r="N8" i="6"/>
  <c r="Q8" i="6" s="1"/>
  <c r="I8" i="6"/>
  <c r="I7" i="6"/>
  <c r="N7" i="6" s="1"/>
  <c r="Q7" i="6" s="1"/>
  <c r="D15" i="6"/>
  <c r="Q3" i="2"/>
  <c r="B19" i="2" s="1"/>
  <c r="D15" i="7"/>
  <c r="N17" i="7"/>
  <c r="Q4" i="2"/>
  <c r="B20" i="2" s="1"/>
  <c r="K9" i="1" l="1"/>
  <c r="K8" i="1"/>
  <c r="K30" i="1" s="1"/>
  <c r="K10" i="1"/>
  <c r="K12" i="1"/>
  <c r="K14" i="1" s="1"/>
  <c r="AF6" i="1" s="1"/>
  <c r="AF9" i="1" s="1"/>
  <c r="AF12" i="1" s="1"/>
  <c r="C20" i="2"/>
  <c r="K38" i="1" s="1"/>
  <c r="K15" i="6"/>
  <c r="C19" i="2"/>
  <c r="K37" i="1" s="1"/>
  <c r="N15" i="6"/>
  <c r="Q2" i="6"/>
  <c r="Q15" i="6" s="1"/>
  <c r="I15" i="6"/>
  <c r="J15" i="6"/>
  <c r="N16" i="6" s="1"/>
  <c r="N8" i="1" l="1"/>
  <c r="N17" i="6"/>
  <c r="B20" i="6"/>
  <c r="K31" i="1"/>
  <c r="N10" i="1"/>
  <c r="K19" i="1"/>
  <c r="K22" i="1" s="1"/>
  <c r="K24" i="1"/>
  <c r="K27" i="1" s="1"/>
  <c r="K32" i="1"/>
  <c r="K33" i="1"/>
  <c r="S7" i="1"/>
  <c r="S6" i="1"/>
  <c r="S9" i="1"/>
  <c r="S8" i="1"/>
  <c r="S5" i="1"/>
  <c r="B22" i="6" l="1"/>
  <c r="I20" i="6"/>
</calcChain>
</file>

<file path=xl/comments1.xml><?xml version="1.0" encoding="utf-8"?>
<comments xmlns="http://schemas.openxmlformats.org/spreadsheetml/2006/main">
  <authors>
    <author/>
  </authors>
  <commentList>
    <comment ref="K24" authorId="0">
      <text>
        <r>
          <rPr>
            <sz val="10"/>
            <color rgb="FF000000"/>
            <rFont val="Arial"/>
            <scheme val="minor"/>
          </rPr>
          <t>TOTAL AMOUNT YOU HAVE TILL NOW</t>
        </r>
      </text>
    </comment>
    <comment ref="K25" authorId="0">
      <text>
        <r>
          <rPr>
            <sz val="10"/>
            <color rgb="FF000000"/>
            <rFont val="Arial"/>
            <scheme val="minor"/>
          </rPr>
          <t>ENTER THIS AMOUNT</t>
        </r>
      </text>
    </comment>
    <comment ref="K27" authorId="0">
      <text>
        <r>
          <rPr>
            <sz val="10"/>
            <color rgb="FF000000"/>
            <rFont val="Arial"/>
            <scheme val="minor"/>
          </rPr>
          <t>THIS WILL BE GENERATED ON THE BASIS OF ABOVE THREE FIELDS DATA .</t>
        </r>
      </text>
    </comment>
  </commentList>
</comments>
</file>

<file path=xl/sharedStrings.xml><?xml version="1.0" encoding="utf-8"?>
<sst xmlns="http://schemas.openxmlformats.org/spreadsheetml/2006/main" count="533" uniqueCount="194">
  <si>
    <t>NAME</t>
  </si>
  <si>
    <t>BANK</t>
  </si>
  <si>
    <t>TYPE</t>
  </si>
  <si>
    <t>AMOUNT</t>
  </si>
  <si>
    <t>Maturity Amount</t>
  </si>
  <si>
    <t>BANK INTEREST</t>
  </si>
  <si>
    <t>MATURITY DATE</t>
  </si>
  <si>
    <t>ACTIVE  OD AMOUNT</t>
  </si>
  <si>
    <t>TOTAL FD</t>
  </si>
  <si>
    <t>AVAERAGE INTEREST(FD)</t>
  </si>
  <si>
    <t>ESTIMATED TARGET AMOUNT (FD  + MUTUAL FUND=(10908430) COMPOUNDING ON THIS AMOUNT AND ANNUAL SAVING AROUND 10LACS/YEAR (STARTED YEAR APRIL 2023)</t>
  </si>
  <si>
    <t>SBI</t>
  </si>
  <si>
    <t>FD</t>
  </si>
  <si>
    <t>MUTUAL FUND</t>
  </si>
  <si>
    <t xml:space="preserve">TARGET FY </t>
  </si>
  <si>
    <t>TARGET AMOUNT</t>
  </si>
  <si>
    <t>ACHIEVED INTEREST RATE</t>
  </si>
  <si>
    <t xml:space="preserve">ACHIEVED IN  </t>
  </si>
  <si>
    <t>NAVJOT SINGH</t>
  </si>
  <si>
    <t>UCO FD</t>
  </si>
  <si>
    <t>SAVING</t>
  </si>
  <si>
    <t>SAVING ACCOUNT</t>
  </si>
  <si>
    <t>MUTUAL FUND INTEREST RATE</t>
  </si>
  <si>
    <t>HDFC</t>
  </si>
  <si>
    <t>OTHERS ASSETS(SHARES)</t>
  </si>
  <si>
    <t>1ST JULY 2024(AFTER TAX )</t>
  </si>
  <si>
    <t>NA</t>
  </si>
  <si>
    <t>GOLD</t>
  </si>
  <si>
    <t>SAVING A/C INTEREST</t>
  </si>
  <si>
    <t>TRADING A/C (NAVJOT CASH)</t>
  </si>
  <si>
    <r>
      <rPr>
        <b/>
        <sz val="12"/>
        <color theme="1"/>
        <rFont val="Arial"/>
      </rPr>
      <t xml:space="preserve">TOTAL CASH </t>
    </r>
    <r>
      <rPr>
        <b/>
        <sz val="12"/>
        <color theme="1"/>
        <rFont val="Arial"/>
      </rPr>
      <t>(IN HAND)</t>
    </r>
  </si>
  <si>
    <t>OVERALL INTEREST RATE</t>
  </si>
  <si>
    <r>
      <rPr>
        <b/>
        <sz val="12"/>
        <color theme="1"/>
        <rFont val="Arial"/>
      </rPr>
      <t xml:space="preserve">TOTAL CASH </t>
    </r>
    <r>
      <rPr>
        <b/>
        <sz val="12"/>
        <color theme="1"/>
        <rFont val="Arial"/>
      </rPr>
      <t>(IN HAND)-GOLD</t>
    </r>
  </si>
  <si>
    <t>17-05-2026</t>
  </si>
  <si>
    <r>
      <rPr>
        <b/>
        <sz val="12"/>
        <color theme="1"/>
        <rFont val="Arial"/>
      </rPr>
      <t xml:space="preserve">TOTAL ASSET </t>
    </r>
    <r>
      <rPr>
        <b/>
        <sz val="12"/>
        <color theme="1"/>
        <rFont val="Arial"/>
      </rPr>
      <t>(INCLUDING  EPF ,CPF)</t>
    </r>
  </si>
  <si>
    <t>EXTRA RETURN VIA IPO</t>
  </si>
  <si>
    <t>Hdfc</t>
  </si>
  <si>
    <t>GURJINDER KAUR</t>
  </si>
  <si>
    <t>SURINDER KAUR</t>
  </si>
  <si>
    <t>YES BANK</t>
  </si>
  <si>
    <t>INTEREST INCOME (FD)</t>
  </si>
  <si>
    <t>UCO</t>
  </si>
  <si>
    <t>INTEREST INCOME (SAVING)</t>
  </si>
  <si>
    <t>SOHAN SINGH</t>
  </si>
  <si>
    <t>Total Interest Income</t>
  </si>
  <si>
    <t>31-01-2026</t>
  </si>
  <si>
    <t>IPO PROFIT CURRENT FY</t>
  </si>
  <si>
    <t>29-07-2025</t>
  </si>
  <si>
    <t>TIME DURATION FROM NOW(YEARS)</t>
  </si>
  <si>
    <t>31-07-2025</t>
  </si>
  <si>
    <t>INITIAL AMOUNT</t>
  </si>
  <si>
    <t>PRFOIT</t>
  </si>
  <si>
    <t>EVERY YEAR STEP UP</t>
  </si>
  <si>
    <t>NEW TAX REGIME</t>
  </si>
  <si>
    <t>EFFECTIVE INTEREST RATE</t>
  </si>
  <si>
    <t>Miscellaneous Cash</t>
  </si>
  <si>
    <t>CASH</t>
  </si>
  <si>
    <t>MATURED AMOUNT</t>
  </si>
  <si>
    <t>TOTAL</t>
  </si>
  <si>
    <t>START AMOUNT</t>
  </si>
  <si>
    <t>NAVJOT TOTAL CASH</t>
  </si>
  <si>
    <r>
      <rPr>
        <b/>
        <sz val="12"/>
        <color theme="1"/>
        <rFont val="Arial"/>
      </rPr>
      <t xml:space="preserve">TIME </t>
    </r>
    <r>
      <rPr>
        <b/>
        <sz val="8"/>
        <color theme="1"/>
        <rFont val="Arial"/>
      </rPr>
      <t>FOR ACHIEVING TARGET AMOUNT IN YEARS</t>
    </r>
  </si>
  <si>
    <t>REQUIRED RATE OF RETURN</t>
  </si>
  <si>
    <t>Portion of FD amount w.r.t Total Asset</t>
  </si>
  <si>
    <t>Portion of MF amount w.r.t Total Asset</t>
  </si>
  <si>
    <t>TYPE OF ASSET</t>
  </si>
  <si>
    <t>NET MONTHLY</t>
  </si>
  <si>
    <t>NET ANNUAL INCOME</t>
  </si>
  <si>
    <t>Portion of SA amount w.r.t Total Asset</t>
  </si>
  <si>
    <t>CPF</t>
  </si>
  <si>
    <t>Portion of GOLD amount w.r.t Total Asset</t>
  </si>
  <si>
    <t>EPF</t>
  </si>
  <si>
    <t xml:space="preserve">Portion of INTERNATIONAL MARKET w.r.t Total Assets </t>
  </si>
  <si>
    <t>GURJINDER &amp; NAV</t>
  </si>
  <si>
    <t>EQUITY</t>
  </si>
  <si>
    <t>GURJINDER</t>
  </si>
  <si>
    <t>PROPERTY LEASE</t>
  </si>
  <si>
    <t>IPO INCOME &amp; MARKET PROFIT</t>
  </si>
  <si>
    <t xml:space="preserve">TOTAL </t>
  </si>
  <si>
    <t>EXPECTED ANNUAL EXPENSE</t>
  </si>
  <si>
    <t>Sub Total</t>
  </si>
  <si>
    <t>Total</t>
  </si>
  <si>
    <r>
      <rPr>
        <b/>
        <sz val="12"/>
        <color theme="1"/>
        <rFont val="Arial"/>
      </rPr>
      <t>ANNUAL SAVING(</t>
    </r>
    <r>
      <rPr>
        <b/>
        <sz val="12"/>
        <color theme="1"/>
        <rFont val="Arial"/>
      </rPr>
      <t>EXPECTED</t>
    </r>
    <r>
      <rPr>
        <b/>
        <sz val="12"/>
        <color theme="1"/>
        <rFont val="Arial"/>
      </rPr>
      <t>)</t>
    </r>
  </si>
  <si>
    <t>Yes bank account</t>
  </si>
  <si>
    <t>Amount</t>
  </si>
  <si>
    <t>Navjot singh</t>
  </si>
  <si>
    <t>Gurjinder kaur</t>
  </si>
  <si>
    <t>Surinder kaur</t>
  </si>
  <si>
    <t>sohan singh</t>
  </si>
  <si>
    <t>Balwinder singh</t>
  </si>
  <si>
    <t>Rajwinder kaur</t>
  </si>
  <si>
    <t>Manjinder singh</t>
  </si>
  <si>
    <t>NOTE</t>
  </si>
  <si>
    <t>MOM PENSION MONEY TRANSFERRED HERE IN ALL YES BANK ACCOUNTS</t>
  </si>
  <si>
    <t>BANK NAME</t>
  </si>
  <si>
    <t>SIP 1</t>
  </si>
  <si>
    <t>SIP 2</t>
  </si>
  <si>
    <t>SIP 3</t>
  </si>
  <si>
    <t>SIP 4</t>
  </si>
  <si>
    <t>SIP 5</t>
  </si>
  <si>
    <t>SIP 6</t>
  </si>
  <si>
    <t>SIP 7</t>
  </si>
  <si>
    <t>TOTAL SIP AMOUNT</t>
  </si>
  <si>
    <t>Fund Sources</t>
  </si>
  <si>
    <t>MIX FUND TOTAL</t>
  </si>
  <si>
    <t>HDFC BANK DAD</t>
  </si>
  <si>
    <t>All Hdfc Bank Interest + 4888 from sbi dad+3500 from yes mom fd+3688 from gurjinder fd hdfc</t>
  </si>
  <si>
    <t>LARGE</t>
  </si>
  <si>
    <t>FUND NAME</t>
  </si>
  <si>
    <t>PARAG PARIKH FLEXI CAP FUND</t>
  </si>
  <si>
    <t>NIPPON INDIA LARGE CAP FUND</t>
  </si>
  <si>
    <t>QUANT FLEXI CAP FUND</t>
  </si>
  <si>
    <t>ICICI PRUDENTIAL BLUECHIP FUND</t>
  </si>
  <si>
    <t>MOTILAL OSWAL MIDCAP FUND</t>
  </si>
  <si>
    <t>KOTAK BLUECHIP FUND</t>
  </si>
  <si>
    <t>MID</t>
  </si>
  <si>
    <t>CATEGORY</t>
  </si>
  <si>
    <t>MIX</t>
  </si>
  <si>
    <t>LARGE CAP</t>
  </si>
  <si>
    <t>MIDCAP</t>
  </si>
  <si>
    <t>SMALL</t>
  </si>
  <si>
    <t>SBI BANK DAD</t>
  </si>
  <si>
    <t>self interest retained</t>
  </si>
  <si>
    <t>NPPON INDIA SMALL CAP FUND</t>
  </si>
  <si>
    <t>QUANT SMALL CAP FUND</t>
  </si>
  <si>
    <t>KOTAK EMERGING EQUITY FUND</t>
  </si>
  <si>
    <t>SMALL CAP</t>
  </si>
  <si>
    <t>SBI BANK NAVJOT</t>
  </si>
  <si>
    <t>salary account</t>
  </si>
  <si>
    <t>CANARA ROBECO BLUECHIP EQUITY FUND</t>
  </si>
  <si>
    <t>KOTAK SMALL CAP FUND</t>
  </si>
  <si>
    <t>HDFC BANK GURJINDER</t>
  </si>
  <si>
    <t>MIRAE ASSET LARGE &amp; MIDCAP FUND</t>
  </si>
  <si>
    <t>PROPORTION (Rs)</t>
  </si>
  <si>
    <t>PROPORTION (%)</t>
  </si>
  <si>
    <t>SIP AMOUNT</t>
  </si>
  <si>
    <t>DATE</t>
  </si>
  <si>
    <t>UNITS PURCHASED</t>
  </si>
  <si>
    <t>NAV(NET ASSET VALUE)</t>
  </si>
  <si>
    <t>TOTAL UNITS(CUMULATIVE)</t>
  </si>
  <si>
    <t>INVESTED AMOUNT(CUMULATIVE)</t>
  </si>
  <si>
    <t>CURRENT NAV(LIVE)</t>
  </si>
  <si>
    <t>CURRENT VALUE</t>
  </si>
  <si>
    <t>PROFIT/LOSS</t>
  </si>
  <si>
    <t>XIRR</t>
  </si>
  <si>
    <t>PARAG PARIKH FLEXICAP FUND</t>
  </si>
  <si>
    <t>AXIS MIDCAP FUND</t>
  </si>
  <si>
    <t>canara robeco bluechip fund</t>
  </si>
  <si>
    <t>LIVE NAV</t>
  </si>
  <si>
    <t>TOTAL TILL DATE</t>
  </si>
  <si>
    <t>MONTH</t>
  </si>
  <si>
    <t>Basic</t>
  </si>
  <si>
    <t>Grade Pay</t>
  </si>
  <si>
    <t>Basic Pay</t>
  </si>
  <si>
    <t>DA %</t>
  </si>
  <si>
    <t>HRA %</t>
  </si>
  <si>
    <t>RRA %</t>
  </si>
  <si>
    <t>HRA</t>
  </si>
  <si>
    <t>RRA</t>
  </si>
  <si>
    <t>Medical allowances</t>
  </si>
  <si>
    <t>mobile allowances</t>
  </si>
  <si>
    <t>Gross</t>
  </si>
  <si>
    <t>EMPLOYEE SHARE OF epf 12%</t>
  </si>
  <si>
    <t>DEVELOPMENT TAX</t>
  </si>
  <si>
    <t>salary payble AFTER ALL DEDUCTIONS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</si>
  <si>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</si>
  <si>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</si>
  <si>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</si>
  <si>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</si>
  <si>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</si>
  <si>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</si>
  <si>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</si>
  <si>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</si>
  <si>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</si>
  <si>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</si>
  <si>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</si>
  <si>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</si>
  <si>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INCOME FROM OTHER SORCES AS 26AS</t>
  </si>
  <si>
    <t>TOTAL (A+B)</t>
  </si>
  <si>
    <t>Net Income After Deduction</t>
  </si>
  <si>
    <t>EMPLOYEE SHARE OF CPF 10%</t>
  </si>
  <si>
    <t>GIS</t>
  </si>
  <si>
    <t>TOTAL (A+B) BEFORE DEDUCATIONS</t>
  </si>
  <si>
    <t>PENSION AMOUNT</t>
  </si>
  <si>
    <t>INTEREST INCOME FROM OTHER SOURCES AS PER 26AS</t>
  </si>
  <si>
    <t>BANK DETAIL</t>
  </si>
  <si>
    <r>
      <rPr>
        <b/>
        <sz val="18"/>
        <color theme="1"/>
        <rFont val="Arial"/>
      </rPr>
      <t>GROSS INCOME</t>
    </r>
    <r>
      <rPr>
        <b/>
        <sz val="8"/>
        <color theme="1"/>
        <rFont val="Arial"/>
      </rPr>
      <t>(FROM ALL SOURCES)</t>
    </r>
  </si>
  <si>
    <t>after all deductions</t>
  </si>
  <si>
    <t>PGB</t>
  </si>
  <si>
    <t>saving interest</t>
  </si>
  <si>
    <t>INCOME FROM OTHER SOURCES AS PER 26AS</t>
  </si>
  <si>
    <t>GROSS INCOME</t>
  </si>
  <si>
    <t xml:space="preserve">FUNDS CATEGORY 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</si>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</sst>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₹]#,##0"/>
    <numFmt numFmtId="165" formatCode="mmmm\ yyyy"/>
    <numFmt numFmtId="166" formatCode="mm\-dd\-yyyy"/>
    <numFmt numFmtId="167" formatCode="dd\ mmm\ yyyy"/>
    <numFmt numFmtId="168" formatCode="d\ mmm\ yyyy"/>
    <numFmt numFmtId="169" formatCode="m/d/yyyy"/>
    <numFmt numFmtId="170" formatCode="[$₹]#,##0.00"/>
  </numFmts>
  <fonts count="25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b/>
      <sz val="12"/>
      <color rgb="FF000000"/>
      <name val="&quot;Google Sans Mono&quot;"/>
    </font>
    <font>
      <sz val="10"/>
      <name val="Arial"/>
    </font>
    <font>
      <b/>
      <sz val="20"/>
      <color theme="1"/>
      <name val="Arial"/>
      <scheme val="minor"/>
    </font>
    <font>
      <sz val="9"/>
      <color rgb="FF000000"/>
      <name val="&quot;Google Sans Mono&quot;"/>
    </font>
    <font>
      <b/>
      <i/>
      <sz val="12"/>
      <color theme="1"/>
      <name val="Arial"/>
      <scheme val="minor"/>
    </font>
    <font>
      <b/>
      <i/>
      <sz val="14"/>
      <color theme="1"/>
      <name val="Arial"/>
      <scheme val="minor"/>
    </font>
    <font>
      <sz val="12"/>
      <color rgb="FFFFFFFF"/>
      <name val="Arial"/>
      <scheme val="minor"/>
    </font>
    <font>
      <b/>
      <sz val="11"/>
      <color theme="1"/>
      <name val="Arial"/>
      <scheme val="minor"/>
    </font>
    <font>
      <b/>
      <sz val="17"/>
      <color theme="1"/>
      <name val="Arial"/>
      <scheme val="minor"/>
    </font>
    <font>
      <b/>
      <sz val="16"/>
      <color theme="1"/>
      <name val="Arial"/>
      <scheme val="minor"/>
    </font>
    <font>
      <b/>
      <sz val="12"/>
      <color theme="1"/>
      <name val="Arial"/>
    </font>
    <font>
      <b/>
      <sz val="12"/>
      <color rgb="FF000000"/>
      <name val="Arial"/>
    </font>
    <font>
      <b/>
      <sz val="18"/>
      <color theme="1"/>
      <name val="Arial"/>
      <scheme val="minor"/>
    </font>
    <font>
      <b/>
      <sz val="10"/>
      <color rgb="FFFF0000"/>
      <name val="Arial"/>
      <scheme val="minor"/>
    </font>
    <font>
      <b/>
      <sz val="13"/>
      <color theme="1"/>
      <name val="Arial"/>
      <scheme val="minor"/>
    </font>
    <font>
      <b/>
      <sz val="8"/>
      <color theme="1"/>
      <name val="Arial"/>
    </font>
    <font>
      <b/>
      <sz val="18"/>
      <color theme="1"/>
      <name val="Arial"/>
    </font>
    <font>
      <b/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38761D"/>
        <bgColor rgb="FF38761D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0">
    <xf numFmtId="0" fontId="0" fillId="0" borderId="0" xfId="0" applyFont="1" applyAlignment="1"/>
    <xf numFmtId="0" fontId="3" fillId="3" borderId="0" xfId="0" applyFont="1" applyFill="1"/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164" fontId="4" fillId="5" borderId="1" xfId="0" applyNumberFormat="1" applyFont="1" applyFill="1" applyBorder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3" fillId="3" borderId="0" xfId="0" applyFont="1" applyFill="1" applyAlignment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vertical="center"/>
    </xf>
    <xf numFmtId="0" fontId="5" fillId="3" borderId="0" xfId="0" applyFont="1" applyFill="1" applyAlignment="1"/>
    <xf numFmtId="0" fontId="4" fillId="3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/>
    </xf>
    <xf numFmtId="166" fontId="4" fillId="5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164" fontId="4" fillId="2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164" fontId="8" fillId="8" borderId="1" xfId="0" applyNumberFormat="1" applyFont="1" applyFill="1" applyBorder="1" applyAlignment="1">
      <alignment vertical="center"/>
    </xf>
    <xf numFmtId="2" fontId="4" fillId="4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 applyAlignment="1"/>
    <xf numFmtId="0" fontId="5" fillId="0" borderId="0" xfId="0" applyFont="1" applyAlignment="1">
      <alignment vertical="center" wrapText="1"/>
    </xf>
    <xf numFmtId="164" fontId="5" fillId="0" borderId="0" xfId="0" applyNumberFormat="1" applyFont="1" applyAlignment="1">
      <alignment vertical="center"/>
    </xf>
    <xf numFmtId="4" fontId="4" fillId="4" borderId="1" xfId="0" applyNumberFormat="1" applyFont="1" applyFill="1" applyBorder="1" applyAlignment="1">
      <alignment horizontal="center" vertical="center" wrapText="1"/>
    </xf>
    <xf numFmtId="167" fontId="4" fillId="3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/>
    <xf numFmtId="0" fontId="4" fillId="6" borderId="1" xfId="0" applyFont="1" applyFill="1" applyBorder="1" applyAlignment="1">
      <alignment vertical="center" wrapText="1"/>
    </xf>
    <xf numFmtId="164" fontId="4" fillId="6" borderId="1" xfId="0" applyNumberFormat="1" applyFont="1" applyFill="1" applyBorder="1" applyAlignment="1">
      <alignment vertical="center"/>
    </xf>
    <xf numFmtId="0" fontId="5" fillId="3" borderId="0" xfId="0" applyFont="1" applyFill="1"/>
    <xf numFmtId="0" fontId="4" fillId="4" borderId="4" xfId="0" applyFont="1" applyFill="1" applyBorder="1" applyAlignment="1">
      <alignment vertical="center" wrapText="1"/>
    </xf>
    <xf numFmtId="164" fontId="4" fillId="4" borderId="1" xfId="0" applyNumberFormat="1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vertical="center"/>
    </xf>
    <xf numFmtId="164" fontId="4" fillId="4" borderId="1" xfId="0" applyNumberFormat="1" applyFont="1" applyFill="1" applyBorder="1" applyAlignment="1">
      <alignment vertical="center"/>
    </xf>
    <xf numFmtId="0" fontId="5" fillId="3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4" fontId="4" fillId="4" borderId="1" xfId="0" applyNumberFormat="1" applyFont="1" applyFill="1" applyBorder="1" applyAlignment="1">
      <alignment vertical="center"/>
    </xf>
    <xf numFmtId="0" fontId="9" fillId="3" borderId="0" xfId="0" applyFont="1" applyFill="1"/>
    <xf numFmtId="0" fontId="3" fillId="0" borderId="1" xfId="0" applyFont="1" applyBorder="1"/>
    <xf numFmtId="0" fontId="5" fillId="3" borderId="0" xfId="0" applyFont="1" applyFill="1" applyAlignment="1">
      <alignment wrapText="1"/>
    </xf>
    <xf numFmtId="0" fontId="10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4" fillId="4" borderId="1" xfId="0" applyFont="1" applyFill="1" applyBorder="1" applyAlignment="1">
      <alignment wrapText="1"/>
    </xf>
    <xf numFmtId="164" fontId="4" fillId="4" borderId="1" xfId="0" applyNumberFormat="1" applyFont="1" applyFill="1" applyBorder="1"/>
    <xf numFmtId="0" fontId="12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164" fontId="4" fillId="4" borderId="1" xfId="0" applyNumberFormat="1" applyFont="1" applyFill="1" applyBorder="1" applyAlignment="1"/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64" fontId="12" fillId="3" borderId="0" xfId="0" applyNumberFormat="1" applyFont="1" applyFill="1" applyAlignment="1">
      <alignment horizontal="center" vertical="center"/>
    </xf>
    <xf numFmtId="0" fontId="4" fillId="4" borderId="1" xfId="0" applyFont="1" applyFill="1" applyBorder="1" applyAlignment="1"/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wrapText="1"/>
    </xf>
    <xf numFmtId="10" fontId="4" fillId="2" borderId="1" xfId="0" applyNumberFormat="1" applyFont="1" applyFill="1" applyBorder="1"/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10" fillId="4" borderId="1" xfId="0" applyFont="1" applyFill="1" applyBorder="1" applyAlignment="1">
      <alignment horizontal="center" vertical="center" wrapText="1"/>
    </xf>
    <xf numFmtId="10" fontId="10" fillId="4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/>
    </xf>
    <xf numFmtId="0" fontId="4" fillId="0" borderId="7" xfId="0" applyFont="1" applyBorder="1" applyAlignment="1"/>
    <xf numFmtId="164" fontId="4" fillId="4" borderId="2" xfId="0" applyNumberFormat="1" applyFont="1" applyFill="1" applyBorder="1" applyAlignment="1"/>
    <xf numFmtId="164" fontId="4" fillId="4" borderId="2" xfId="0" applyNumberFormat="1" applyFont="1" applyFill="1" applyBorder="1"/>
    <xf numFmtId="164" fontId="4" fillId="0" borderId="7" xfId="0" applyNumberFormat="1" applyFont="1" applyBorder="1"/>
    <xf numFmtId="10" fontId="4" fillId="4" borderId="1" xfId="0" applyNumberFormat="1" applyFont="1" applyFill="1" applyBorder="1" applyAlignment="1">
      <alignment horizontal="center" vertical="center"/>
    </xf>
    <xf numFmtId="164" fontId="4" fillId="0" borderId="7" xfId="0" applyNumberFormat="1" applyFont="1" applyBorder="1" applyAlignment="1"/>
    <xf numFmtId="0" fontId="4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 wrapText="1"/>
    </xf>
    <xf numFmtId="0" fontId="1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right" vertical="center"/>
    </xf>
    <xf numFmtId="164" fontId="4" fillId="4" borderId="2" xfId="0" applyNumberFormat="1" applyFont="1" applyFill="1" applyBorder="1" applyAlignment="1">
      <alignment horizontal="right" vertical="center"/>
    </xf>
    <xf numFmtId="164" fontId="4" fillId="0" borderId="7" xfId="0" applyNumberFormat="1" applyFont="1" applyBorder="1" applyAlignment="1">
      <alignment horizontal="right" vertical="center"/>
    </xf>
    <xf numFmtId="0" fontId="4" fillId="4" borderId="0" xfId="0" applyFont="1" applyFill="1"/>
    <xf numFmtId="0" fontId="5" fillId="4" borderId="0" xfId="0" applyFont="1" applyFill="1" applyAlignment="1"/>
    <xf numFmtId="164" fontId="5" fillId="4" borderId="0" xfId="0" applyNumberFormat="1" applyFont="1" applyFill="1"/>
    <xf numFmtId="0" fontId="5" fillId="4" borderId="0" xfId="0" applyFont="1" applyFill="1"/>
    <xf numFmtId="164" fontId="4" fillId="4" borderId="0" xfId="0" applyNumberFormat="1" applyFont="1" applyFill="1"/>
    <xf numFmtId="0" fontId="4" fillId="3" borderId="0" xfId="0" applyFont="1" applyFill="1"/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wrapText="1"/>
    </xf>
    <xf numFmtId="0" fontId="3" fillId="6" borderId="0" xfId="0" applyFont="1" applyFill="1"/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3" fillId="1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15" fillId="12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168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3" fillId="14" borderId="1" xfId="0" applyFont="1" applyFill="1" applyBorder="1" applyAlignment="1"/>
    <xf numFmtId="0" fontId="2" fillId="7" borderId="1" xfId="0" applyFont="1" applyFill="1" applyBorder="1" applyAlignment="1"/>
    <xf numFmtId="0" fontId="2" fillId="7" borderId="0" xfId="0" applyFont="1" applyFill="1" applyAlignment="1"/>
    <xf numFmtId="169" fontId="3" fillId="0" borderId="1" xfId="0" applyNumberFormat="1" applyFont="1" applyBorder="1" applyAlignment="1"/>
    <xf numFmtId="170" fontId="3" fillId="0" borderId="1" xfId="0" applyNumberFormat="1" applyFont="1" applyBorder="1" applyAlignment="1"/>
    <xf numFmtId="10" fontId="2" fillId="7" borderId="1" xfId="0" applyNumberFormat="1" applyFont="1" applyFill="1" applyBorder="1"/>
    <xf numFmtId="14" fontId="3" fillId="0" borderId="1" xfId="0" applyNumberFormat="1" applyFont="1" applyBorder="1"/>
    <xf numFmtId="10" fontId="2" fillId="7" borderId="0" xfId="0" applyNumberFormat="1" applyFont="1" applyFill="1"/>
    <xf numFmtId="0" fontId="2" fillId="15" borderId="1" xfId="0" applyFont="1" applyFill="1" applyBorder="1" applyAlignment="1"/>
    <xf numFmtId="0" fontId="2" fillId="15" borderId="0" xfId="0" applyFont="1" applyFill="1" applyAlignment="1"/>
    <xf numFmtId="0" fontId="2" fillId="15" borderId="1" xfId="0" applyFont="1" applyFill="1" applyBorder="1"/>
    <xf numFmtId="0" fontId="2" fillId="15" borderId="0" xfId="0" applyFont="1" applyFill="1"/>
    <xf numFmtId="3" fontId="3" fillId="0" borderId="1" xfId="0" applyNumberFormat="1" applyFont="1" applyBorder="1"/>
    <xf numFmtId="0" fontId="16" fillId="16" borderId="1" xfId="0" applyFont="1" applyFill="1" applyBorder="1" applyAlignment="1"/>
    <xf numFmtId="14" fontId="16" fillId="16" borderId="1" xfId="0" applyNumberFormat="1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 wrapText="1"/>
    </xf>
    <xf numFmtId="0" fontId="16" fillId="17" borderId="1" xfId="0" applyFont="1" applyFill="1" applyBorder="1" applyAlignment="1">
      <alignment horizontal="center" wrapText="1"/>
    </xf>
    <xf numFmtId="0" fontId="16" fillId="17" borderId="1" xfId="0" applyFont="1" applyFill="1" applyBorder="1" applyAlignment="1">
      <alignment horizontal="center" wrapText="1"/>
    </xf>
    <xf numFmtId="0" fontId="16" fillId="3" borderId="0" xfId="0" applyFont="1" applyFill="1" applyAlignment="1">
      <alignment horizontal="center"/>
    </xf>
    <xf numFmtId="0" fontId="17" fillId="11" borderId="1" xfId="0" applyFont="1" applyFill="1" applyBorder="1" applyAlignment="1">
      <alignment horizontal="right"/>
    </xf>
    <xf numFmtId="0" fontId="17" fillId="4" borderId="1" xfId="0" applyFont="1" applyFill="1" applyBorder="1" applyAlignment="1">
      <alignment horizontal="right"/>
    </xf>
    <xf numFmtId="0" fontId="17" fillId="4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right"/>
    </xf>
    <xf numFmtId="0" fontId="16" fillId="3" borderId="1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0" fontId="4" fillId="0" borderId="0" xfId="0" applyFont="1"/>
    <xf numFmtId="0" fontId="1" fillId="18" borderId="1" xfId="0" applyFont="1" applyFill="1" applyBorder="1" applyAlignment="1"/>
    <xf numFmtId="0" fontId="1" fillId="18" borderId="1" xfId="0" applyFont="1" applyFill="1" applyBorder="1"/>
    <xf numFmtId="0" fontId="1" fillId="17" borderId="1" xfId="0" applyFont="1" applyFill="1" applyBorder="1"/>
    <xf numFmtId="0" fontId="3" fillId="19" borderId="0" xfId="0" applyFont="1" applyFill="1"/>
    <xf numFmtId="0" fontId="1" fillId="20" borderId="1" xfId="0" applyFont="1" applyFill="1" applyBorder="1" applyAlignment="1">
      <alignment horizontal="center" vertical="center" wrapText="1"/>
    </xf>
    <xf numFmtId="0" fontId="18" fillId="20" borderId="1" xfId="0" applyFont="1" applyFill="1" applyBorder="1" applyAlignment="1">
      <alignment horizontal="center" vertical="center" wrapText="1"/>
    </xf>
    <xf numFmtId="0" fontId="18" fillId="20" borderId="1" xfId="0" applyFont="1" applyFill="1" applyBorder="1" applyAlignment="1"/>
    <xf numFmtId="0" fontId="18" fillId="20" borderId="1" xfId="0" applyFont="1" applyFill="1" applyBorder="1"/>
    <xf numFmtId="0" fontId="19" fillId="0" borderId="0" xfId="0" applyFont="1" applyAlignment="1">
      <alignment horizontal="center"/>
    </xf>
    <xf numFmtId="0" fontId="3" fillId="0" borderId="0" xfId="0" applyFont="1"/>
    <xf numFmtId="0" fontId="19" fillId="0" borderId="0" xfId="0" applyFont="1" applyAlignment="1">
      <alignment horizontal="center"/>
    </xf>
    <xf numFmtId="0" fontId="4" fillId="21" borderId="1" xfId="0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16" fillId="16" borderId="0" xfId="0" applyFont="1" applyFill="1" applyAlignment="1"/>
    <xf numFmtId="0" fontId="16" fillId="16" borderId="4" xfId="0" applyFont="1" applyFill="1" applyBorder="1" applyAlignment="1"/>
    <xf numFmtId="14" fontId="16" fillId="16" borderId="4" xfId="0" applyNumberFormat="1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6" borderId="4" xfId="0" applyFont="1" applyFill="1" applyBorder="1" applyAlignment="1">
      <alignment horizontal="center"/>
    </xf>
    <xf numFmtId="0" fontId="16" fillId="16" borderId="4" xfId="0" applyFont="1" applyFill="1" applyBorder="1" applyAlignment="1">
      <alignment horizontal="center" wrapText="1"/>
    </xf>
    <xf numFmtId="0" fontId="16" fillId="17" borderId="4" xfId="0" applyFont="1" applyFill="1" applyBorder="1" applyAlignment="1">
      <alignment horizontal="center" wrapText="1"/>
    </xf>
    <xf numFmtId="0" fontId="16" fillId="17" borderId="4" xfId="0" applyFont="1" applyFill="1" applyBorder="1" applyAlignment="1">
      <alignment horizontal="center" wrapText="1"/>
    </xf>
    <xf numFmtId="0" fontId="17" fillId="0" borderId="0" xfId="0" applyFont="1" applyAlignment="1">
      <alignment horizontal="right"/>
    </xf>
    <xf numFmtId="0" fontId="17" fillId="0" borderId="4" xfId="0" applyFont="1" applyBorder="1" applyAlignment="1">
      <alignment horizontal="right"/>
    </xf>
    <xf numFmtId="0" fontId="17" fillId="0" borderId="4" xfId="0" applyFont="1" applyBorder="1" applyAlignment="1">
      <alignment horizontal="center"/>
    </xf>
    <xf numFmtId="0" fontId="16" fillId="3" borderId="4" xfId="0" applyFont="1" applyFill="1" applyBorder="1" applyAlignment="1">
      <alignment horizontal="right"/>
    </xf>
    <xf numFmtId="0" fontId="16" fillId="3" borderId="4" xfId="0" applyFont="1" applyFill="1" applyBorder="1" applyAlignment="1">
      <alignment horizontal="center"/>
    </xf>
    <xf numFmtId="0" fontId="20" fillId="0" borderId="0" xfId="0" applyFont="1"/>
    <xf numFmtId="0" fontId="18" fillId="20" borderId="1" xfId="0" applyFont="1" applyFill="1" applyBorder="1" applyAlignment="1">
      <alignment wrapText="1"/>
    </xf>
    <xf numFmtId="0" fontId="18" fillId="20" borderId="1" xfId="0" applyFont="1" applyFill="1" applyBorder="1" applyAlignment="1">
      <alignment vertical="center"/>
    </xf>
    <xf numFmtId="0" fontId="4" fillId="16" borderId="1" xfId="0" applyFont="1" applyFill="1" applyBorder="1" applyAlignment="1"/>
    <xf numFmtId="0" fontId="4" fillId="16" borderId="2" xfId="0" applyFont="1" applyFill="1" applyBorder="1" applyAlignment="1">
      <alignment horizontal="center" wrapText="1"/>
    </xf>
    <xf numFmtId="0" fontId="4" fillId="16" borderId="1" xfId="0" applyFont="1" applyFill="1" applyBorder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1" fillId="20" borderId="0" xfId="0" applyFont="1" applyFill="1" applyAlignment="1">
      <alignment vertical="center"/>
    </xf>
    <xf numFmtId="0" fontId="17" fillId="0" borderId="1" xfId="0" applyFont="1" applyBorder="1" applyAlignment="1">
      <alignment horizontal="right"/>
    </xf>
    <xf numFmtId="0" fontId="4" fillId="0" borderId="1" xfId="0" applyFont="1" applyBorder="1" applyAlignment="1"/>
    <xf numFmtId="0" fontId="4" fillId="5" borderId="0" xfId="0" applyFont="1" applyFill="1" applyAlignment="1"/>
    <xf numFmtId="0" fontId="18" fillId="17" borderId="1" xfId="0" applyFont="1" applyFill="1" applyBorder="1"/>
    <xf numFmtId="0" fontId="18" fillId="0" borderId="0" xfId="0" applyFont="1" applyAlignment="1">
      <alignment horizontal="center" vertical="center"/>
    </xf>
    <xf numFmtId="0" fontId="4" fillId="0" borderId="1" xfId="0" applyFont="1" applyBorder="1"/>
    <xf numFmtId="0" fontId="18" fillId="20" borderId="4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18" fillId="17" borderId="4" xfId="0" applyFont="1" applyFill="1" applyBorder="1"/>
    <xf numFmtId="0" fontId="1" fillId="0" borderId="0" xfId="0" applyFont="1"/>
    <xf numFmtId="164" fontId="4" fillId="4" borderId="2" xfId="0" applyNumberFormat="1" applyFont="1" applyFill="1" applyBorder="1"/>
    <xf numFmtId="0" fontId="7" fillId="0" borderId="4" xfId="0" applyFont="1" applyBorder="1"/>
    <xf numFmtId="0" fontId="4" fillId="3" borderId="0" xfId="0" applyFont="1" applyFill="1"/>
    <xf numFmtId="0" fontId="0" fillId="0" borderId="0" xfId="0" applyFont="1" applyAlignment="1"/>
    <xf numFmtId="0" fontId="4" fillId="3" borderId="0" xfId="0" applyFont="1" applyFill="1" applyAlignment="1">
      <alignment horizontal="center" vertical="center"/>
    </xf>
    <xf numFmtId="0" fontId="4" fillId="4" borderId="2" xfId="0" applyFont="1" applyFill="1" applyBorder="1" applyAlignment="1"/>
    <xf numFmtId="164" fontId="4" fillId="4" borderId="2" xfId="0" applyNumberFormat="1" applyFont="1" applyFill="1" applyBorder="1" applyAlignment="1"/>
    <xf numFmtId="0" fontId="4" fillId="6" borderId="2" xfId="0" applyFont="1" applyFill="1" applyBorder="1" applyAlignment="1">
      <alignment wrapText="1"/>
    </xf>
    <xf numFmtId="0" fontId="7" fillId="0" borderId="3" xfId="0" applyFont="1" applyBorder="1"/>
    <xf numFmtId="164" fontId="4" fillId="3" borderId="5" xfId="0" applyNumberFormat="1" applyFont="1" applyFill="1" applyBorder="1" applyAlignment="1">
      <alignment horizontal="center" vertical="center"/>
    </xf>
    <xf numFmtId="0" fontId="7" fillId="0" borderId="6" xfId="0" applyFont="1" applyBorder="1"/>
    <xf numFmtId="0" fontId="2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vertical="center" wrapText="1"/>
    </xf>
    <xf numFmtId="164" fontId="4" fillId="5" borderId="6" xfId="0" applyNumberFormat="1" applyFont="1" applyFill="1" applyBorder="1" applyAlignment="1">
      <alignment vertical="center"/>
    </xf>
    <xf numFmtId="0" fontId="23" fillId="22" borderId="8" xfId="0" applyFont="1" applyFill="1" applyBorder="1" applyAlignment="1">
      <alignment horizontal="center" vertical="center"/>
    </xf>
    <xf numFmtId="164" fontId="4" fillId="3" borderId="0" xfId="0" applyNumberFormat="1" applyFont="1" applyFill="1" applyAlignment="1">
      <alignment horizontal="center"/>
    </xf>
    <xf numFmtId="0" fontId="2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F1022"/>
  <sheetViews>
    <sheetView tabSelected="1" topLeftCell="A16" workbookViewId="0">
      <selection activeCell="D26" sqref="D26:D27"/>
    </sheetView>
  </sheetViews>
  <sheetFormatPr defaultColWidth="12.6640625" defaultRowHeight="15.75" customHeight="1"/>
  <cols>
    <col min="1" max="1" width="20.6640625" customWidth="1"/>
    <col min="2" max="2" width="21.109375" customWidth="1"/>
    <col min="3" max="3" width="13.77734375" customWidth="1"/>
    <col min="4" max="4" width="15.77734375" customWidth="1"/>
    <col min="5" max="5" width="11.88671875" customWidth="1"/>
    <col min="6" max="6" width="20.6640625" customWidth="1"/>
    <col min="7" max="7" width="21.109375" customWidth="1"/>
    <col min="8" max="8" width="24.33203125" customWidth="1"/>
    <col min="9" max="9" width="7.77734375" customWidth="1"/>
    <col min="10" max="10" width="23.77734375" customWidth="1"/>
    <col min="11" max="11" width="23.21875" customWidth="1"/>
    <col min="12" max="12" width="16.33203125" hidden="1" customWidth="1"/>
    <col min="13" max="13" width="8.21875" customWidth="1"/>
    <col min="14" max="14" width="18.33203125" customWidth="1"/>
    <col min="15" max="15" width="6.6640625" customWidth="1"/>
    <col min="16" max="16" width="17.77734375" customWidth="1"/>
    <col min="17" max="17" width="20.33203125" customWidth="1"/>
    <col min="18" max="18" width="21.33203125" customWidth="1"/>
    <col min="19" max="19" width="20.109375" customWidth="1"/>
    <col min="20" max="20" width="21" customWidth="1"/>
    <col min="21" max="21" width="16.109375" customWidth="1"/>
    <col min="22" max="22" width="21.109375" customWidth="1"/>
    <col min="23" max="23" width="22.109375" customWidth="1"/>
    <col min="24" max="24" width="25.21875" customWidth="1"/>
    <col min="27" max="27" width="12.109375" hidden="1" customWidth="1"/>
    <col min="28" max="29" width="12.6640625" hidden="1"/>
    <col min="30" max="30" width="23.5546875" customWidth="1"/>
    <col min="31" max="31" width="21.109375" customWidth="1"/>
    <col min="32" max="32" width="26.5546875" customWidth="1"/>
  </cols>
  <sheetData>
    <row r="1" spans="1:32" ht="31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237" t="s">
        <v>192</v>
      </c>
      <c r="K1" s="237" t="s">
        <v>193</v>
      </c>
      <c r="L1" s="8"/>
      <c r="M1" s="9"/>
      <c r="N1" s="10" t="s">
        <v>9</v>
      </c>
      <c r="O1" s="8"/>
      <c r="P1" s="229" t="s">
        <v>10</v>
      </c>
      <c r="Q1" s="230"/>
      <c r="R1" s="230"/>
      <c r="S1" s="223"/>
      <c r="T1" s="77" t="s">
        <v>83</v>
      </c>
      <c r="U1" s="77" t="s">
        <v>84</v>
      </c>
      <c r="V1" s="77" t="s">
        <v>92</v>
      </c>
      <c r="W1" s="77" t="s">
        <v>65</v>
      </c>
      <c r="X1" s="77" t="s">
        <v>0</v>
      </c>
      <c r="Y1" s="227" t="s">
        <v>3</v>
      </c>
      <c r="Z1" s="223"/>
      <c r="AD1" s="77" t="s">
        <v>0</v>
      </c>
      <c r="AE1" s="77" t="s">
        <v>66</v>
      </c>
      <c r="AF1" s="77" t="s">
        <v>67</v>
      </c>
    </row>
    <row r="2" spans="1:32" ht="78">
      <c r="A2" s="13" t="str">
        <f>L9</f>
        <v>NAVJOT SINGH</v>
      </c>
      <c r="B2" s="14" t="s">
        <v>11</v>
      </c>
      <c r="C2" s="14" t="s">
        <v>12</v>
      </c>
      <c r="D2" s="15">
        <v>810000</v>
      </c>
      <c r="E2" s="14"/>
      <c r="F2" s="14">
        <v>6.8</v>
      </c>
      <c r="G2" s="14"/>
      <c r="H2" s="15">
        <v>675000</v>
      </c>
      <c r="I2" s="5"/>
      <c r="J2" s="235" t="s">
        <v>8</v>
      </c>
      <c r="K2" s="236">
        <f>SUMIF(C:C,"FD",D:D)</f>
        <v>11761701</v>
      </c>
      <c r="L2" s="8"/>
      <c r="M2" s="17"/>
      <c r="N2" s="18">
        <f>SUMIF(C:C,"FD",F:F)/COUNTIF(C:C,"FD")</f>
        <v>7.3999999999999995</v>
      </c>
      <c r="O2" s="8"/>
      <c r="P2" s="19" t="s">
        <v>14</v>
      </c>
      <c r="Q2" s="19" t="s">
        <v>15</v>
      </c>
      <c r="R2" s="20" t="s">
        <v>16</v>
      </c>
      <c r="S2" s="19" t="s">
        <v>17</v>
      </c>
      <c r="T2" s="77" t="s">
        <v>85</v>
      </c>
      <c r="U2" s="70">
        <v>5000</v>
      </c>
      <c r="V2" s="65" t="s">
        <v>93</v>
      </c>
      <c r="W2" s="77" t="s">
        <v>69</v>
      </c>
      <c r="X2" s="77" t="s">
        <v>37</v>
      </c>
      <c r="Y2" s="228">
        <v>482000</v>
      </c>
      <c r="Z2" s="223"/>
      <c r="AD2" s="77" t="s">
        <v>18</v>
      </c>
      <c r="AE2" s="70">
        <v>70000</v>
      </c>
      <c r="AF2" s="92">
        <f t="shared" ref="AF2:AF5" si="0">AE2*12</f>
        <v>840000</v>
      </c>
    </row>
    <row r="3" spans="1:32" ht="46.8">
      <c r="A3" s="14" t="s">
        <v>18</v>
      </c>
      <c r="B3" s="14" t="s">
        <v>19</v>
      </c>
      <c r="C3" s="14" t="s">
        <v>20</v>
      </c>
      <c r="D3" s="15">
        <v>530000</v>
      </c>
      <c r="E3" s="14"/>
      <c r="F3" s="14">
        <v>4.5</v>
      </c>
      <c r="G3" s="14"/>
      <c r="H3" s="15">
        <v>530000</v>
      </c>
      <c r="I3" s="5"/>
      <c r="J3" s="6" t="s">
        <v>13</v>
      </c>
      <c r="K3" s="16">
        <f>+SUM(Y5:Y6)+Y9</f>
        <v>2021000</v>
      </c>
      <c r="L3" s="8"/>
      <c r="M3" s="8"/>
      <c r="N3" s="10" t="s">
        <v>22</v>
      </c>
      <c r="O3" s="8"/>
      <c r="P3" s="21">
        <v>45383</v>
      </c>
      <c r="Q3" s="14">
        <v>13450312</v>
      </c>
      <c r="R3" s="19">
        <v>12</v>
      </c>
      <c r="S3" s="22">
        <v>45170</v>
      </c>
      <c r="T3" s="77" t="s">
        <v>86</v>
      </c>
      <c r="U3" s="70">
        <v>5000</v>
      </c>
      <c r="W3" s="77" t="s">
        <v>71</v>
      </c>
      <c r="X3" s="77" t="s">
        <v>18</v>
      </c>
      <c r="Y3" s="228">
        <v>402000</v>
      </c>
      <c r="Z3" s="223"/>
      <c r="AD3" s="77" t="s">
        <v>37</v>
      </c>
      <c r="AE3" s="70">
        <v>48300</v>
      </c>
      <c r="AF3" s="91">
        <f t="shared" si="0"/>
        <v>579600</v>
      </c>
    </row>
    <row r="4" spans="1:32" ht="46.8">
      <c r="A4" s="23" t="str">
        <f>L10</f>
        <v>GURJINDER KAUR</v>
      </c>
      <c r="B4" s="14" t="s">
        <v>23</v>
      </c>
      <c r="C4" s="14" t="s">
        <v>12</v>
      </c>
      <c r="D4" s="15">
        <v>406841</v>
      </c>
      <c r="E4" s="14">
        <v>435266</v>
      </c>
      <c r="F4" s="14">
        <v>6.6</v>
      </c>
      <c r="G4" s="24">
        <v>45664</v>
      </c>
      <c r="H4" s="25">
        <v>342000</v>
      </c>
      <c r="I4" s="5"/>
      <c r="J4" s="6" t="s">
        <v>21</v>
      </c>
      <c r="K4" s="7">
        <f>SUMIF(C:C,"SAVING",D:D)+U10</f>
        <v>4570290</v>
      </c>
      <c r="L4" s="8"/>
      <c r="M4" s="8"/>
      <c r="N4" s="10">
        <v>15</v>
      </c>
      <c r="O4" s="27"/>
      <c r="P4" s="21">
        <v>45749</v>
      </c>
      <c r="Q4" s="14">
        <v>16038797</v>
      </c>
      <c r="R4" s="19">
        <v>13</v>
      </c>
      <c r="S4" s="28" t="s">
        <v>25</v>
      </c>
      <c r="T4" s="77" t="s">
        <v>87</v>
      </c>
      <c r="U4" s="70">
        <v>5000</v>
      </c>
      <c r="W4" s="77" t="s">
        <v>27</v>
      </c>
      <c r="X4" s="77" t="s">
        <v>73</v>
      </c>
      <c r="Y4" s="228">
        <f>1500000+916000</f>
        <v>2416000</v>
      </c>
      <c r="Z4" s="223"/>
      <c r="AD4" s="77" t="s">
        <v>43</v>
      </c>
      <c r="AE4" s="70">
        <v>52000</v>
      </c>
      <c r="AF4" s="92">
        <f t="shared" si="0"/>
        <v>624000</v>
      </c>
    </row>
    <row r="5" spans="1:32" ht="31.2">
      <c r="A5" s="13" t="str">
        <f>L10</f>
        <v>GURJINDER KAUR</v>
      </c>
      <c r="B5" s="14" t="s">
        <v>23</v>
      </c>
      <c r="C5" s="14" t="s">
        <v>20</v>
      </c>
      <c r="D5" s="15">
        <f>781000</f>
        <v>781000</v>
      </c>
      <c r="E5" s="14"/>
      <c r="F5" s="14">
        <v>4.5</v>
      </c>
      <c r="G5" s="14" t="s">
        <v>26</v>
      </c>
      <c r="H5" s="29"/>
      <c r="I5" s="5"/>
      <c r="J5" s="6" t="s">
        <v>24</v>
      </c>
      <c r="K5" s="26">
        <v>30000</v>
      </c>
      <c r="L5" s="8"/>
      <c r="M5" s="8"/>
      <c r="N5" s="10" t="s">
        <v>28</v>
      </c>
      <c r="O5" s="27"/>
      <c r="P5" s="21">
        <v>46115</v>
      </c>
      <c r="Q5" s="14">
        <v>18676930</v>
      </c>
      <c r="S5" s="13" t="str">
        <f t="shared" ref="S5:S9" ca="1" si="1">IF(Q5&lt;$K$9,IF(S5="",TODAY(),S5),"")</f>
        <v/>
      </c>
      <c r="T5" s="77" t="s">
        <v>88</v>
      </c>
      <c r="U5" s="70">
        <v>5000</v>
      </c>
      <c r="W5" s="77" t="s">
        <v>13</v>
      </c>
      <c r="X5" s="77" t="s">
        <v>18</v>
      </c>
      <c r="Y5" s="228">
        <v>650000</v>
      </c>
      <c r="Z5" s="223"/>
      <c r="AD5" s="77" t="s">
        <v>38</v>
      </c>
      <c r="AE5" s="70">
        <v>48500</v>
      </c>
      <c r="AF5" s="92">
        <f t="shared" si="0"/>
        <v>582000</v>
      </c>
    </row>
    <row r="6" spans="1:32" ht="15.6">
      <c r="A6" s="14" t="s">
        <v>18</v>
      </c>
      <c r="B6" s="14" t="s">
        <v>11</v>
      </c>
      <c r="C6" s="14" t="s">
        <v>20</v>
      </c>
      <c r="D6" s="15">
        <v>400000</v>
      </c>
      <c r="E6" s="14"/>
      <c r="F6" s="14">
        <v>4.5</v>
      </c>
      <c r="G6" s="14" t="s">
        <v>26</v>
      </c>
      <c r="H6" s="15">
        <v>400000</v>
      </c>
      <c r="I6" s="5"/>
      <c r="J6" s="6" t="s">
        <v>27</v>
      </c>
      <c r="K6" s="26">
        <f>Y4</f>
        <v>2416000</v>
      </c>
      <c r="L6" s="8"/>
      <c r="M6" s="8"/>
      <c r="N6" s="10">
        <v>4</v>
      </c>
      <c r="O6" s="8"/>
      <c r="P6" s="21">
        <v>46481</v>
      </c>
      <c r="Q6" s="14">
        <v>21367958</v>
      </c>
      <c r="R6" s="13"/>
      <c r="S6" s="13" t="str">
        <f t="shared" ca="1" si="1"/>
        <v/>
      </c>
      <c r="T6" s="77" t="s">
        <v>89</v>
      </c>
      <c r="U6" s="70">
        <v>5000</v>
      </c>
      <c r="W6" s="77" t="s">
        <v>13</v>
      </c>
      <c r="X6" s="77" t="s">
        <v>37</v>
      </c>
      <c r="Y6" s="228">
        <v>650000</v>
      </c>
      <c r="Z6" s="223"/>
      <c r="AD6" s="77" t="s">
        <v>5</v>
      </c>
      <c r="AE6" s="97" t="s">
        <v>26</v>
      </c>
      <c r="AF6" s="91">
        <f>CEILING(K14,1)</f>
        <v>1202732</v>
      </c>
    </row>
    <row r="7" spans="1:32" ht="30.75" customHeight="1">
      <c r="A7" s="13" t="str">
        <f>L12</f>
        <v>SOHAN SINGH</v>
      </c>
      <c r="B7" s="14" t="s">
        <v>11</v>
      </c>
      <c r="C7" s="14" t="s">
        <v>12</v>
      </c>
      <c r="D7" s="15">
        <v>1000000</v>
      </c>
      <c r="E7" s="14">
        <v>1086051</v>
      </c>
      <c r="F7" s="14">
        <v>7.6</v>
      </c>
      <c r="G7" s="30">
        <v>45753</v>
      </c>
      <c r="H7" s="231">
        <v>2718584</v>
      </c>
      <c r="I7" s="5"/>
      <c r="J7" s="6" t="s">
        <v>29</v>
      </c>
      <c r="K7" s="26">
        <v>0</v>
      </c>
      <c r="L7" s="8"/>
      <c r="M7" s="8"/>
      <c r="N7" s="33" t="s">
        <v>31</v>
      </c>
      <c r="O7" s="8"/>
      <c r="P7" s="21">
        <v>46848</v>
      </c>
      <c r="Q7" s="14">
        <v>24115336</v>
      </c>
      <c r="R7" s="13"/>
      <c r="S7" s="13" t="str">
        <f t="shared" ca="1" si="1"/>
        <v/>
      </c>
      <c r="T7" s="77" t="s">
        <v>90</v>
      </c>
      <c r="U7" s="70">
        <v>5000</v>
      </c>
      <c r="W7" s="77" t="s">
        <v>74</v>
      </c>
      <c r="X7" s="77" t="s">
        <v>75</v>
      </c>
      <c r="Y7" s="228">
        <v>0</v>
      </c>
      <c r="Z7" s="223"/>
      <c r="AD7" s="77" t="s">
        <v>76</v>
      </c>
      <c r="AE7" s="97" t="s">
        <v>26</v>
      </c>
      <c r="AF7" s="91">
        <v>46000</v>
      </c>
    </row>
    <row r="8" spans="1:32" ht="33" customHeight="1">
      <c r="A8" s="13" t="str">
        <f>L12</f>
        <v>SOHAN SINGH</v>
      </c>
      <c r="B8" s="14" t="s">
        <v>11</v>
      </c>
      <c r="C8" s="14" t="s">
        <v>12</v>
      </c>
      <c r="D8" s="15">
        <v>2000000</v>
      </c>
      <c r="E8" s="14">
        <v>2172102</v>
      </c>
      <c r="F8" s="14">
        <v>7.6</v>
      </c>
      <c r="G8" s="30">
        <v>45753</v>
      </c>
      <c r="H8" s="232"/>
      <c r="I8" s="5"/>
      <c r="J8" s="31" t="s">
        <v>30</v>
      </c>
      <c r="K8" s="32">
        <f>SUM(K2:K7)</f>
        <v>20798991</v>
      </c>
      <c r="L8" s="8"/>
      <c r="M8" s="8"/>
      <c r="N8" s="35">
        <f>((K2*N2%)+(K3*N4%)+(K4*N6%)+(K6*10%))/K8*100</f>
        <v>7.6827163106133369</v>
      </c>
      <c r="O8" s="8"/>
      <c r="P8" s="21">
        <v>47214</v>
      </c>
      <c r="Q8" s="14">
        <v>26922748</v>
      </c>
      <c r="R8" s="13"/>
      <c r="S8" s="13" t="str">
        <f t="shared" ca="1" si="1"/>
        <v/>
      </c>
      <c r="T8" s="77" t="s">
        <v>91</v>
      </c>
      <c r="U8" s="70">
        <v>5000</v>
      </c>
      <c r="W8" s="77" t="s">
        <v>74</v>
      </c>
      <c r="X8" s="77" t="s">
        <v>18</v>
      </c>
      <c r="Y8" s="228">
        <v>30000</v>
      </c>
      <c r="Z8" s="223"/>
      <c r="AD8" s="65" t="s">
        <v>77</v>
      </c>
      <c r="AE8" s="100" t="s">
        <v>26</v>
      </c>
      <c r="AF8" s="101">
        <f ca="1">IFERROR(__xludf.DUMMYFUNCTION("IMPORTRANGE(""https://docs.google.com/spreadsheets/d/1wNAyNYlSLG3DvBjkvDhp6RXoXKuCP_jOBUtfgsTul0o/edit"",""IPO PROFIT DETAIL!I13"")"),1439298)</f>
        <v>1439298</v>
      </c>
    </row>
    <row r="9" spans="1:32" ht="31.2">
      <c r="A9" s="13" t="str">
        <f>L12</f>
        <v>SOHAN SINGH</v>
      </c>
      <c r="B9" s="14" t="s">
        <v>11</v>
      </c>
      <c r="C9" s="14" t="s">
        <v>12</v>
      </c>
      <c r="D9" s="15">
        <v>1206000</v>
      </c>
      <c r="E9" s="19">
        <v>1206000</v>
      </c>
      <c r="F9" s="19">
        <v>7.75</v>
      </c>
      <c r="G9" s="19" t="s">
        <v>33</v>
      </c>
      <c r="H9" s="15">
        <v>1085400</v>
      </c>
      <c r="I9" s="36"/>
      <c r="J9" s="31" t="s">
        <v>32</v>
      </c>
      <c r="K9" s="34">
        <f>SUM(K2:K7)-K6</f>
        <v>18382991</v>
      </c>
      <c r="L9" s="37" t="s">
        <v>18</v>
      </c>
      <c r="M9" s="8"/>
      <c r="N9" s="33" t="s">
        <v>35</v>
      </c>
      <c r="O9" s="8"/>
      <c r="P9" s="21">
        <v>47580</v>
      </c>
      <c r="Q9" s="14">
        <v>29794119</v>
      </c>
      <c r="R9" s="13"/>
      <c r="S9" s="13" t="str">
        <f t="shared" ca="1" si="1"/>
        <v/>
      </c>
      <c r="T9" s="77"/>
      <c r="U9" s="66"/>
      <c r="W9" s="77" t="s">
        <v>13</v>
      </c>
      <c r="X9" s="77" t="s">
        <v>43</v>
      </c>
      <c r="Y9" s="228">
        <f>615000+53000+53000</f>
        <v>721000</v>
      </c>
      <c r="Z9" s="223"/>
      <c r="AD9" s="103"/>
      <c r="AE9" s="77" t="s">
        <v>78</v>
      </c>
      <c r="AF9" s="92">
        <f ca="1">SUM(AF2:AF8)</f>
        <v>5313630</v>
      </c>
    </row>
    <row r="10" spans="1:32" ht="46.8">
      <c r="A10" s="13" t="str">
        <f>L12</f>
        <v>SOHAN SINGH</v>
      </c>
      <c r="B10" s="14" t="s">
        <v>36</v>
      </c>
      <c r="C10" s="14" t="s">
        <v>20</v>
      </c>
      <c r="D10" s="15">
        <f>549574-166000-47000-100000-3200-50000</f>
        <v>183374</v>
      </c>
      <c r="E10" s="14">
        <v>0</v>
      </c>
      <c r="F10" s="14">
        <v>5.5</v>
      </c>
      <c r="G10" s="14" t="s">
        <v>26</v>
      </c>
      <c r="H10" s="15">
        <v>236000</v>
      </c>
      <c r="I10" s="5"/>
      <c r="J10" s="31" t="s">
        <v>34</v>
      </c>
      <c r="K10" s="32">
        <f>K2+K4+Y12+K7</f>
        <v>21682991</v>
      </c>
      <c r="L10" s="37" t="s">
        <v>37</v>
      </c>
      <c r="M10" s="8"/>
      <c r="N10" s="40">
        <f>K16/(K8*1%)</f>
        <v>6.25030319980426</v>
      </c>
      <c r="O10" s="8"/>
      <c r="T10" s="77" t="s">
        <v>81</v>
      </c>
      <c r="U10" s="66">
        <f>SUM(U2:U8)</f>
        <v>35000</v>
      </c>
      <c r="W10" s="104"/>
      <c r="X10" s="104"/>
      <c r="Y10" s="105"/>
      <c r="Z10" s="105"/>
      <c r="AD10" s="103"/>
      <c r="AE10" s="65" t="s">
        <v>79</v>
      </c>
      <c r="AF10" s="91">
        <v>1200000</v>
      </c>
    </row>
    <row r="11" spans="1:32" ht="15.6">
      <c r="A11" s="14" t="s">
        <v>38</v>
      </c>
      <c r="B11" s="14" t="s">
        <v>39</v>
      </c>
      <c r="C11" s="14" t="s">
        <v>12</v>
      </c>
      <c r="D11" s="15">
        <v>565469</v>
      </c>
      <c r="E11" s="14">
        <v>639000</v>
      </c>
      <c r="F11" s="14">
        <v>8.25</v>
      </c>
      <c r="G11" s="41">
        <v>46204</v>
      </c>
      <c r="H11" s="15">
        <v>500000</v>
      </c>
      <c r="I11" s="5"/>
      <c r="J11" s="38"/>
      <c r="K11" s="39"/>
      <c r="L11" s="37"/>
      <c r="M11" s="8"/>
      <c r="N11" s="8"/>
      <c r="O11" s="42"/>
      <c r="T11" s="8"/>
      <c r="U11" s="8"/>
      <c r="W11" s="106"/>
      <c r="X11" s="77" t="s">
        <v>80</v>
      </c>
      <c r="Y11" s="222">
        <f>SUM(Y7:Y9)</f>
        <v>751000</v>
      </c>
      <c r="Z11" s="223"/>
      <c r="AD11" s="103"/>
      <c r="AE11" s="103"/>
      <c r="AF11" s="107"/>
    </row>
    <row r="12" spans="1:32" ht="46.8">
      <c r="A12" s="13" t="str">
        <f>L12</f>
        <v>SOHAN SINGH</v>
      </c>
      <c r="B12" s="14" t="s">
        <v>41</v>
      </c>
      <c r="C12" s="14" t="s">
        <v>20</v>
      </c>
      <c r="D12" s="15">
        <f>220000+400000+52000+53000+53000</f>
        <v>778000</v>
      </c>
      <c r="E12" s="14"/>
      <c r="F12" s="14">
        <v>15</v>
      </c>
      <c r="G12" s="14" t="s">
        <v>26</v>
      </c>
      <c r="H12" s="29"/>
      <c r="I12" s="5"/>
      <c r="J12" s="31" t="s">
        <v>40</v>
      </c>
      <c r="K12" s="32">
        <f>ROUND((K2+K3)*N2/100,0)</f>
        <v>1019920</v>
      </c>
      <c r="L12" s="37" t="s">
        <v>43</v>
      </c>
      <c r="M12" s="8"/>
      <c r="N12" s="8"/>
      <c r="O12" s="45"/>
      <c r="U12" s="27"/>
      <c r="W12" s="106"/>
      <c r="X12" s="77" t="s">
        <v>81</v>
      </c>
      <c r="Y12" s="222">
        <f>SUM(Y2:Y9)</f>
        <v>5351000</v>
      </c>
      <c r="Z12" s="223"/>
      <c r="AD12" s="103"/>
      <c r="AE12" s="65" t="s">
        <v>82</v>
      </c>
      <c r="AF12" s="92">
        <f ca="1">AF9-AF10</f>
        <v>4113630</v>
      </c>
    </row>
    <row r="13" spans="1:32" ht="31.2">
      <c r="A13" s="14" t="s">
        <v>43</v>
      </c>
      <c r="B13" s="14" t="s">
        <v>23</v>
      </c>
      <c r="C13" s="14" t="s">
        <v>20</v>
      </c>
      <c r="D13" s="15">
        <v>4000</v>
      </c>
      <c r="E13" s="14"/>
      <c r="F13" s="14">
        <v>7</v>
      </c>
      <c r="G13" s="14" t="s">
        <v>26</v>
      </c>
      <c r="H13" s="15"/>
      <c r="I13" s="36"/>
      <c r="J13" s="43" t="s">
        <v>42</v>
      </c>
      <c r="K13" s="44">
        <f>CEILING(K4*4/100,1)</f>
        <v>182812</v>
      </c>
      <c r="L13" s="37"/>
      <c r="M13" s="8"/>
      <c r="N13" s="8"/>
      <c r="O13" s="45"/>
      <c r="U13" s="8"/>
    </row>
    <row r="14" spans="1:32" ht="15.6">
      <c r="A14" s="13" t="str">
        <f>L14</f>
        <v>SURINDER KAUR</v>
      </c>
      <c r="B14" s="14" t="s">
        <v>41</v>
      </c>
      <c r="C14" s="14" t="s">
        <v>20</v>
      </c>
      <c r="D14" s="15">
        <f>335000+48000</f>
        <v>383000</v>
      </c>
      <c r="E14" s="14"/>
      <c r="F14" s="14">
        <v>3</v>
      </c>
      <c r="G14" s="14" t="s">
        <v>26</v>
      </c>
      <c r="H14" s="29"/>
      <c r="I14" s="5"/>
      <c r="J14" s="43" t="s">
        <v>44</v>
      </c>
      <c r="K14" s="44">
        <f>K12+K13</f>
        <v>1202732</v>
      </c>
      <c r="L14" s="37" t="s">
        <v>38</v>
      </c>
      <c r="M14" s="8"/>
      <c r="N14" s="8"/>
      <c r="O14" s="8"/>
    </row>
    <row r="15" spans="1:32" ht="15.6">
      <c r="A15" s="14" t="s">
        <v>38</v>
      </c>
      <c r="B15" s="14" t="s">
        <v>23</v>
      </c>
      <c r="C15" s="14" t="s">
        <v>12</v>
      </c>
      <c r="D15" s="15">
        <v>1306719</v>
      </c>
      <c r="E15" s="14">
        <v>1306719</v>
      </c>
      <c r="F15" s="14">
        <v>7.55</v>
      </c>
      <c r="G15" s="14" t="s">
        <v>45</v>
      </c>
      <c r="H15" s="15">
        <v>4650000</v>
      </c>
      <c r="I15" s="36"/>
      <c r="J15" s="38"/>
      <c r="K15" s="39"/>
      <c r="L15" s="8"/>
      <c r="M15" s="8"/>
      <c r="N15" s="8"/>
      <c r="O15" s="8"/>
    </row>
    <row r="16" spans="1:32" ht="31.2">
      <c r="A16" s="13" t="str">
        <f>L14</f>
        <v>SURINDER KAUR</v>
      </c>
      <c r="B16" s="14" t="s">
        <v>23</v>
      </c>
      <c r="C16" s="14" t="s">
        <v>12</v>
      </c>
      <c r="D16" s="15">
        <v>1080198</v>
      </c>
      <c r="E16" s="14">
        <v>1080198</v>
      </c>
      <c r="F16" s="14">
        <v>7.55</v>
      </c>
      <c r="G16" s="48" t="s">
        <v>47</v>
      </c>
      <c r="H16" s="15"/>
      <c r="I16" s="5"/>
      <c r="J16" s="46" t="s">
        <v>46</v>
      </c>
      <c r="K16" s="47">
        <v>1300000</v>
      </c>
      <c r="L16" s="8"/>
      <c r="M16" s="8"/>
      <c r="N16" s="8"/>
      <c r="O16" s="8"/>
    </row>
    <row r="17" spans="1:29" ht="15.6">
      <c r="A17" s="13" t="str">
        <f>L14</f>
        <v>SURINDER KAUR</v>
      </c>
      <c r="B17" s="14" t="s">
        <v>23</v>
      </c>
      <c r="C17" s="14" t="s">
        <v>12</v>
      </c>
      <c r="D17" s="15">
        <v>1080198</v>
      </c>
      <c r="E17" s="14">
        <v>1080198</v>
      </c>
      <c r="F17" s="14">
        <v>7.55</v>
      </c>
      <c r="G17" s="48" t="s">
        <v>47</v>
      </c>
      <c r="H17" s="15"/>
      <c r="I17" s="5"/>
      <c r="J17" s="38"/>
      <c r="K17" s="39"/>
      <c r="L17" s="8"/>
      <c r="M17" s="8"/>
      <c r="N17" s="8"/>
      <c r="O17" s="8"/>
    </row>
    <row r="18" spans="1:29" ht="31.2">
      <c r="A18" s="13" t="str">
        <f>L14</f>
        <v>SURINDER KAUR</v>
      </c>
      <c r="B18" s="14" t="s">
        <v>23</v>
      </c>
      <c r="C18" s="14" t="s">
        <v>12</v>
      </c>
      <c r="D18" s="15">
        <v>1706276</v>
      </c>
      <c r="E18" s="14">
        <v>1706276</v>
      </c>
      <c r="F18" s="14">
        <v>7.55</v>
      </c>
      <c r="G18" s="48" t="s">
        <v>49</v>
      </c>
      <c r="H18" s="15"/>
      <c r="I18" s="5"/>
      <c r="J18" s="3" t="s">
        <v>48</v>
      </c>
      <c r="K18" s="49">
        <v>10</v>
      </c>
      <c r="L18" s="8"/>
      <c r="M18" s="8"/>
      <c r="N18" s="8"/>
      <c r="O18" s="8"/>
      <c r="W18" s="52"/>
      <c r="X18" s="52"/>
    </row>
    <row r="19" spans="1:29" ht="15.6">
      <c r="A19" s="239" t="s">
        <v>18</v>
      </c>
      <c r="B19" s="14" t="s">
        <v>51</v>
      </c>
      <c r="C19" s="14" t="s">
        <v>20</v>
      </c>
      <c r="D19" s="15">
        <f>1530416+239000+131000+122000+179000+84500+60000+59000+94000-30000-916000-15000-92000</f>
        <v>1445916</v>
      </c>
      <c r="E19" s="13"/>
      <c r="F19" s="14">
        <v>5</v>
      </c>
      <c r="G19" s="14" t="s">
        <v>26</v>
      </c>
      <c r="H19" s="15">
        <v>2499916</v>
      </c>
      <c r="I19" s="51"/>
      <c r="J19" s="3" t="s">
        <v>50</v>
      </c>
      <c r="K19" s="50">
        <f>K8</f>
        <v>20798991</v>
      </c>
      <c r="L19" s="8"/>
      <c r="M19" s="8"/>
      <c r="N19" s="8"/>
      <c r="O19" s="8"/>
      <c r="U19" s="52"/>
      <c r="V19" s="52"/>
      <c r="Y19" s="54"/>
      <c r="AA19" s="233" t="s">
        <v>53</v>
      </c>
      <c r="AB19" s="230"/>
      <c r="AC19" s="223"/>
    </row>
    <row r="20" spans="1:29" ht="31.2">
      <c r="A20" s="14" t="s">
        <v>37</v>
      </c>
      <c r="B20" s="14" t="s">
        <v>23</v>
      </c>
      <c r="C20" s="14" t="s">
        <v>12</v>
      </c>
      <c r="D20" s="15">
        <v>600000</v>
      </c>
      <c r="E20" s="14">
        <v>600000</v>
      </c>
      <c r="F20" s="14">
        <v>6.6</v>
      </c>
      <c r="G20" s="24">
        <v>46296</v>
      </c>
      <c r="H20" s="15">
        <v>540000</v>
      </c>
      <c r="I20" s="36"/>
      <c r="J20" s="3" t="s">
        <v>52</v>
      </c>
      <c r="K20" s="47">
        <v>2000000</v>
      </c>
      <c r="L20" s="8"/>
      <c r="M20" s="8"/>
      <c r="N20" s="8"/>
      <c r="O20" s="8"/>
      <c r="AA20" s="55" t="e">
        <f t="shared" ref="AA20:AA23" si="2">#REF!-50000</f>
        <v>#REF!</v>
      </c>
      <c r="AB20" s="55" t="e">
        <f t="shared" ref="AB20:AB23" si="3">IF(AA20&gt;300000,15000,0)</f>
        <v>#REF!</v>
      </c>
      <c r="AC20" s="55" t="e">
        <f t="shared" ref="AC20:AC23" si="4">IF(IF(AB20&lt;&gt;0,(AA20-600000)*10/100,0)&lt;0,0,(AA20-600000)*10/100)</f>
        <v>#REF!</v>
      </c>
    </row>
    <row r="21" spans="1:29" ht="31.2">
      <c r="A21" s="14" t="s">
        <v>55</v>
      </c>
      <c r="B21" s="14" t="s">
        <v>56</v>
      </c>
      <c r="C21" s="14" t="s">
        <v>20</v>
      </c>
      <c r="D21" s="15">
        <v>30000</v>
      </c>
      <c r="E21" s="13"/>
      <c r="F21" s="13"/>
      <c r="G21" s="13"/>
      <c r="H21" s="29"/>
      <c r="I21" s="56"/>
      <c r="J21" s="3" t="s">
        <v>54</v>
      </c>
      <c r="K21" s="53">
        <v>12.07</v>
      </c>
      <c r="L21" s="57"/>
      <c r="M21" s="57"/>
      <c r="N21" s="57"/>
      <c r="O21" s="57"/>
      <c r="P21" s="58"/>
      <c r="Q21" s="58"/>
      <c r="R21" s="58"/>
      <c r="S21" s="58"/>
      <c r="AA21" s="55" t="e">
        <f t="shared" si="2"/>
        <v>#REF!</v>
      </c>
      <c r="AB21" s="55" t="e">
        <f t="shared" si="3"/>
        <v>#REF!</v>
      </c>
      <c r="AC21" s="55" t="e">
        <f t="shared" si="4"/>
        <v>#REF!</v>
      </c>
    </row>
    <row r="22" spans="1:29" ht="15.6">
      <c r="A22" s="59"/>
      <c r="B22" s="59"/>
      <c r="C22" s="59"/>
      <c r="D22" s="60"/>
      <c r="E22" s="61"/>
      <c r="F22" s="59"/>
      <c r="G22" s="59"/>
      <c r="H22" s="62"/>
      <c r="I22" s="57"/>
      <c r="J22" s="31" t="s">
        <v>57</v>
      </c>
      <c r="K22" s="32">
        <f>FV(K21%,K18,-K20,-K19)</f>
        <v>100219865.00273049</v>
      </c>
      <c r="L22" s="8"/>
      <c r="M22" s="8"/>
      <c r="N22" s="8"/>
      <c r="O22" s="8"/>
      <c r="R22" s="52"/>
      <c r="S22" s="52"/>
      <c r="AA22" s="55" t="e">
        <f t="shared" si="2"/>
        <v>#REF!</v>
      </c>
      <c r="AB22" s="55" t="e">
        <f t="shared" si="3"/>
        <v>#REF!</v>
      </c>
      <c r="AC22" s="55" t="e">
        <f t="shared" si="4"/>
        <v>#REF!</v>
      </c>
    </row>
    <row r="23" spans="1:29" ht="15.6">
      <c r="A23" s="234" t="s">
        <v>58</v>
      </c>
      <c r="B23" s="230"/>
      <c r="C23" s="223"/>
      <c r="D23" s="29">
        <f>SUM(D2:D22)</f>
        <v>16296991</v>
      </c>
      <c r="E23" s="61"/>
      <c r="F23" s="61"/>
      <c r="G23" s="61"/>
      <c r="H23" s="29">
        <f>SUM(H2:H20)</f>
        <v>14176900</v>
      </c>
      <c r="I23" s="64"/>
      <c r="J23" s="38"/>
      <c r="K23" s="63"/>
      <c r="L23" s="8"/>
      <c r="M23" s="8"/>
      <c r="N23" s="8"/>
      <c r="O23" s="8"/>
      <c r="R23" s="52"/>
      <c r="S23" s="52"/>
      <c r="AA23" s="55" t="e">
        <f t="shared" si="2"/>
        <v>#REF!</v>
      </c>
      <c r="AB23" s="55" t="e">
        <f t="shared" si="3"/>
        <v>#REF!</v>
      </c>
      <c r="AC23" s="55" t="e">
        <f t="shared" si="4"/>
        <v>#REF!</v>
      </c>
    </row>
    <row r="24" spans="1:29" ht="15.6">
      <c r="A24" s="45"/>
      <c r="B24" s="45"/>
      <c r="C24" s="67"/>
      <c r="D24" s="68"/>
      <c r="E24" s="45"/>
      <c r="F24" s="45"/>
      <c r="G24" s="45"/>
      <c r="H24" s="69"/>
      <c r="I24" s="64"/>
      <c r="J24" s="65" t="s">
        <v>59</v>
      </c>
      <c r="K24" s="66">
        <f>K8</f>
        <v>20798991</v>
      </c>
      <c r="L24" s="61"/>
      <c r="M24" s="71"/>
      <c r="N24" s="72"/>
      <c r="O24" s="72"/>
      <c r="P24" s="73"/>
      <c r="Q24" s="74"/>
      <c r="R24" s="73"/>
      <c r="S24" s="75"/>
      <c r="T24" s="1"/>
    </row>
    <row r="25" spans="1:29" ht="31.5" customHeight="1">
      <c r="A25" s="45"/>
      <c r="B25" s="45"/>
      <c r="C25" s="67" t="s">
        <v>60</v>
      </c>
      <c r="D25" s="76">
        <f>D19+D20+D6+D5+D4+D3+D2+Y5+Y6</f>
        <v>6273757</v>
      </c>
      <c r="E25" s="45"/>
      <c r="F25" s="45"/>
      <c r="G25" s="45"/>
      <c r="H25" s="69"/>
      <c r="I25" s="64"/>
      <c r="J25" s="65" t="s">
        <v>15</v>
      </c>
      <c r="K25" s="70">
        <v>100000000</v>
      </c>
      <c r="L25" s="61"/>
      <c r="M25" s="71"/>
      <c r="N25" s="72"/>
      <c r="O25" s="72"/>
      <c r="P25" s="73"/>
      <c r="Q25" s="74"/>
      <c r="R25" s="73"/>
      <c r="S25" s="75"/>
      <c r="T25" s="1"/>
    </row>
    <row r="26" spans="1:29" ht="27">
      <c r="A26" s="78"/>
      <c r="B26" s="78"/>
      <c r="C26" s="238"/>
      <c r="D26" s="78"/>
      <c r="E26" s="78"/>
      <c r="F26" s="78"/>
      <c r="G26" s="78"/>
      <c r="H26" s="79"/>
      <c r="I26" s="71"/>
      <c r="J26" s="65" t="s">
        <v>61</v>
      </c>
      <c r="K26" s="77">
        <v>10</v>
      </c>
      <c r="L26" s="61"/>
      <c r="M26" s="61"/>
      <c r="N26" s="82"/>
      <c r="O26" s="78"/>
      <c r="P26" s="74"/>
      <c r="Q26" s="83"/>
      <c r="R26" s="83"/>
      <c r="S26" s="83"/>
      <c r="T26" s="1"/>
    </row>
    <row r="27" spans="1:29" ht="31.2">
      <c r="A27" s="78"/>
      <c r="B27" s="78"/>
      <c r="C27" s="78"/>
      <c r="D27" s="78"/>
      <c r="E27" s="78"/>
      <c r="F27" s="78"/>
      <c r="G27" s="78"/>
      <c r="H27" s="79"/>
      <c r="I27" s="71"/>
      <c r="J27" s="80" t="s">
        <v>62</v>
      </c>
      <c r="K27" s="81">
        <f>(((K25/K24)^(1/K26))-1)</f>
        <v>0.17002670227591499</v>
      </c>
      <c r="L27" s="61"/>
      <c r="M27" s="61"/>
      <c r="N27" s="82"/>
      <c r="O27" s="78"/>
      <c r="P27" s="74"/>
      <c r="Q27" s="83"/>
      <c r="R27" s="83"/>
      <c r="S27" s="83"/>
      <c r="T27" s="1"/>
    </row>
    <row r="28" spans="1:29" ht="15.6">
      <c r="A28" s="78"/>
      <c r="B28" s="78"/>
      <c r="C28" s="78"/>
      <c r="D28" s="78"/>
      <c r="E28" s="78"/>
      <c r="F28" s="78"/>
      <c r="G28" s="78"/>
      <c r="H28" s="79"/>
      <c r="I28" s="71"/>
      <c r="J28" s="84"/>
      <c r="K28" s="8"/>
      <c r="L28" s="61"/>
      <c r="M28" s="61"/>
      <c r="N28" s="82"/>
      <c r="O28" s="78"/>
      <c r="P28" s="74"/>
      <c r="Q28" s="83"/>
      <c r="R28" s="83"/>
      <c r="S28" s="83"/>
      <c r="T28" s="1"/>
    </row>
    <row r="29" spans="1:29" ht="15.6">
      <c r="A29" s="85"/>
      <c r="B29" s="85"/>
      <c r="C29" s="85"/>
      <c r="D29" s="85"/>
      <c r="E29" s="78"/>
      <c r="I29" s="86"/>
      <c r="J29" s="84"/>
      <c r="K29" s="8"/>
      <c r="L29" s="61"/>
      <c r="M29" s="61"/>
      <c r="N29" s="82"/>
      <c r="O29" s="78"/>
      <c r="P29" s="74"/>
      <c r="Q29" s="83"/>
      <c r="R29" s="83"/>
      <c r="S29" s="83"/>
      <c r="T29" s="1"/>
    </row>
    <row r="30" spans="1:29" ht="46.8">
      <c r="E30" s="8"/>
      <c r="I30" s="8"/>
      <c r="J30" s="87" t="s">
        <v>63</v>
      </c>
      <c r="K30" s="88">
        <f>K2/K8</f>
        <v>0.56549382611877663</v>
      </c>
      <c r="L30" s="61"/>
      <c r="M30" s="61"/>
      <c r="N30" s="82"/>
      <c r="O30" s="78"/>
      <c r="P30" s="74"/>
      <c r="Q30" s="83"/>
      <c r="R30" s="83"/>
      <c r="S30" s="83"/>
      <c r="T30" s="1"/>
    </row>
    <row r="31" spans="1:29" ht="46.8">
      <c r="E31" s="8"/>
      <c r="I31" s="90"/>
      <c r="J31" s="87" t="s">
        <v>64</v>
      </c>
      <c r="K31" s="89">
        <f>K3/K8</f>
        <v>9.7168175129264678E-2</v>
      </c>
      <c r="L31" s="61"/>
      <c r="M31" s="61"/>
      <c r="N31" s="82"/>
      <c r="O31" s="78"/>
      <c r="P31" s="74"/>
      <c r="Q31" s="83"/>
      <c r="R31" s="83"/>
      <c r="S31" s="83"/>
      <c r="T31" s="1"/>
    </row>
    <row r="32" spans="1:29" ht="46.8">
      <c r="E32" s="8"/>
      <c r="I32" s="93"/>
      <c r="J32" s="87" t="s">
        <v>68</v>
      </c>
      <c r="K32" s="89">
        <f>K4/K8</f>
        <v>0.21973614008487238</v>
      </c>
      <c r="L32" s="61"/>
      <c r="M32" s="61"/>
      <c r="N32" s="82"/>
      <c r="O32" s="78"/>
      <c r="P32" s="74"/>
      <c r="Q32" s="83"/>
      <c r="R32" s="83"/>
      <c r="S32" s="83"/>
      <c r="T32" s="1"/>
    </row>
    <row r="33" spans="1:20" ht="46.8">
      <c r="E33" s="8"/>
      <c r="I33" s="95"/>
      <c r="J33" s="87" t="s">
        <v>70</v>
      </c>
      <c r="K33" s="94">
        <f>K6/K8</f>
        <v>0.11615948100559301</v>
      </c>
      <c r="L33" s="61"/>
      <c r="M33" s="61"/>
      <c r="N33" s="82"/>
      <c r="O33" s="82"/>
      <c r="P33" s="83"/>
      <c r="Q33" s="83"/>
      <c r="R33" s="83"/>
      <c r="S33" s="83"/>
      <c r="T33" s="1"/>
    </row>
    <row r="34" spans="1:20" ht="62.4">
      <c r="E34" s="8"/>
      <c r="I34" s="93"/>
      <c r="J34" s="33" t="s">
        <v>72</v>
      </c>
      <c r="K34" s="96"/>
      <c r="L34" s="61"/>
      <c r="M34" s="61"/>
      <c r="N34" s="61"/>
      <c r="O34" s="61"/>
      <c r="P34" s="83"/>
      <c r="Q34" s="83"/>
      <c r="R34" s="61"/>
      <c r="S34" s="61"/>
      <c r="T34" s="1"/>
    </row>
    <row r="35" spans="1:20" ht="15.6">
      <c r="E35" s="8"/>
      <c r="I35" s="93"/>
      <c r="J35" s="71"/>
      <c r="K35" s="61"/>
      <c r="L35" s="8"/>
      <c r="M35" s="71"/>
      <c r="N35" s="8"/>
      <c r="O35" s="8"/>
    </row>
    <row r="36" spans="1:20" ht="31.2">
      <c r="E36" s="8"/>
      <c r="I36" s="95"/>
      <c r="J36" s="33" t="str">
        <f>'LIVE SIPS'!A18</f>
        <v>CATEGORY</v>
      </c>
      <c r="K36" s="33" t="str">
        <f>'LIVE SIPS'!B18 &amp; "-&gt;%"</f>
        <v>PROPORTION (Rs)-&gt;%</v>
      </c>
      <c r="L36" s="8"/>
      <c r="M36" s="8"/>
      <c r="N36" s="8"/>
      <c r="O36" s="8"/>
      <c r="R36" s="98"/>
      <c r="S36" s="99">
        <f>T34</f>
        <v>0</v>
      </c>
    </row>
    <row r="37" spans="1:20" ht="15.6">
      <c r="E37" s="8"/>
      <c r="I37" s="95"/>
      <c r="J37" s="33" t="str">
        <f>'LIVE SIPS'!A19</f>
        <v>LARGE CAP</v>
      </c>
      <c r="K37" s="33" t="str">
        <f>'LIVE SIPS'!B19 &amp; "-&gt;" &amp; 'LIVE SIPS'!C19 &amp; "%"</f>
        <v>40751-&gt;46%</v>
      </c>
      <c r="L37" s="8"/>
      <c r="M37" s="8"/>
      <c r="N37" s="8"/>
      <c r="O37" s="8"/>
      <c r="R37" s="11"/>
    </row>
    <row r="38" spans="1:20" ht="15.6">
      <c r="E38" s="8"/>
      <c r="I38" s="102"/>
      <c r="J38" s="33" t="str">
        <f>'LIVE SIPS'!A20</f>
        <v>MIDCAP</v>
      </c>
      <c r="K38" s="33" t="str">
        <f>'LIVE SIPS'!B20 &amp; "-&gt;" &amp; 'LIVE SIPS'!C20 &amp; "%"</f>
        <v>26510-&gt;30%</v>
      </c>
      <c r="L38" s="8"/>
      <c r="M38" s="8"/>
      <c r="N38" s="8"/>
      <c r="O38" s="8"/>
    </row>
    <row r="39" spans="1:20" ht="15.6">
      <c r="E39" s="8"/>
      <c r="I39" s="93"/>
      <c r="J39" s="33" t="str">
        <f>'LIVE SIPS'!A21</f>
        <v>SMALL CAP</v>
      </c>
      <c r="K39" s="33" t="str">
        <f>'LIVE SIPS'!B21 &amp; "-&gt;" &amp; 'LIVE SIPS'!C21 &amp; "%"</f>
        <v>21446-&gt;25%</v>
      </c>
      <c r="L39" s="8"/>
      <c r="M39" s="8"/>
      <c r="N39" s="8"/>
      <c r="O39" s="8"/>
    </row>
    <row r="40" spans="1:20" ht="15.6">
      <c r="E40" s="8"/>
      <c r="I40" s="95"/>
      <c r="J40" s="71"/>
      <c r="K40" s="61"/>
      <c r="L40" s="8"/>
      <c r="M40" s="8"/>
      <c r="N40" s="8"/>
      <c r="O40" s="8"/>
    </row>
    <row r="41" spans="1:20" ht="15.6">
      <c r="E41" s="8"/>
      <c r="I41" s="93"/>
      <c r="J41" s="64"/>
      <c r="K41" s="8"/>
      <c r="L41" s="8"/>
      <c r="M41" s="8"/>
      <c r="N41" s="8"/>
      <c r="O41" s="8"/>
    </row>
    <row r="42" spans="1:20" ht="15.6">
      <c r="E42" s="8"/>
      <c r="I42" s="93"/>
      <c r="J42" s="64"/>
      <c r="K42" s="8"/>
      <c r="L42" s="8"/>
      <c r="M42" s="8"/>
      <c r="N42" s="8"/>
      <c r="O42" s="8"/>
    </row>
    <row r="43" spans="1:20" ht="15.6">
      <c r="A43" s="45"/>
      <c r="B43" s="45"/>
      <c r="C43" s="45"/>
      <c r="D43" s="45"/>
      <c r="E43" s="8"/>
      <c r="F43" s="108"/>
      <c r="G43" s="108"/>
      <c r="H43" s="224"/>
      <c r="I43" s="225"/>
      <c r="J43" s="64"/>
      <c r="K43" s="8"/>
      <c r="L43" s="8"/>
      <c r="M43" s="8"/>
      <c r="N43" s="8"/>
      <c r="O43" s="8"/>
    </row>
    <row r="44" spans="1:20" ht="15.6">
      <c r="A44" s="45"/>
      <c r="B44" s="45"/>
      <c r="C44" s="45"/>
      <c r="D44" s="45"/>
      <c r="E44" s="8"/>
      <c r="F44" s="108"/>
      <c r="G44" s="108"/>
      <c r="H44" s="108"/>
      <c r="I44" s="108"/>
      <c r="J44" s="64"/>
      <c r="K44" s="8"/>
      <c r="L44" s="8"/>
      <c r="M44" s="8"/>
      <c r="N44" s="8"/>
      <c r="O44" s="8"/>
    </row>
    <row r="45" spans="1:20" ht="15.6">
      <c r="A45" s="8"/>
      <c r="B45" s="8"/>
      <c r="C45" s="8"/>
      <c r="D45" s="8"/>
      <c r="E45" s="78"/>
      <c r="F45" s="72"/>
      <c r="G45" s="72"/>
      <c r="H45" s="72"/>
      <c r="I45" s="71"/>
      <c r="J45" s="64"/>
      <c r="K45" s="8"/>
      <c r="L45" s="8"/>
      <c r="M45" s="8"/>
      <c r="N45" s="8"/>
      <c r="O45" s="8"/>
    </row>
    <row r="46" spans="1:20" ht="15.6">
      <c r="A46" s="8"/>
      <c r="B46" s="8"/>
      <c r="C46" s="8"/>
      <c r="D46" s="8"/>
      <c r="E46" s="8"/>
      <c r="F46" s="78"/>
      <c r="G46" s="78"/>
      <c r="H46" s="78"/>
      <c r="I46" s="72"/>
      <c r="J46" s="64"/>
      <c r="K46" s="8"/>
      <c r="L46" s="8"/>
      <c r="M46" s="8"/>
      <c r="N46" s="8"/>
      <c r="O46" s="8"/>
    </row>
    <row r="47" spans="1:20" ht="15.6">
      <c r="C47" s="8"/>
      <c r="D47" s="8"/>
      <c r="E47" s="8"/>
      <c r="F47" s="108"/>
      <c r="G47" s="108"/>
      <c r="H47" s="108"/>
      <c r="I47" s="109"/>
      <c r="J47" s="64"/>
      <c r="K47" s="8"/>
      <c r="L47" s="8"/>
      <c r="M47" s="8"/>
      <c r="N47" s="8"/>
      <c r="O47" s="8"/>
    </row>
    <row r="48" spans="1:20" ht="15.6">
      <c r="C48" s="8"/>
      <c r="D48" s="8"/>
      <c r="E48" s="8"/>
      <c r="F48" s="108"/>
      <c r="G48" s="108"/>
      <c r="H48" s="108"/>
      <c r="I48" s="110"/>
      <c r="J48" s="64"/>
      <c r="K48" s="8"/>
      <c r="L48" s="8"/>
      <c r="M48" s="8"/>
      <c r="N48" s="8"/>
      <c r="O48" s="8"/>
    </row>
    <row r="49" spans="1:30" ht="15.6">
      <c r="C49" s="8"/>
      <c r="D49" s="8"/>
      <c r="E49" s="8"/>
      <c r="F49" s="108"/>
      <c r="G49" s="108"/>
      <c r="H49" s="108"/>
      <c r="I49" s="110"/>
      <c r="J49" s="71"/>
      <c r="K49" s="226"/>
      <c r="L49" s="8"/>
      <c r="M49" s="8"/>
      <c r="N49" s="8"/>
      <c r="O49" s="8"/>
    </row>
    <row r="50" spans="1:30" ht="15.6">
      <c r="C50" s="8"/>
      <c r="D50" s="8"/>
      <c r="E50" s="8"/>
      <c r="F50" s="108"/>
      <c r="G50" s="108"/>
      <c r="H50" s="108"/>
      <c r="I50" s="110"/>
      <c r="J50" s="71"/>
      <c r="K50" s="225"/>
      <c r="L50" s="8"/>
      <c r="M50" s="8"/>
      <c r="N50" s="8"/>
      <c r="O50" s="8"/>
    </row>
    <row r="51" spans="1:30" ht="15.6">
      <c r="C51" s="8"/>
      <c r="D51" s="8"/>
      <c r="E51" s="8"/>
      <c r="F51" s="108"/>
      <c r="G51" s="108"/>
      <c r="H51" s="108"/>
      <c r="I51" s="110"/>
      <c r="J51" s="72"/>
      <c r="K51" s="225"/>
      <c r="L51" s="8"/>
      <c r="M51" s="8"/>
      <c r="N51" s="8"/>
      <c r="O51" s="8"/>
    </row>
    <row r="52" spans="1:30" ht="15.6">
      <c r="C52" s="8"/>
      <c r="D52" s="8"/>
      <c r="E52" s="8"/>
      <c r="F52" s="108"/>
      <c r="G52" s="108"/>
      <c r="H52" s="108"/>
      <c r="I52" s="110"/>
      <c r="J52" s="109"/>
      <c r="K52" s="108"/>
      <c r="L52" s="8"/>
      <c r="M52" s="8"/>
      <c r="N52" s="8"/>
      <c r="O52" s="8"/>
    </row>
    <row r="53" spans="1:30" ht="15.6">
      <c r="C53" s="8"/>
      <c r="D53" s="8"/>
      <c r="E53" s="8"/>
      <c r="F53" s="108"/>
      <c r="G53" s="108"/>
      <c r="H53" s="108"/>
      <c r="I53" s="110"/>
      <c r="J53" s="110"/>
      <c r="K53" s="45"/>
      <c r="L53" s="8"/>
      <c r="M53" s="8"/>
      <c r="N53" s="8"/>
      <c r="O53" s="8"/>
    </row>
    <row r="54" spans="1:30" ht="15.6">
      <c r="C54" s="8"/>
      <c r="D54" s="8"/>
      <c r="E54" s="8"/>
      <c r="F54" s="108"/>
      <c r="G54" s="108"/>
      <c r="H54" s="108"/>
      <c r="I54" s="110"/>
      <c r="J54" s="110"/>
      <c r="K54" s="45"/>
      <c r="L54" s="8"/>
      <c r="M54" s="8"/>
      <c r="N54" s="8"/>
      <c r="O54" s="8"/>
    </row>
    <row r="55" spans="1:30" ht="15.6">
      <c r="C55" s="8"/>
      <c r="D55" s="8"/>
      <c r="E55" s="8"/>
      <c r="F55" s="108"/>
      <c r="G55" s="108"/>
      <c r="H55" s="108"/>
      <c r="I55" s="110"/>
      <c r="J55" s="110"/>
      <c r="K55" s="45"/>
      <c r="L55" s="8"/>
      <c r="M55" s="8"/>
      <c r="N55" s="8"/>
      <c r="O55" s="8"/>
    </row>
    <row r="56" spans="1:30" ht="15.6">
      <c r="C56" s="8"/>
      <c r="D56" s="8"/>
      <c r="E56" s="8"/>
      <c r="F56" s="108"/>
      <c r="G56" s="108"/>
      <c r="H56" s="108"/>
      <c r="I56" s="110"/>
      <c r="J56" s="110"/>
      <c r="K56" s="45"/>
      <c r="L56" s="8"/>
      <c r="M56" s="8"/>
      <c r="N56" s="8"/>
      <c r="O56" s="8"/>
    </row>
    <row r="57" spans="1:30" ht="15.6">
      <c r="C57" s="8"/>
      <c r="D57" s="8"/>
      <c r="E57" s="8"/>
      <c r="F57" s="108"/>
      <c r="G57" s="108"/>
      <c r="H57" s="108"/>
      <c r="I57" s="110"/>
      <c r="J57" s="110"/>
      <c r="K57" s="45"/>
      <c r="L57" s="8"/>
      <c r="M57" s="8"/>
      <c r="N57" s="8"/>
      <c r="O57" s="8"/>
    </row>
    <row r="58" spans="1:30" ht="15.6">
      <c r="C58" s="8"/>
      <c r="D58" s="8"/>
      <c r="E58" s="8"/>
      <c r="F58" s="108"/>
      <c r="G58" s="108"/>
      <c r="H58" s="108"/>
      <c r="I58" s="110"/>
      <c r="J58" s="110"/>
      <c r="K58" s="45"/>
      <c r="L58" s="8"/>
      <c r="M58" s="8"/>
      <c r="N58" s="8"/>
      <c r="O58" s="8"/>
    </row>
    <row r="59" spans="1:30" ht="15.6">
      <c r="C59" s="8"/>
      <c r="D59" s="8"/>
      <c r="E59" s="8"/>
      <c r="F59" s="108"/>
      <c r="G59" s="108"/>
      <c r="H59" s="108"/>
      <c r="I59" s="110"/>
      <c r="J59" s="110"/>
      <c r="K59" s="45"/>
      <c r="L59" s="8"/>
      <c r="M59" s="8"/>
      <c r="N59" s="8"/>
      <c r="O59" s="8"/>
      <c r="W59" s="111"/>
      <c r="X59" s="111"/>
      <c r="Y59" s="111"/>
      <c r="Z59" s="111"/>
      <c r="AD59" s="111"/>
    </row>
    <row r="60" spans="1:30" ht="15.6">
      <c r="A60" s="8"/>
      <c r="B60" s="8"/>
      <c r="C60" s="8"/>
      <c r="D60" s="8"/>
      <c r="E60" s="45"/>
      <c r="F60" s="108"/>
      <c r="G60" s="108"/>
      <c r="H60" s="108"/>
      <c r="I60" s="110"/>
      <c r="J60" s="110"/>
      <c r="K60" s="45"/>
      <c r="L60" s="45"/>
      <c r="M60" s="45"/>
      <c r="N60" s="45"/>
      <c r="O60" s="45"/>
      <c r="P60" s="111"/>
      <c r="Q60" s="111"/>
      <c r="R60" s="111"/>
      <c r="S60" s="111"/>
      <c r="T60" s="111"/>
      <c r="U60" s="111"/>
      <c r="V60" s="111"/>
      <c r="AA60" s="111"/>
      <c r="AB60" s="111"/>
      <c r="AC60" s="111"/>
    </row>
    <row r="61" spans="1:30" ht="15.6">
      <c r="F61" s="112"/>
      <c r="G61" s="112"/>
      <c r="H61" s="112"/>
      <c r="I61" s="113"/>
      <c r="J61" s="110"/>
      <c r="K61" s="45"/>
    </row>
    <row r="62" spans="1:30" ht="13.2">
      <c r="F62" s="112"/>
      <c r="G62" s="112"/>
      <c r="H62" s="112"/>
      <c r="I62" s="113"/>
      <c r="J62" s="113"/>
      <c r="K62" s="1"/>
    </row>
    <row r="63" spans="1:30" ht="13.2">
      <c r="F63" s="112"/>
      <c r="G63" s="112"/>
      <c r="H63" s="112"/>
      <c r="I63" s="113"/>
      <c r="J63" s="113"/>
      <c r="K63" s="1"/>
    </row>
    <row r="64" spans="1:30" ht="13.2">
      <c r="C64" s="11"/>
      <c r="F64" s="112"/>
      <c r="G64" s="112"/>
      <c r="H64" s="112"/>
      <c r="I64" s="113"/>
      <c r="J64" s="113"/>
      <c r="K64" s="1"/>
    </row>
    <row r="65" spans="6:11" ht="13.2">
      <c r="F65" s="112"/>
      <c r="G65" s="112"/>
      <c r="H65" s="112"/>
      <c r="I65" s="113"/>
      <c r="J65" s="113"/>
      <c r="K65" s="1"/>
    </row>
    <row r="66" spans="6:11" ht="13.2">
      <c r="F66" s="112"/>
      <c r="G66" s="112"/>
      <c r="H66" s="112"/>
      <c r="I66" s="113"/>
      <c r="J66" s="113"/>
      <c r="K66" s="1"/>
    </row>
    <row r="67" spans="6:11" ht="13.2">
      <c r="F67" s="112"/>
      <c r="G67" s="112"/>
      <c r="H67" s="112"/>
      <c r="I67" s="113"/>
      <c r="J67" s="113"/>
      <c r="K67" s="1"/>
    </row>
    <row r="68" spans="6:11" ht="13.2">
      <c r="F68" s="112"/>
      <c r="G68" s="112"/>
      <c r="H68" s="112"/>
      <c r="I68" s="113"/>
      <c r="J68" s="113"/>
      <c r="K68" s="1"/>
    </row>
    <row r="69" spans="6:11" ht="13.2">
      <c r="F69" s="112"/>
      <c r="G69" s="112"/>
      <c r="H69" s="112"/>
      <c r="I69" s="113"/>
      <c r="J69" s="113"/>
      <c r="K69" s="1"/>
    </row>
    <row r="70" spans="6:11" ht="13.2">
      <c r="F70" s="112"/>
      <c r="G70" s="112"/>
      <c r="H70" s="112"/>
      <c r="I70" s="113"/>
      <c r="J70" s="113"/>
      <c r="K70" s="1"/>
    </row>
    <row r="71" spans="6:11" ht="13.2">
      <c r="F71" s="112"/>
      <c r="G71" s="112"/>
      <c r="H71" s="112"/>
      <c r="I71" s="113"/>
      <c r="J71" s="113"/>
      <c r="K71" s="1"/>
    </row>
    <row r="72" spans="6:11" ht="13.2">
      <c r="F72" s="112"/>
      <c r="G72" s="112"/>
      <c r="H72" s="112"/>
      <c r="I72" s="113"/>
      <c r="J72" s="113"/>
      <c r="K72" s="1"/>
    </row>
    <row r="73" spans="6:11" ht="13.2">
      <c r="F73" s="112"/>
      <c r="G73" s="112"/>
      <c r="H73" s="112"/>
      <c r="I73" s="113"/>
      <c r="J73" s="113"/>
      <c r="K73" s="1"/>
    </row>
    <row r="74" spans="6:11" ht="13.2">
      <c r="F74" s="112"/>
      <c r="G74" s="112"/>
      <c r="H74" s="112"/>
      <c r="I74" s="113"/>
      <c r="J74" s="113"/>
      <c r="K74" s="1"/>
    </row>
    <row r="75" spans="6:11" ht="13.2">
      <c r="F75" s="112"/>
      <c r="G75" s="112"/>
      <c r="H75" s="112"/>
      <c r="I75" s="113"/>
      <c r="J75" s="113"/>
      <c r="K75" s="1"/>
    </row>
    <row r="76" spans="6:11" ht="13.2">
      <c r="F76" s="112"/>
      <c r="G76" s="112"/>
      <c r="H76" s="112"/>
      <c r="I76" s="113"/>
      <c r="J76" s="113"/>
      <c r="K76" s="1"/>
    </row>
    <row r="77" spans="6:11" ht="13.2">
      <c r="F77" s="112"/>
      <c r="G77" s="112"/>
      <c r="H77" s="112"/>
      <c r="I77" s="113"/>
      <c r="J77" s="113"/>
      <c r="K77" s="1"/>
    </row>
    <row r="78" spans="6:11" ht="13.2">
      <c r="F78" s="112"/>
      <c r="G78" s="112"/>
      <c r="H78" s="112"/>
      <c r="I78" s="113"/>
      <c r="J78" s="113"/>
      <c r="K78" s="1"/>
    </row>
    <row r="79" spans="6:11" ht="13.2">
      <c r="F79" s="112"/>
      <c r="G79" s="112"/>
      <c r="H79" s="112"/>
      <c r="I79" s="113"/>
      <c r="J79" s="113"/>
      <c r="K79" s="1"/>
    </row>
    <row r="80" spans="6:11" ht="13.2">
      <c r="F80" s="112"/>
      <c r="G80" s="112"/>
      <c r="H80" s="112"/>
      <c r="I80" s="113"/>
      <c r="J80" s="113"/>
      <c r="K80" s="1"/>
    </row>
    <row r="81" spans="2:11" ht="13.2">
      <c r="F81" s="112"/>
      <c r="G81" s="112"/>
      <c r="H81" s="112"/>
      <c r="I81" s="113"/>
      <c r="J81" s="113"/>
      <c r="K81" s="1"/>
    </row>
    <row r="82" spans="2:11" ht="13.2">
      <c r="F82" s="112"/>
      <c r="G82" s="112"/>
      <c r="H82" s="112"/>
      <c r="I82" s="113"/>
      <c r="J82" s="113"/>
      <c r="K82" s="1"/>
    </row>
    <row r="83" spans="2:11" ht="13.2">
      <c r="F83" s="112"/>
      <c r="G83" s="112"/>
      <c r="H83" s="112"/>
      <c r="I83" s="113"/>
      <c r="J83" s="113"/>
      <c r="K83" s="1"/>
    </row>
    <row r="84" spans="2:11" ht="13.2">
      <c r="B84" s="1"/>
      <c r="C84" s="1"/>
      <c r="D84" s="1"/>
      <c r="E84" s="1"/>
      <c r="F84" s="112"/>
      <c r="G84" s="112"/>
      <c r="H84" s="112"/>
      <c r="I84" s="113"/>
      <c r="J84" s="113"/>
      <c r="K84" s="1"/>
    </row>
    <row r="85" spans="2:11" ht="13.2">
      <c r="B85" s="1"/>
      <c r="C85" s="12"/>
      <c r="D85" s="1"/>
      <c r="E85" s="1"/>
      <c r="F85" s="112"/>
      <c r="G85" s="112"/>
      <c r="H85" s="112"/>
      <c r="I85" s="113"/>
      <c r="J85" s="113"/>
      <c r="K85" s="1"/>
    </row>
    <row r="86" spans="2:11" ht="13.2">
      <c r="B86" s="1"/>
      <c r="C86" s="12"/>
      <c r="D86" s="1"/>
      <c r="E86" s="1"/>
      <c r="F86" s="112"/>
      <c r="G86" s="112"/>
      <c r="H86" s="112"/>
      <c r="I86" s="113"/>
      <c r="J86" s="113"/>
      <c r="K86" s="1"/>
    </row>
    <row r="87" spans="2:11" ht="13.2">
      <c r="B87" s="1"/>
      <c r="C87" s="12"/>
      <c r="D87" s="1"/>
      <c r="E87" s="1"/>
      <c r="F87" s="112"/>
      <c r="G87" s="112"/>
      <c r="H87" s="112"/>
      <c r="I87" s="113"/>
      <c r="J87" s="113"/>
      <c r="K87" s="1"/>
    </row>
    <row r="88" spans="2:11" ht="13.2">
      <c r="B88" s="1"/>
      <c r="C88" s="1"/>
      <c r="D88" s="1"/>
      <c r="E88" s="1"/>
      <c r="F88" s="112"/>
      <c r="G88" s="112"/>
      <c r="H88" s="112"/>
      <c r="I88" s="113"/>
      <c r="J88" s="113"/>
      <c r="K88" s="1"/>
    </row>
    <row r="89" spans="2:11" ht="13.2">
      <c r="B89" s="1"/>
      <c r="C89" s="12"/>
      <c r="D89" s="1"/>
      <c r="E89" s="1"/>
      <c r="F89" s="112"/>
      <c r="G89" s="112"/>
      <c r="H89" s="112"/>
      <c r="I89" s="113"/>
      <c r="J89" s="113"/>
      <c r="K89" s="1"/>
    </row>
    <row r="90" spans="2:11" ht="13.2">
      <c r="B90" s="1"/>
      <c r="C90" s="12"/>
      <c r="D90" s="1"/>
      <c r="E90" s="1"/>
      <c r="F90" s="112"/>
      <c r="G90" s="112"/>
      <c r="H90" s="112"/>
      <c r="I90" s="113"/>
      <c r="J90" s="113"/>
      <c r="K90" s="1"/>
    </row>
    <row r="91" spans="2:11" ht="13.2">
      <c r="B91" s="1"/>
      <c r="C91" s="1"/>
      <c r="D91" s="1"/>
      <c r="E91" s="1"/>
      <c r="F91" s="112"/>
      <c r="G91" s="112"/>
      <c r="H91" s="112"/>
      <c r="I91" s="113"/>
      <c r="J91" s="113"/>
      <c r="K91" s="1"/>
    </row>
    <row r="92" spans="2:11" ht="13.2">
      <c r="B92" s="1"/>
      <c r="C92" s="1"/>
      <c r="D92" s="1"/>
      <c r="E92" s="1"/>
      <c r="F92" s="112"/>
      <c r="G92" s="112"/>
      <c r="H92" s="112"/>
      <c r="I92" s="113"/>
      <c r="J92" s="113"/>
      <c r="K92" s="1"/>
    </row>
    <row r="93" spans="2:11" ht="13.2">
      <c r="B93" s="1"/>
      <c r="C93" s="1"/>
      <c r="D93" s="1"/>
      <c r="E93" s="1"/>
      <c r="F93" s="112"/>
      <c r="G93" s="112"/>
      <c r="H93" s="112"/>
      <c r="I93" s="113"/>
      <c r="J93" s="113"/>
      <c r="K93" s="1"/>
    </row>
    <row r="94" spans="2:11" ht="13.2">
      <c r="B94" s="1"/>
      <c r="C94" s="1"/>
      <c r="D94" s="1"/>
      <c r="E94" s="1"/>
      <c r="F94" s="112"/>
      <c r="G94" s="112"/>
      <c r="H94" s="112"/>
      <c r="I94" s="113"/>
      <c r="J94" s="113"/>
      <c r="K94" s="1"/>
    </row>
    <row r="95" spans="2:11" ht="13.2">
      <c r="F95" s="112"/>
      <c r="G95" s="112"/>
      <c r="H95" s="112"/>
      <c r="I95" s="113"/>
      <c r="J95" s="113"/>
      <c r="K95" s="1"/>
    </row>
    <row r="96" spans="2:11" ht="13.2">
      <c r="F96" s="112"/>
      <c r="G96" s="112"/>
      <c r="H96" s="112"/>
      <c r="I96" s="113"/>
      <c r="J96" s="113"/>
      <c r="K96" s="1"/>
    </row>
    <row r="97" spans="6:11" ht="13.2">
      <c r="F97" s="112"/>
      <c r="G97" s="112"/>
      <c r="H97" s="112"/>
      <c r="I97" s="113"/>
      <c r="J97" s="113"/>
      <c r="K97" s="1"/>
    </row>
    <row r="98" spans="6:11" ht="13.2">
      <c r="F98" s="112"/>
      <c r="G98" s="112"/>
      <c r="H98" s="112"/>
      <c r="I98" s="113"/>
      <c r="J98" s="113"/>
      <c r="K98" s="1"/>
    </row>
    <row r="99" spans="6:11" ht="13.2">
      <c r="F99" s="112"/>
      <c r="G99" s="112"/>
      <c r="H99" s="112"/>
      <c r="I99" s="113"/>
      <c r="J99" s="113"/>
      <c r="K99" s="1"/>
    </row>
    <row r="100" spans="6:11" ht="13.2">
      <c r="F100" s="112"/>
      <c r="G100" s="112"/>
      <c r="H100" s="112"/>
      <c r="I100" s="113"/>
      <c r="J100" s="113"/>
      <c r="K100" s="1"/>
    </row>
    <row r="101" spans="6:11" ht="13.2">
      <c r="F101" s="1"/>
      <c r="G101" s="1"/>
      <c r="H101" s="1"/>
      <c r="I101" s="113"/>
      <c r="J101" s="113"/>
      <c r="K101" s="1"/>
    </row>
    <row r="102" spans="6:11" ht="13.2">
      <c r="F102" s="1"/>
      <c r="G102" s="1"/>
      <c r="H102" s="1"/>
      <c r="I102" s="114"/>
      <c r="J102" s="113"/>
      <c r="K102" s="1"/>
    </row>
    <row r="103" spans="6:11" ht="13.2">
      <c r="F103" s="1"/>
      <c r="G103" s="1"/>
      <c r="H103" s="1"/>
      <c r="I103" s="114"/>
      <c r="J103" s="113"/>
      <c r="K103" s="1"/>
    </row>
    <row r="104" spans="6:11" ht="13.2">
      <c r="F104" s="1"/>
      <c r="G104" s="1"/>
      <c r="H104" s="1"/>
      <c r="I104" s="114"/>
      <c r="J104" s="113"/>
      <c r="K104" s="1"/>
    </row>
    <row r="105" spans="6:11" ht="13.2">
      <c r="F105" s="1"/>
      <c r="G105" s="1"/>
      <c r="H105" s="1"/>
      <c r="I105" s="114"/>
      <c r="J105" s="113"/>
      <c r="K105" s="1"/>
    </row>
    <row r="106" spans="6:11" ht="13.2">
      <c r="F106" s="1"/>
      <c r="G106" s="1"/>
      <c r="H106" s="1"/>
      <c r="I106" s="114"/>
      <c r="J106" s="113"/>
      <c r="K106" s="1"/>
    </row>
    <row r="107" spans="6:11" ht="13.2">
      <c r="F107" s="1"/>
      <c r="G107" s="1"/>
      <c r="H107" s="1"/>
      <c r="I107" s="114"/>
      <c r="J107" s="114"/>
      <c r="K107" s="1"/>
    </row>
    <row r="108" spans="6:11" ht="13.2">
      <c r="F108" s="1"/>
      <c r="G108" s="1"/>
      <c r="H108" s="1"/>
      <c r="I108" s="114"/>
      <c r="J108" s="114"/>
      <c r="K108" s="1"/>
    </row>
    <row r="109" spans="6:11" ht="13.2">
      <c r="F109" s="1"/>
      <c r="G109" s="1"/>
      <c r="H109" s="1"/>
      <c r="I109" s="114"/>
      <c r="J109" s="114"/>
      <c r="K109" s="1"/>
    </row>
    <row r="110" spans="6:11" ht="13.2">
      <c r="F110" s="1"/>
      <c r="G110" s="1"/>
      <c r="H110" s="1"/>
      <c r="I110" s="114"/>
      <c r="J110" s="114"/>
      <c r="K110" s="1"/>
    </row>
    <row r="111" spans="6:11" ht="13.2">
      <c r="F111" s="1"/>
      <c r="G111" s="1"/>
      <c r="H111" s="1"/>
      <c r="I111" s="114"/>
      <c r="J111" s="114"/>
      <c r="K111" s="1"/>
    </row>
    <row r="112" spans="6:11" ht="13.2">
      <c r="F112" s="1"/>
      <c r="G112" s="1"/>
      <c r="H112" s="1"/>
      <c r="I112" s="114"/>
      <c r="J112" s="114"/>
      <c r="K112" s="1"/>
    </row>
    <row r="113" spans="6:11" ht="13.2">
      <c r="F113" s="1"/>
      <c r="G113" s="1"/>
      <c r="H113" s="1"/>
      <c r="I113" s="114"/>
      <c r="J113" s="114"/>
      <c r="K113" s="1"/>
    </row>
    <row r="114" spans="6:11" ht="13.2">
      <c r="F114" s="1"/>
      <c r="G114" s="1"/>
      <c r="H114" s="1"/>
      <c r="I114" s="114"/>
      <c r="J114" s="114"/>
      <c r="K114" s="1"/>
    </row>
    <row r="115" spans="6:11" ht="13.2">
      <c r="F115" s="1"/>
      <c r="G115" s="1"/>
      <c r="H115" s="1"/>
      <c r="I115" s="114"/>
      <c r="J115" s="114"/>
      <c r="K115" s="1"/>
    </row>
    <row r="116" spans="6:11" ht="13.2">
      <c r="F116" s="1"/>
      <c r="G116" s="1"/>
      <c r="H116" s="1"/>
      <c r="I116" s="114"/>
      <c r="J116" s="114"/>
      <c r="K116" s="1"/>
    </row>
    <row r="117" spans="6:11" ht="13.2">
      <c r="F117" s="1"/>
      <c r="G117" s="1"/>
      <c r="H117" s="1"/>
      <c r="I117" s="114"/>
      <c r="J117" s="114"/>
      <c r="K117" s="1"/>
    </row>
    <row r="118" spans="6:11" ht="13.2">
      <c r="F118" s="1"/>
      <c r="G118" s="1"/>
      <c r="H118" s="1"/>
      <c r="I118" s="114"/>
      <c r="J118" s="114"/>
      <c r="K118" s="1"/>
    </row>
    <row r="119" spans="6:11" ht="13.2">
      <c r="F119" s="1"/>
      <c r="G119" s="1"/>
      <c r="H119" s="1"/>
      <c r="I119" s="114"/>
      <c r="J119" s="114"/>
      <c r="K119" s="1"/>
    </row>
    <row r="120" spans="6:11" ht="13.2">
      <c r="F120" s="1"/>
      <c r="G120" s="1"/>
      <c r="H120" s="1"/>
      <c r="I120" s="114"/>
      <c r="J120" s="114"/>
      <c r="K120" s="1"/>
    </row>
    <row r="121" spans="6:11" ht="13.2">
      <c r="F121" s="1"/>
      <c r="G121" s="1"/>
      <c r="H121" s="1"/>
      <c r="I121" s="114"/>
      <c r="J121" s="114"/>
      <c r="K121" s="1"/>
    </row>
    <row r="122" spans="6:11" ht="13.2">
      <c r="F122" s="1"/>
      <c r="G122" s="1"/>
      <c r="H122" s="1"/>
      <c r="I122" s="114"/>
      <c r="J122" s="114"/>
      <c r="K122" s="1"/>
    </row>
    <row r="123" spans="6:11" ht="13.2">
      <c r="F123" s="1"/>
      <c r="G123" s="1"/>
      <c r="H123" s="1"/>
      <c r="I123" s="114"/>
      <c r="J123" s="114"/>
      <c r="K123" s="1"/>
    </row>
    <row r="124" spans="6:11" ht="13.2">
      <c r="F124" s="1"/>
      <c r="G124" s="1"/>
      <c r="H124" s="1"/>
      <c r="I124" s="114"/>
      <c r="J124" s="114"/>
      <c r="K124" s="1"/>
    </row>
    <row r="125" spans="6:11" ht="13.2">
      <c r="F125" s="1"/>
      <c r="G125" s="1"/>
      <c r="H125" s="1"/>
      <c r="I125" s="114"/>
      <c r="J125" s="114"/>
      <c r="K125" s="1"/>
    </row>
    <row r="126" spans="6:11" ht="13.2">
      <c r="F126" s="1"/>
      <c r="G126" s="1"/>
      <c r="H126" s="1"/>
      <c r="I126" s="114"/>
      <c r="J126" s="114"/>
      <c r="K126" s="1"/>
    </row>
    <row r="127" spans="6:11" ht="13.2">
      <c r="F127" s="1"/>
      <c r="G127" s="1"/>
      <c r="H127" s="1"/>
      <c r="I127" s="114"/>
      <c r="J127" s="114"/>
      <c r="K127" s="1"/>
    </row>
    <row r="128" spans="6:11" ht="13.2">
      <c r="F128" s="1"/>
      <c r="G128" s="1"/>
      <c r="H128" s="1"/>
      <c r="I128" s="114"/>
      <c r="J128" s="114"/>
      <c r="K128" s="1"/>
    </row>
    <row r="129" spans="6:11" ht="13.2">
      <c r="F129" s="1"/>
      <c r="G129" s="1"/>
      <c r="H129" s="1"/>
      <c r="I129" s="114"/>
      <c r="J129" s="114"/>
      <c r="K129" s="1"/>
    </row>
    <row r="130" spans="6:11" ht="13.2">
      <c r="F130" s="1"/>
      <c r="G130" s="1"/>
      <c r="H130" s="1"/>
      <c r="I130" s="114"/>
      <c r="J130" s="114"/>
      <c r="K130" s="1"/>
    </row>
    <row r="131" spans="6:11" ht="13.2">
      <c r="F131" s="1"/>
      <c r="G131" s="1"/>
      <c r="H131" s="1"/>
      <c r="I131" s="114"/>
      <c r="J131" s="114"/>
      <c r="K131" s="1"/>
    </row>
    <row r="132" spans="6:11" ht="13.2">
      <c r="I132" s="114"/>
      <c r="J132" s="114"/>
      <c r="K132" s="1"/>
    </row>
    <row r="133" spans="6:11" ht="13.2">
      <c r="I133" s="115"/>
      <c r="J133" s="114"/>
      <c r="K133" s="1"/>
    </row>
    <row r="134" spans="6:11" ht="13.2">
      <c r="I134" s="115"/>
      <c r="J134" s="114"/>
      <c r="K134" s="1"/>
    </row>
    <row r="135" spans="6:11" ht="13.2">
      <c r="I135" s="115"/>
      <c r="J135" s="114"/>
      <c r="K135" s="1"/>
    </row>
    <row r="136" spans="6:11" ht="13.2">
      <c r="I136" s="115"/>
      <c r="J136" s="114"/>
      <c r="K136" s="1"/>
    </row>
    <row r="137" spans="6:11" ht="13.2">
      <c r="I137" s="115"/>
      <c r="J137" s="114"/>
      <c r="K137" s="1"/>
    </row>
    <row r="138" spans="6:11" ht="13.2">
      <c r="I138" s="115"/>
      <c r="J138" s="115"/>
    </row>
    <row r="139" spans="6:11" ht="13.2">
      <c r="I139" s="115"/>
      <c r="J139" s="115"/>
    </row>
    <row r="140" spans="6:11" ht="13.2">
      <c r="I140" s="115"/>
      <c r="J140" s="115"/>
    </row>
    <row r="141" spans="6:11" ht="13.2">
      <c r="I141" s="115"/>
      <c r="J141" s="115"/>
    </row>
    <row r="142" spans="6:11" ht="13.2">
      <c r="I142" s="115"/>
      <c r="J142" s="115"/>
    </row>
    <row r="143" spans="6:11" ht="13.2">
      <c r="I143" s="115"/>
      <c r="J143" s="115"/>
    </row>
    <row r="144" spans="6:11" ht="13.2">
      <c r="I144" s="115"/>
      <c r="J144" s="115"/>
    </row>
    <row r="145" spans="9:10" ht="13.2">
      <c r="I145" s="115"/>
      <c r="J145" s="115"/>
    </row>
    <row r="146" spans="9:10" ht="13.2">
      <c r="I146" s="115"/>
      <c r="J146" s="115"/>
    </row>
    <row r="147" spans="9:10" ht="13.2">
      <c r="I147" s="115"/>
      <c r="J147" s="115"/>
    </row>
    <row r="148" spans="9:10" ht="13.2">
      <c r="I148" s="115"/>
      <c r="J148" s="115"/>
    </row>
    <row r="149" spans="9:10" ht="13.2">
      <c r="I149" s="115"/>
      <c r="J149" s="115"/>
    </row>
    <row r="150" spans="9:10" ht="13.2">
      <c r="I150" s="115"/>
      <c r="J150" s="115"/>
    </row>
    <row r="151" spans="9:10" ht="13.2">
      <c r="I151" s="115"/>
      <c r="J151" s="115"/>
    </row>
    <row r="152" spans="9:10" ht="13.2">
      <c r="I152" s="115"/>
      <c r="J152" s="115"/>
    </row>
    <row r="153" spans="9:10" ht="13.2">
      <c r="I153" s="115"/>
      <c r="J153" s="115"/>
    </row>
    <row r="154" spans="9:10" ht="13.2">
      <c r="I154" s="115"/>
      <c r="J154" s="115"/>
    </row>
    <row r="155" spans="9:10" ht="13.2">
      <c r="I155" s="115"/>
      <c r="J155" s="115"/>
    </row>
    <row r="156" spans="9:10" ht="13.2">
      <c r="I156" s="115"/>
      <c r="J156" s="115"/>
    </row>
    <row r="157" spans="9:10" ht="13.2">
      <c r="I157" s="115"/>
      <c r="J157" s="115"/>
    </row>
    <row r="158" spans="9:10" ht="13.2">
      <c r="I158" s="115"/>
      <c r="J158" s="115"/>
    </row>
    <row r="159" spans="9:10" ht="13.2">
      <c r="I159" s="115"/>
      <c r="J159" s="115"/>
    </row>
    <row r="160" spans="9:10" ht="13.2">
      <c r="I160" s="115"/>
      <c r="J160" s="115"/>
    </row>
    <row r="161" spans="9:10" ht="13.2">
      <c r="I161" s="115"/>
      <c r="J161" s="115"/>
    </row>
    <row r="162" spans="9:10" ht="13.2">
      <c r="I162" s="115"/>
      <c r="J162" s="115"/>
    </row>
    <row r="163" spans="9:10" ht="13.2">
      <c r="I163" s="115"/>
      <c r="J163" s="115"/>
    </row>
    <row r="164" spans="9:10" ht="13.2">
      <c r="I164" s="115"/>
      <c r="J164" s="115"/>
    </row>
    <row r="165" spans="9:10" ht="13.2">
      <c r="I165" s="115"/>
      <c r="J165" s="115"/>
    </row>
    <row r="166" spans="9:10" ht="13.2">
      <c r="I166" s="115"/>
      <c r="J166" s="115"/>
    </row>
    <row r="167" spans="9:10" ht="13.2">
      <c r="I167" s="115"/>
      <c r="J167" s="115"/>
    </row>
    <row r="168" spans="9:10" ht="13.2">
      <c r="I168" s="115"/>
      <c r="J168" s="115"/>
    </row>
    <row r="169" spans="9:10" ht="13.2">
      <c r="I169" s="115"/>
      <c r="J169" s="115"/>
    </row>
    <row r="170" spans="9:10" ht="13.2">
      <c r="I170" s="115"/>
      <c r="J170" s="115"/>
    </row>
    <row r="171" spans="9:10" ht="13.2">
      <c r="I171" s="115"/>
      <c r="J171" s="115"/>
    </row>
    <row r="172" spans="9:10" ht="13.2">
      <c r="I172" s="115"/>
      <c r="J172" s="115"/>
    </row>
    <row r="173" spans="9:10" ht="13.2">
      <c r="I173" s="115"/>
      <c r="J173" s="115"/>
    </row>
    <row r="174" spans="9:10" ht="13.2">
      <c r="I174" s="115"/>
      <c r="J174" s="115"/>
    </row>
    <row r="175" spans="9:10" ht="13.2">
      <c r="I175" s="115"/>
      <c r="J175" s="115"/>
    </row>
    <row r="176" spans="9:10" ht="13.2">
      <c r="I176" s="115"/>
      <c r="J176" s="115"/>
    </row>
    <row r="177" spans="9:10" ht="13.2">
      <c r="I177" s="115"/>
      <c r="J177" s="115"/>
    </row>
    <row r="178" spans="9:10" ht="13.2">
      <c r="I178" s="115"/>
      <c r="J178" s="115"/>
    </row>
    <row r="179" spans="9:10" ht="13.2">
      <c r="I179" s="115"/>
      <c r="J179" s="115"/>
    </row>
    <row r="180" spans="9:10" ht="13.2">
      <c r="I180" s="115"/>
      <c r="J180" s="115"/>
    </row>
    <row r="181" spans="9:10" ht="13.2">
      <c r="I181" s="115"/>
      <c r="J181" s="115"/>
    </row>
    <row r="182" spans="9:10" ht="13.2">
      <c r="I182" s="115"/>
      <c r="J182" s="115"/>
    </row>
    <row r="183" spans="9:10" ht="13.2">
      <c r="I183" s="115"/>
      <c r="J183" s="115"/>
    </row>
    <row r="184" spans="9:10" ht="13.2">
      <c r="I184" s="115"/>
      <c r="J184" s="115"/>
    </row>
    <row r="185" spans="9:10" ht="13.2">
      <c r="I185" s="115"/>
      <c r="J185" s="115"/>
    </row>
    <row r="186" spans="9:10" ht="13.2">
      <c r="I186" s="115"/>
      <c r="J186" s="115"/>
    </row>
    <row r="187" spans="9:10" ht="13.2">
      <c r="I187" s="115"/>
      <c r="J187" s="115"/>
    </row>
    <row r="188" spans="9:10" ht="13.2">
      <c r="I188" s="115"/>
      <c r="J188" s="115"/>
    </row>
    <row r="189" spans="9:10" ht="13.2">
      <c r="I189" s="115"/>
      <c r="J189" s="115"/>
    </row>
    <row r="190" spans="9:10" ht="13.2">
      <c r="I190" s="115"/>
      <c r="J190" s="115"/>
    </row>
    <row r="191" spans="9:10" ht="13.2">
      <c r="I191" s="115"/>
      <c r="J191" s="115"/>
    </row>
    <row r="192" spans="9:10" ht="13.2">
      <c r="I192" s="115"/>
      <c r="J192" s="115"/>
    </row>
    <row r="193" spans="9:10" ht="13.2">
      <c r="I193" s="115"/>
      <c r="J193" s="115"/>
    </row>
    <row r="194" spans="9:10" ht="13.2">
      <c r="I194" s="115"/>
      <c r="J194" s="115"/>
    </row>
    <row r="195" spans="9:10" ht="13.2">
      <c r="I195" s="115"/>
      <c r="J195" s="115"/>
    </row>
    <row r="196" spans="9:10" ht="13.2">
      <c r="I196" s="115"/>
      <c r="J196" s="115"/>
    </row>
    <row r="197" spans="9:10" ht="13.2">
      <c r="I197" s="115"/>
      <c r="J197" s="115"/>
    </row>
    <row r="198" spans="9:10" ht="13.2">
      <c r="I198" s="115"/>
      <c r="J198" s="115"/>
    </row>
    <row r="199" spans="9:10" ht="13.2">
      <c r="I199" s="115"/>
      <c r="J199" s="115"/>
    </row>
    <row r="200" spans="9:10" ht="13.2">
      <c r="I200" s="115"/>
      <c r="J200" s="115"/>
    </row>
    <row r="201" spans="9:10" ht="13.2">
      <c r="I201" s="115"/>
      <c r="J201" s="115"/>
    </row>
    <row r="202" spans="9:10" ht="13.2">
      <c r="I202" s="115"/>
      <c r="J202" s="115"/>
    </row>
    <row r="203" spans="9:10" ht="13.2">
      <c r="I203" s="115"/>
      <c r="J203" s="115"/>
    </row>
    <row r="204" spans="9:10" ht="13.2">
      <c r="I204" s="115"/>
      <c r="J204" s="115"/>
    </row>
    <row r="205" spans="9:10" ht="13.2">
      <c r="I205" s="115"/>
      <c r="J205" s="115"/>
    </row>
    <row r="206" spans="9:10" ht="13.2">
      <c r="I206" s="115"/>
      <c r="J206" s="115"/>
    </row>
    <row r="207" spans="9:10" ht="13.2">
      <c r="I207" s="115"/>
      <c r="J207" s="115"/>
    </row>
    <row r="208" spans="9:10" ht="13.2">
      <c r="I208" s="115"/>
      <c r="J208" s="115"/>
    </row>
    <row r="209" spans="9:10" ht="13.2">
      <c r="I209" s="115"/>
      <c r="J209" s="115"/>
    </row>
    <row r="210" spans="9:10" ht="13.2">
      <c r="I210" s="115"/>
      <c r="J210" s="115"/>
    </row>
    <row r="211" spans="9:10" ht="13.2">
      <c r="I211" s="115"/>
      <c r="J211" s="115"/>
    </row>
    <row r="212" spans="9:10" ht="13.2">
      <c r="I212" s="115"/>
      <c r="J212" s="115"/>
    </row>
    <row r="213" spans="9:10" ht="13.2">
      <c r="I213" s="115"/>
      <c r="J213" s="115"/>
    </row>
    <row r="214" spans="9:10" ht="13.2">
      <c r="I214" s="115"/>
      <c r="J214" s="115"/>
    </row>
    <row r="215" spans="9:10" ht="13.2">
      <c r="I215" s="115"/>
      <c r="J215" s="115"/>
    </row>
    <row r="216" spans="9:10" ht="13.2">
      <c r="I216" s="115"/>
      <c r="J216" s="115"/>
    </row>
    <row r="217" spans="9:10" ht="13.2">
      <c r="I217" s="115"/>
      <c r="J217" s="115"/>
    </row>
    <row r="218" spans="9:10" ht="13.2">
      <c r="I218" s="115"/>
      <c r="J218" s="115"/>
    </row>
    <row r="219" spans="9:10" ht="13.2">
      <c r="I219" s="115"/>
      <c r="J219" s="115"/>
    </row>
    <row r="220" spans="9:10" ht="13.2">
      <c r="I220" s="115"/>
      <c r="J220" s="115"/>
    </row>
    <row r="221" spans="9:10" ht="13.2">
      <c r="I221" s="115"/>
      <c r="J221" s="115"/>
    </row>
    <row r="222" spans="9:10" ht="13.2">
      <c r="I222" s="115"/>
      <c r="J222" s="115"/>
    </row>
    <row r="223" spans="9:10" ht="13.2">
      <c r="I223" s="115"/>
      <c r="J223" s="115"/>
    </row>
    <row r="224" spans="9:10" ht="13.2">
      <c r="I224" s="115"/>
      <c r="J224" s="115"/>
    </row>
    <row r="225" spans="9:10" ht="13.2">
      <c r="I225" s="115"/>
      <c r="J225" s="115"/>
    </row>
    <row r="226" spans="9:10" ht="13.2">
      <c r="I226" s="115"/>
      <c r="J226" s="115"/>
    </row>
    <row r="227" spans="9:10" ht="13.2">
      <c r="I227" s="115"/>
      <c r="J227" s="115"/>
    </row>
    <row r="228" spans="9:10" ht="13.2">
      <c r="I228" s="115"/>
      <c r="J228" s="115"/>
    </row>
    <row r="229" spans="9:10" ht="13.2">
      <c r="I229" s="115"/>
      <c r="J229" s="115"/>
    </row>
    <row r="230" spans="9:10" ht="13.2">
      <c r="I230" s="115"/>
      <c r="J230" s="115"/>
    </row>
    <row r="231" spans="9:10" ht="13.2">
      <c r="I231" s="115"/>
      <c r="J231" s="115"/>
    </row>
    <row r="232" spans="9:10" ht="13.2">
      <c r="I232" s="115"/>
      <c r="J232" s="115"/>
    </row>
    <row r="233" spans="9:10" ht="13.2">
      <c r="I233" s="115"/>
      <c r="J233" s="115"/>
    </row>
    <row r="234" spans="9:10" ht="13.2">
      <c r="I234" s="115"/>
      <c r="J234" s="115"/>
    </row>
    <row r="235" spans="9:10" ht="13.2">
      <c r="I235" s="115"/>
      <c r="J235" s="115"/>
    </row>
    <row r="236" spans="9:10" ht="13.2">
      <c r="I236" s="115"/>
      <c r="J236" s="115"/>
    </row>
    <row r="237" spans="9:10" ht="13.2">
      <c r="I237" s="115"/>
      <c r="J237" s="115"/>
    </row>
    <row r="238" spans="9:10" ht="13.2">
      <c r="I238" s="115"/>
      <c r="J238" s="115"/>
    </row>
    <row r="239" spans="9:10" ht="13.2">
      <c r="I239" s="115"/>
      <c r="J239" s="115"/>
    </row>
    <row r="240" spans="9:10" ht="13.2">
      <c r="I240" s="115"/>
      <c r="J240" s="115"/>
    </row>
    <row r="241" spans="9:10" ht="13.2">
      <c r="I241" s="115"/>
      <c r="J241" s="115"/>
    </row>
    <row r="242" spans="9:10" ht="13.2">
      <c r="I242" s="115"/>
      <c r="J242" s="115"/>
    </row>
    <row r="243" spans="9:10" ht="13.2">
      <c r="I243" s="115"/>
      <c r="J243" s="115"/>
    </row>
    <row r="244" spans="9:10" ht="13.2">
      <c r="I244" s="115"/>
      <c r="J244" s="115"/>
    </row>
    <row r="245" spans="9:10" ht="13.2">
      <c r="I245" s="115"/>
      <c r="J245" s="115"/>
    </row>
    <row r="246" spans="9:10" ht="13.2">
      <c r="I246" s="115"/>
      <c r="J246" s="115"/>
    </row>
    <row r="247" spans="9:10" ht="13.2">
      <c r="I247" s="115"/>
      <c r="J247" s="115"/>
    </row>
    <row r="248" spans="9:10" ht="13.2">
      <c r="I248" s="115"/>
      <c r="J248" s="115"/>
    </row>
    <row r="249" spans="9:10" ht="13.2">
      <c r="I249" s="115"/>
      <c r="J249" s="115"/>
    </row>
    <row r="250" spans="9:10" ht="13.2">
      <c r="I250" s="115"/>
      <c r="J250" s="115"/>
    </row>
    <row r="251" spans="9:10" ht="13.2">
      <c r="I251" s="115"/>
      <c r="J251" s="115"/>
    </row>
    <row r="252" spans="9:10" ht="13.2">
      <c r="I252" s="115"/>
      <c r="J252" s="115"/>
    </row>
    <row r="253" spans="9:10" ht="13.2">
      <c r="I253" s="115"/>
      <c r="J253" s="115"/>
    </row>
    <row r="254" spans="9:10" ht="13.2">
      <c r="I254" s="115"/>
      <c r="J254" s="115"/>
    </row>
    <row r="255" spans="9:10" ht="13.2">
      <c r="I255" s="115"/>
      <c r="J255" s="115"/>
    </row>
    <row r="256" spans="9:10" ht="13.2">
      <c r="I256" s="115"/>
      <c r="J256" s="115"/>
    </row>
    <row r="257" spans="9:10" ht="13.2">
      <c r="I257" s="115"/>
      <c r="J257" s="115"/>
    </row>
    <row r="258" spans="9:10" ht="13.2">
      <c r="I258" s="115"/>
      <c r="J258" s="115"/>
    </row>
    <row r="259" spans="9:10" ht="13.2">
      <c r="I259" s="115"/>
      <c r="J259" s="115"/>
    </row>
    <row r="260" spans="9:10" ht="13.2">
      <c r="I260" s="115"/>
      <c r="J260" s="115"/>
    </row>
    <row r="261" spans="9:10" ht="13.2">
      <c r="I261" s="115"/>
      <c r="J261" s="115"/>
    </row>
    <row r="262" spans="9:10" ht="13.2">
      <c r="I262" s="115"/>
      <c r="J262" s="115"/>
    </row>
    <row r="263" spans="9:10" ht="13.2">
      <c r="I263" s="115"/>
      <c r="J263" s="115"/>
    </row>
    <row r="264" spans="9:10" ht="13.2">
      <c r="I264" s="115"/>
      <c r="J264" s="115"/>
    </row>
    <row r="265" spans="9:10" ht="13.2">
      <c r="I265" s="115"/>
      <c r="J265" s="115"/>
    </row>
    <row r="266" spans="9:10" ht="13.2">
      <c r="I266" s="115"/>
      <c r="J266" s="115"/>
    </row>
    <row r="267" spans="9:10" ht="13.2">
      <c r="I267" s="115"/>
      <c r="J267" s="115"/>
    </row>
    <row r="268" spans="9:10" ht="13.2">
      <c r="I268" s="115"/>
      <c r="J268" s="115"/>
    </row>
    <row r="269" spans="9:10" ht="13.2">
      <c r="I269" s="115"/>
      <c r="J269" s="115"/>
    </row>
    <row r="270" spans="9:10" ht="13.2">
      <c r="I270" s="115"/>
      <c r="J270" s="115"/>
    </row>
    <row r="271" spans="9:10" ht="13.2">
      <c r="I271" s="115"/>
      <c r="J271" s="115"/>
    </row>
    <row r="272" spans="9:10" ht="13.2">
      <c r="I272" s="115"/>
      <c r="J272" s="115"/>
    </row>
    <row r="273" spans="9:10" ht="13.2">
      <c r="I273" s="115"/>
      <c r="J273" s="115"/>
    </row>
    <row r="274" spans="9:10" ht="13.2">
      <c r="I274" s="115"/>
      <c r="J274" s="115"/>
    </row>
    <row r="275" spans="9:10" ht="13.2">
      <c r="I275" s="115"/>
      <c r="J275" s="115"/>
    </row>
    <row r="276" spans="9:10" ht="13.2">
      <c r="I276" s="115"/>
      <c r="J276" s="115"/>
    </row>
    <row r="277" spans="9:10" ht="13.2">
      <c r="I277" s="115"/>
      <c r="J277" s="115"/>
    </row>
    <row r="278" spans="9:10" ht="13.2">
      <c r="I278" s="115"/>
      <c r="J278" s="115"/>
    </row>
    <row r="279" spans="9:10" ht="13.2">
      <c r="I279" s="115"/>
      <c r="J279" s="115"/>
    </row>
    <row r="280" spans="9:10" ht="13.2">
      <c r="I280" s="115"/>
      <c r="J280" s="115"/>
    </row>
    <row r="281" spans="9:10" ht="13.2">
      <c r="I281" s="115"/>
      <c r="J281" s="115"/>
    </row>
    <row r="282" spans="9:10" ht="13.2">
      <c r="I282" s="115"/>
      <c r="J282" s="115"/>
    </row>
    <row r="283" spans="9:10" ht="13.2">
      <c r="I283" s="115"/>
      <c r="J283" s="115"/>
    </row>
    <row r="284" spans="9:10" ht="13.2">
      <c r="I284" s="115"/>
      <c r="J284" s="115"/>
    </row>
    <row r="285" spans="9:10" ht="13.2">
      <c r="I285" s="115"/>
      <c r="J285" s="115"/>
    </row>
    <row r="286" spans="9:10" ht="13.2">
      <c r="I286" s="115"/>
      <c r="J286" s="115"/>
    </row>
    <row r="287" spans="9:10" ht="13.2">
      <c r="I287" s="115"/>
      <c r="J287" s="115"/>
    </row>
    <row r="288" spans="9:10" ht="13.2">
      <c r="I288" s="115"/>
      <c r="J288" s="115"/>
    </row>
    <row r="289" spans="9:10" ht="13.2">
      <c r="I289" s="115"/>
      <c r="J289" s="115"/>
    </row>
    <row r="290" spans="9:10" ht="13.2">
      <c r="I290" s="115"/>
      <c r="J290" s="115"/>
    </row>
    <row r="291" spans="9:10" ht="13.2">
      <c r="I291" s="115"/>
      <c r="J291" s="115"/>
    </row>
    <row r="292" spans="9:10" ht="13.2">
      <c r="I292" s="115"/>
      <c r="J292" s="115"/>
    </row>
    <row r="293" spans="9:10" ht="13.2">
      <c r="I293" s="115"/>
      <c r="J293" s="115"/>
    </row>
    <row r="294" spans="9:10" ht="13.2">
      <c r="I294" s="115"/>
      <c r="J294" s="115"/>
    </row>
    <row r="295" spans="9:10" ht="13.2">
      <c r="I295" s="115"/>
      <c r="J295" s="115"/>
    </row>
    <row r="296" spans="9:10" ht="13.2">
      <c r="I296" s="115"/>
      <c r="J296" s="115"/>
    </row>
    <row r="297" spans="9:10" ht="13.2">
      <c r="I297" s="115"/>
      <c r="J297" s="115"/>
    </row>
    <row r="298" spans="9:10" ht="13.2">
      <c r="I298" s="115"/>
      <c r="J298" s="115"/>
    </row>
    <row r="299" spans="9:10" ht="13.2">
      <c r="I299" s="115"/>
      <c r="J299" s="115"/>
    </row>
    <row r="300" spans="9:10" ht="13.2">
      <c r="I300" s="115"/>
      <c r="J300" s="115"/>
    </row>
    <row r="301" spans="9:10" ht="13.2">
      <c r="I301" s="115"/>
      <c r="J301" s="115"/>
    </row>
    <row r="302" spans="9:10" ht="13.2">
      <c r="I302" s="115"/>
      <c r="J302" s="115"/>
    </row>
    <row r="303" spans="9:10" ht="13.2">
      <c r="I303" s="115"/>
      <c r="J303" s="115"/>
    </row>
    <row r="304" spans="9:10" ht="13.2">
      <c r="I304" s="115"/>
      <c r="J304" s="115"/>
    </row>
    <row r="305" spans="9:10" ht="13.2">
      <c r="I305" s="115"/>
      <c r="J305" s="115"/>
    </row>
    <row r="306" spans="9:10" ht="13.2">
      <c r="I306" s="115"/>
      <c r="J306" s="115"/>
    </row>
    <row r="307" spans="9:10" ht="13.2">
      <c r="I307" s="115"/>
      <c r="J307" s="115"/>
    </row>
    <row r="308" spans="9:10" ht="13.2">
      <c r="I308" s="115"/>
      <c r="J308" s="115"/>
    </row>
    <row r="309" spans="9:10" ht="13.2">
      <c r="I309" s="115"/>
      <c r="J309" s="115"/>
    </row>
    <row r="310" spans="9:10" ht="13.2">
      <c r="I310" s="115"/>
      <c r="J310" s="115"/>
    </row>
    <row r="311" spans="9:10" ht="13.2">
      <c r="I311" s="115"/>
      <c r="J311" s="115"/>
    </row>
    <row r="312" spans="9:10" ht="13.2">
      <c r="I312" s="115"/>
      <c r="J312" s="115"/>
    </row>
    <row r="313" spans="9:10" ht="13.2">
      <c r="I313" s="115"/>
      <c r="J313" s="115"/>
    </row>
    <row r="314" spans="9:10" ht="13.2">
      <c r="I314" s="115"/>
      <c r="J314" s="115"/>
    </row>
    <row r="315" spans="9:10" ht="13.2">
      <c r="I315" s="115"/>
      <c r="J315" s="115"/>
    </row>
    <row r="316" spans="9:10" ht="13.2">
      <c r="I316" s="115"/>
      <c r="J316" s="115"/>
    </row>
    <row r="317" spans="9:10" ht="13.2">
      <c r="I317" s="115"/>
      <c r="J317" s="115"/>
    </row>
    <row r="318" spans="9:10" ht="13.2">
      <c r="I318" s="115"/>
      <c r="J318" s="115"/>
    </row>
    <row r="319" spans="9:10" ht="13.2">
      <c r="I319" s="115"/>
      <c r="J319" s="115"/>
    </row>
    <row r="320" spans="9:10" ht="13.2">
      <c r="I320" s="115"/>
      <c r="J320" s="115"/>
    </row>
    <row r="321" spans="9:10" ht="13.2">
      <c r="I321" s="115"/>
      <c r="J321" s="115"/>
    </row>
    <row r="322" spans="9:10" ht="13.2">
      <c r="I322" s="115"/>
      <c r="J322" s="115"/>
    </row>
    <row r="323" spans="9:10" ht="13.2">
      <c r="I323" s="115"/>
      <c r="J323" s="115"/>
    </row>
    <row r="324" spans="9:10" ht="13.2">
      <c r="I324" s="115"/>
      <c r="J324" s="115"/>
    </row>
    <row r="325" spans="9:10" ht="13.2">
      <c r="I325" s="115"/>
      <c r="J325" s="115"/>
    </row>
    <row r="326" spans="9:10" ht="13.2">
      <c r="I326" s="115"/>
      <c r="J326" s="115"/>
    </row>
    <row r="327" spans="9:10" ht="13.2">
      <c r="I327" s="115"/>
      <c r="J327" s="115"/>
    </row>
    <row r="328" spans="9:10" ht="13.2">
      <c r="I328" s="115"/>
      <c r="J328" s="115"/>
    </row>
    <row r="329" spans="9:10" ht="13.2">
      <c r="I329" s="115"/>
      <c r="J329" s="115"/>
    </row>
    <row r="330" spans="9:10" ht="13.2">
      <c r="I330" s="115"/>
      <c r="J330" s="115"/>
    </row>
    <row r="331" spans="9:10" ht="13.2">
      <c r="I331" s="115"/>
      <c r="J331" s="115"/>
    </row>
    <row r="332" spans="9:10" ht="13.2">
      <c r="I332" s="115"/>
      <c r="J332" s="115"/>
    </row>
    <row r="333" spans="9:10" ht="13.2">
      <c r="I333" s="115"/>
      <c r="J333" s="115"/>
    </row>
    <row r="334" spans="9:10" ht="13.2">
      <c r="I334" s="115"/>
      <c r="J334" s="115"/>
    </row>
    <row r="335" spans="9:10" ht="13.2">
      <c r="I335" s="115"/>
      <c r="J335" s="115"/>
    </row>
    <row r="336" spans="9:10" ht="13.2">
      <c r="I336" s="115"/>
      <c r="J336" s="115"/>
    </row>
    <row r="337" spans="9:10" ht="13.2">
      <c r="I337" s="115"/>
      <c r="J337" s="115"/>
    </row>
    <row r="338" spans="9:10" ht="13.2">
      <c r="I338" s="115"/>
      <c r="J338" s="115"/>
    </row>
    <row r="339" spans="9:10" ht="13.2">
      <c r="I339" s="115"/>
      <c r="J339" s="115"/>
    </row>
    <row r="340" spans="9:10" ht="13.2">
      <c r="I340" s="115"/>
      <c r="J340" s="115"/>
    </row>
    <row r="341" spans="9:10" ht="13.2">
      <c r="I341" s="115"/>
      <c r="J341" s="115"/>
    </row>
    <row r="342" spans="9:10" ht="13.2">
      <c r="I342" s="115"/>
      <c r="J342" s="115"/>
    </row>
    <row r="343" spans="9:10" ht="13.2">
      <c r="I343" s="115"/>
      <c r="J343" s="115"/>
    </row>
    <row r="344" spans="9:10" ht="13.2">
      <c r="I344" s="115"/>
      <c r="J344" s="115"/>
    </row>
    <row r="345" spans="9:10" ht="13.2">
      <c r="I345" s="115"/>
      <c r="J345" s="115"/>
    </row>
    <row r="346" spans="9:10" ht="13.2">
      <c r="I346" s="115"/>
      <c r="J346" s="115"/>
    </row>
    <row r="347" spans="9:10" ht="13.2">
      <c r="I347" s="115"/>
      <c r="J347" s="115"/>
    </row>
    <row r="348" spans="9:10" ht="13.2">
      <c r="I348" s="115"/>
      <c r="J348" s="115"/>
    </row>
    <row r="349" spans="9:10" ht="13.2">
      <c r="I349" s="115"/>
      <c r="J349" s="115"/>
    </row>
    <row r="350" spans="9:10" ht="13.2">
      <c r="I350" s="115"/>
      <c r="J350" s="115"/>
    </row>
    <row r="351" spans="9:10" ht="13.2">
      <c r="I351" s="115"/>
      <c r="J351" s="115"/>
    </row>
    <row r="352" spans="9:10" ht="13.2">
      <c r="I352" s="115"/>
      <c r="J352" s="115"/>
    </row>
    <row r="353" spans="9:10" ht="13.2">
      <c r="I353" s="115"/>
      <c r="J353" s="115"/>
    </row>
    <row r="354" spans="9:10" ht="13.2">
      <c r="I354" s="115"/>
      <c r="J354" s="115"/>
    </row>
    <row r="355" spans="9:10" ht="13.2">
      <c r="I355" s="115"/>
      <c r="J355" s="115"/>
    </row>
    <row r="356" spans="9:10" ht="13.2">
      <c r="I356" s="115"/>
      <c r="J356" s="115"/>
    </row>
    <row r="357" spans="9:10" ht="13.2">
      <c r="I357" s="115"/>
      <c r="J357" s="115"/>
    </row>
    <row r="358" spans="9:10" ht="13.2">
      <c r="I358" s="115"/>
      <c r="J358" s="115"/>
    </row>
    <row r="359" spans="9:10" ht="13.2">
      <c r="I359" s="115"/>
      <c r="J359" s="115"/>
    </row>
    <row r="360" spans="9:10" ht="13.2">
      <c r="I360" s="115"/>
      <c r="J360" s="115"/>
    </row>
    <row r="361" spans="9:10" ht="13.2">
      <c r="I361" s="115"/>
      <c r="J361" s="115"/>
    </row>
    <row r="362" spans="9:10" ht="13.2">
      <c r="I362" s="115"/>
      <c r="J362" s="115"/>
    </row>
    <row r="363" spans="9:10" ht="13.2">
      <c r="I363" s="115"/>
      <c r="J363" s="115"/>
    </row>
    <row r="364" spans="9:10" ht="13.2">
      <c r="I364" s="115"/>
      <c r="J364" s="115"/>
    </row>
    <row r="365" spans="9:10" ht="13.2">
      <c r="I365" s="115"/>
      <c r="J365" s="115"/>
    </row>
    <row r="366" spans="9:10" ht="13.2">
      <c r="I366" s="115"/>
      <c r="J366" s="115"/>
    </row>
    <row r="367" spans="9:10" ht="13.2">
      <c r="I367" s="115"/>
      <c r="J367" s="115"/>
    </row>
    <row r="368" spans="9:10" ht="13.2">
      <c r="I368" s="115"/>
      <c r="J368" s="115"/>
    </row>
    <row r="369" spans="9:10" ht="13.2">
      <c r="I369" s="115"/>
      <c r="J369" s="115"/>
    </row>
    <row r="370" spans="9:10" ht="13.2">
      <c r="I370" s="115"/>
      <c r="J370" s="115"/>
    </row>
    <row r="371" spans="9:10" ht="13.2">
      <c r="I371" s="115"/>
      <c r="J371" s="115"/>
    </row>
    <row r="372" spans="9:10" ht="13.2">
      <c r="I372" s="115"/>
      <c r="J372" s="115"/>
    </row>
    <row r="373" spans="9:10" ht="13.2">
      <c r="I373" s="115"/>
      <c r="J373" s="115"/>
    </row>
    <row r="374" spans="9:10" ht="13.2">
      <c r="I374" s="115"/>
      <c r="J374" s="115"/>
    </row>
    <row r="375" spans="9:10" ht="13.2">
      <c r="I375" s="115"/>
      <c r="J375" s="115"/>
    </row>
    <row r="376" spans="9:10" ht="13.2">
      <c r="I376" s="115"/>
      <c r="J376" s="115"/>
    </row>
    <row r="377" spans="9:10" ht="13.2">
      <c r="I377" s="115"/>
      <c r="J377" s="115"/>
    </row>
    <row r="378" spans="9:10" ht="13.2">
      <c r="I378" s="115"/>
      <c r="J378" s="115"/>
    </row>
    <row r="379" spans="9:10" ht="13.2">
      <c r="I379" s="115"/>
      <c r="J379" s="115"/>
    </row>
    <row r="380" spans="9:10" ht="13.2">
      <c r="I380" s="115"/>
      <c r="J380" s="115"/>
    </row>
    <row r="381" spans="9:10" ht="13.2">
      <c r="I381" s="115"/>
      <c r="J381" s="115"/>
    </row>
    <row r="382" spans="9:10" ht="13.2">
      <c r="I382" s="115"/>
      <c r="J382" s="115"/>
    </row>
    <row r="383" spans="9:10" ht="13.2">
      <c r="I383" s="115"/>
      <c r="J383" s="115"/>
    </row>
    <row r="384" spans="9:10" ht="13.2">
      <c r="I384" s="115"/>
      <c r="J384" s="115"/>
    </row>
    <row r="385" spans="9:10" ht="13.2">
      <c r="I385" s="115"/>
      <c r="J385" s="115"/>
    </row>
    <row r="386" spans="9:10" ht="13.2">
      <c r="I386" s="115"/>
      <c r="J386" s="115"/>
    </row>
    <row r="387" spans="9:10" ht="13.2">
      <c r="I387" s="115"/>
      <c r="J387" s="115"/>
    </row>
    <row r="388" spans="9:10" ht="13.2">
      <c r="I388" s="115"/>
      <c r="J388" s="115"/>
    </row>
    <row r="389" spans="9:10" ht="13.2">
      <c r="I389" s="115"/>
      <c r="J389" s="115"/>
    </row>
    <row r="390" spans="9:10" ht="13.2">
      <c r="I390" s="115"/>
      <c r="J390" s="115"/>
    </row>
    <row r="391" spans="9:10" ht="13.2">
      <c r="I391" s="115"/>
      <c r="J391" s="115"/>
    </row>
    <row r="392" spans="9:10" ht="13.2">
      <c r="I392" s="115"/>
      <c r="J392" s="115"/>
    </row>
    <row r="393" spans="9:10" ht="13.2">
      <c r="I393" s="115"/>
      <c r="J393" s="115"/>
    </row>
    <row r="394" spans="9:10" ht="13.2">
      <c r="I394" s="115"/>
      <c r="J394" s="115"/>
    </row>
    <row r="395" spans="9:10" ht="13.2">
      <c r="I395" s="115"/>
      <c r="J395" s="115"/>
    </row>
    <row r="396" spans="9:10" ht="13.2">
      <c r="I396" s="115"/>
      <c r="J396" s="115"/>
    </row>
    <row r="397" spans="9:10" ht="13.2">
      <c r="I397" s="115"/>
      <c r="J397" s="115"/>
    </row>
    <row r="398" spans="9:10" ht="13.2">
      <c r="I398" s="115"/>
      <c r="J398" s="115"/>
    </row>
    <row r="399" spans="9:10" ht="13.2">
      <c r="I399" s="115"/>
      <c r="J399" s="115"/>
    </row>
    <row r="400" spans="9:10" ht="13.2">
      <c r="I400" s="115"/>
      <c r="J400" s="115"/>
    </row>
    <row r="401" spans="9:10" ht="13.2">
      <c r="I401" s="115"/>
      <c r="J401" s="115"/>
    </row>
    <row r="402" spans="9:10" ht="13.2">
      <c r="I402" s="115"/>
      <c r="J402" s="115"/>
    </row>
    <row r="403" spans="9:10" ht="13.2">
      <c r="I403" s="115"/>
      <c r="J403" s="115"/>
    </row>
    <row r="404" spans="9:10" ht="13.2">
      <c r="I404" s="115"/>
      <c r="J404" s="115"/>
    </row>
    <row r="405" spans="9:10" ht="13.2">
      <c r="I405" s="115"/>
      <c r="J405" s="115"/>
    </row>
    <row r="406" spans="9:10" ht="13.2">
      <c r="I406" s="115"/>
      <c r="J406" s="115"/>
    </row>
    <row r="407" spans="9:10" ht="13.2">
      <c r="I407" s="115"/>
      <c r="J407" s="115"/>
    </row>
    <row r="408" spans="9:10" ht="13.2">
      <c r="I408" s="115"/>
      <c r="J408" s="115"/>
    </row>
    <row r="409" spans="9:10" ht="13.2">
      <c r="I409" s="115"/>
      <c r="J409" s="115"/>
    </row>
    <row r="410" spans="9:10" ht="13.2">
      <c r="I410" s="115"/>
      <c r="J410" s="115"/>
    </row>
    <row r="411" spans="9:10" ht="13.2">
      <c r="I411" s="115"/>
      <c r="J411" s="115"/>
    </row>
    <row r="412" spans="9:10" ht="13.2">
      <c r="I412" s="115"/>
      <c r="J412" s="115"/>
    </row>
    <row r="413" spans="9:10" ht="13.2">
      <c r="I413" s="115"/>
      <c r="J413" s="115"/>
    </row>
    <row r="414" spans="9:10" ht="13.2">
      <c r="I414" s="115"/>
      <c r="J414" s="115"/>
    </row>
    <row r="415" spans="9:10" ht="13.2">
      <c r="I415" s="115"/>
      <c r="J415" s="115"/>
    </row>
    <row r="416" spans="9:10" ht="13.2">
      <c r="I416" s="115"/>
      <c r="J416" s="115"/>
    </row>
    <row r="417" spans="9:10" ht="13.2">
      <c r="I417" s="115"/>
      <c r="J417" s="115"/>
    </row>
    <row r="418" spans="9:10" ht="13.2">
      <c r="I418" s="115"/>
      <c r="J418" s="115"/>
    </row>
    <row r="419" spans="9:10" ht="13.2">
      <c r="I419" s="115"/>
      <c r="J419" s="115"/>
    </row>
    <row r="420" spans="9:10" ht="13.2">
      <c r="I420" s="115"/>
      <c r="J420" s="115"/>
    </row>
    <row r="421" spans="9:10" ht="13.2">
      <c r="I421" s="115"/>
      <c r="J421" s="115"/>
    </row>
    <row r="422" spans="9:10" ht="13.2">
      <c r="I422" s="115"/>
      <c r="J422" s="115"/>
    </row>
    <row r="423" spans="9:10" ht="13.2">
      <c r="I423" s="115"/>
      <c r="J423" s="115"/>
    </row>
    <row r="424" spans="9:10" ht="13.2">
      <c r="I424" s="115"/>
      <c r="J424" s="115"/>
    </row>
    <row r="425" spans="9:10" ht="13.2">
      <c r="I425" s="115"/>
      <c r="J425" s="115"/>
    </row>
    <row r="426" spans="9:10" ht="13.2">
      <c r="I426" s="115"/>
      <c r="J426" s="115"/>
    </row>
    <row r="427" spans="9:10" ht="13.2">
      <c r="I427" s="115"/>
      <c r="J427" s="115"/>
    </row>
    <row r="428" spans="9:10" ht="13.2">
      <c r="I428" s="115"/>
      <c r="J428" s="115"/>
    </row>
    <row r="429" spans="9:10" ht="13.2">
      <c r="I429" s="115"/>
      <c r="J429" s="115"/>
    </row>
    <row r="430" spans="9:10" ht="13.2">
      <c r="I430" s="115"/>
      <c r="J430" s="115"/>
    </row>
    <row r="431" spans="9:10" ht="13.2">
      <c r="I431" s="115"/>
      <c r="J431" s="115"/>
    </row>
    <row r="432" spans="9:10" ht="13.2">
      <c r="I432" s="115"/>
      <c r="J432" s="115"/>
    </row>
    <row r="433" spans="9:10" ht="13.2">
      <c r="I433" s="115"/>
      <c r="J433" s="115"/>
    </row>
    <row r="434" spans="9:10" ht="13.2">
      <c r="I434" s="115"/>
      <c r="J434" s="115"/>
    </row>
    <row r="435" spans="9:10" ht="13.2">
      <c r="I435" s="115"/>
      <c r="J435" s="115"/>
    </row>
    <row r="436" spans="9:10" ht="13.2">
      <c r="I436" s="115"/>
      <c r="J436" s="115"/>
    </row>
    <row r="437" spans="9:10" ht="13.2">
      <c r="I437" s="115"/>
      <c r="J437" s="115"/>
    </row>
    <row r="438" spans="9:10" ht="13.2">
      <c r="I438" s="115"/>
      <c r="J438" s="115"/>
    </row>
    <row r="439" spans="9:10" ht="13.2">
      <c r="I439" s="115"/>
      <c r="J439" s="115"/>
    </row>
    <row r="440" spans="9:10" ht="13.2">
      <c r="I440" s="115"/>
      <c r="J440" s="115"/>
    </row>
    <row r="441" spans="9:10" ht="13.2">
      <c r="I441" s="115"/>
      <c r="J441" s="115"/>
    </row>
    <row r="442" spans="9:10" ht="13.2">
      <c r="I442" s="115"/>
      <c r="J442" s="115"/>
    </row>
    <row r="443" spans="9:10" ht="13.2">
      <c r="I443" s="115"/>
      <c r="J443" s="115"/>
    </row>
    <row r="444" spans="9:10" ht="13.2">
      <c r="I444" s="115"/>
      <c r="J444" s="115"/>
    </row>
    <row r="445" spans="9:10" ht="13.2">
      <c r="I445" s="115"/>
      <c r="J445" s="115"/>
    </row>
    <row r="446" spans="9:10" ht="13.2">
      <c r="I446" s="115"/>
      <c r="J446" s="115"/>
    </row>
    <row r="447" spans="9:10" ht="13.2">
      <c r="I447" s="115"/>
      <c r="J447" s="115"/>
    </row>
    <row r="448" spans="9:10" ht="13.2">
      <c r="I448" s="115"/>
      <c r="J448" s="115"/>
    </row>
    <row r="449" spans="9:10" ht="13.2">
      <c r="I449" s="115"/>
      <c r="J449" s="115"/>
    </row>
    <row r="450" spans="9:10" ht="13.2">
      <c r="I450" s="115"/>
      <c r="J450" s="115"/>
    </row>
    <row r="451" spans="9:10" ht="13.2">
      <c r="I451" s="115"/>
      <c r="J451" s="115"/>
    </row>
    <row r="452" spans="9:10" ht="13.2">
      <c r="I452" s="115"/>
      <c r="J452" s="115"/>
    </row>
    <row r="453" spans="9:10" ht="13.2">
      <c r="I453" s="115"/>
      <c r="J453" s="115"/>
    </row>
    <row r="454" spans="9:10" ht="13.2">
      <c r="I454" s="115"/>
      <c r="J454" s="115"/>
    </row>
    <row r="455" spans="9:10" ht="13.2">
      <c r="I455" s="115"/>
      <c r="J455" s="115"/>
    </row>
    <row r="456" spans="9:10" ht="13.2">
      <c r="I456" s="115"/>
      <c r="J456" s="115"/>
    </row>
    <row r="457" spans="9:10" ht="13.2">
      <c r="I457" s="115"/>
      <c r="J457" s="115"/>
    </row>
    <row r="458" spans="9:10" ht="13.2">
      <c r="I458" s="115"/>
      <c r="J458" s="115"/>
    </row>
    <row r="459" spans="9:10" ht="13.2">
      <c r="I459" s="115"/>
      <c r="J459" s="115"/>
    </row>
    <row r="460" spans="9:10" ht="13.2">
      <c r="I460" s="115"/>
      <c r="J460" s="115"/>
    </row>
    <row r="461" spans="9:10" ht="13.2">
      <c r="I461" s="115"/>
      <c r="J461" s="115"/>
    </row>
    <row r="462" spans="9:10" ht="13.2">
      <c r="I462" s="115"/>
      <c r="J462" s="115"/>
    </row>
    <row r="463" spans="9:10" ht="13.2">
      <c r="I463" s="115"/>
      <c r="J463" s="115"/>
    </row>
    <row r="464" spans="9:10" ht="13.2">
      <c r="I464" s="115"/>
      <c r="J464" s="115"/>
    </row>
    <row r="465" spans="9:10" ht="13.2">
      <c r="I465" s="115"/>
      <c r="J465" s="115"/>
    </row>
    <row r="466" spans="9:10" ht="13.2">
      <c r="I466" s="115"/>
      <c r="J466" s="115"/>
    </row>
    <row r="467" spans="9:10" ht="13.2">
      <c r="I467" s="115"/>
      <c r="J467" s="115"/>
    </row>
    <row r="468" spans="9:10" ht="13.2">
      <c r="I468" s="115"/>
      <c r="J468" s="115"/>
    </row>
    <row r="469" spans="9:10" ht="13.2">
      <c r="I469" s="115"/>
      <c r="J469" s="115"/>
    </row>
    <row r="470" spans="9:10" ht="13.2">
      <c r="I470" s="115"/>
      <c r="J470" s="115"/>
    </row>
    <row r="471" spans="9:10" ht="13.2">
      <c r="I471" s="115"/>
      <c r="J471" s="115"/>
    </row>
    <row r="472" spans="9:10" ht="13.2">
      <c r="I472" s="115"/>
      <c r="J472" s="115"/>
    </row>
    <row r="473" spans="9:10" ht="13.2">
      <c r="I473" s="115"/>
      <c r="J473" s="115"/>
    </row>
    <row r="474" spans="9:10" ht="13.2">
      <c r="I474" s="115"/>
      <c r="J474" s="115"/>
    </row>
    <row r="475" spans="9:10" ht="13.2">
      <c r="I475" s="115"/>
      <c r="J475" s="115"/>
    </row>
    <row r="476" spans="9:10" ht="13.2">
      <c r="I476" s="115"/>
      <c r="J476" s="115"/>
    </row>
    <row r="477" spans="9:10" ht="13.2">
      <c r="I477" s="115"/>
      <c r="J477" s="115"/>
    </row>
    <row r="478" spans="9:10" ht="13.2">
      <c r="I478" s="115"/>
      <c r="J478" s="115"/>
    </row>
    <row r="479" spans="9:10" ht="13.2">
      <c r="I479" s="115"/>
      <c r="J479" s="115"/>
    </row>
    <row r="480" spans="9:10" ht="13.2">
      <c r="I480" s="115"/>
      <c r="J480" s="115"/>
    </row>
    <row r="481" spans="9:10" ht="13.2">
      <c r="I481" s="115"/>
      <c r="J481" s="115"/>
    </row>
    <row r="482" spans="9:10" ht="13.2">
      <c r="I482" s="115"/>
      <c r="J482" s="115"/>
    </row>
    <row r="483" spans="9:10" ht="13.2">
      <c r="I483" s="115"/>
      <c r="J483" s="115"/>
    </row>
    <row r="484" spans="9:10" ht="13.2">
      <c r="I484" s="115"/>
      <c r="J484" s="115"/>
    </row>
    <row r="485" spans="9:10" ht="13.2">
      <c r="I485" s="115"/>
      <c r="J485" s="115"/>
    </row>
    <row r="486" spans="9:10" ht="13.2">
      <c r="I486" s="115"/>
      <c r="J486" s="115"/>
    </row>
    <row r="487" spans="9:10" ht="13.2">
      <c r="I487" s="115"/>
      <c r="J487" s="115"/>
    </row>
    <row r="488" spans="9:10" ht="13.2">
      <c r="I488" s="115"/>
      <c r="J488" s="115"/>
    </row>
    <row r="489" spans="9:10" ht="13.2">
      <c r="I489" s="115"/>
      <c r="J489" s="115"/>
    </row>
    <row r="490" spans="9:10" ht="13.2">
      <c r="I490" s="115"/>
      <c r="J490" s="115"/>
    </row>
    <row r="491" spans="9:10" ht="13.2">
      <c r="I491" s="115"/>
      <c r="J491" s="115"/>
    </row>
    <row r="492" spans="9:10" ht="13.2">
      <c r="I492" s="115"/>
      <c r="J492" s="115"/>
    </row>
    <row r="493" spans="9:10" ht="13.2">
      <c r="I493" s="115"/>
      <c r="J493" s="115"/>
    </row>
    <row r="494" spans="9:10" ht="13.2">
      <c r="I494" s="115"/>
      <c r="J494" s="115"/>
    </row>
    <row r="495" spans="9:10" ht="13.2">
      <c r="I495" s="115"/>
      <c r="J495" s="115"/>
    </row>
    <row r="496" spans="9:10" ht="13.2">
      <c r="I496" s="115"/>
      <c r="J496" s="115"/>
    </row>
    <row r="497" spans="9:10" ht="13.2">
      <c r="I497" s="115"/>
      <c r="J497" s="115"/>
    </row>
    <row r="498" spans="9:10" ht="13.2">
      <c r="I498" s="115"/>
      <c r="J498" s="115"/>
    </row>
    <row r="499" spans="9:10" ht="13.2">
      <c r="I499" s="115"/>
      <c r="J499" s="115"/>
    </row>
    <row r="500" spans="9:10" ht="13.2">
      <c r="I500" s="115"/>
      <c r="J500" s="115"/>
    </row>
    <row r="501" spans="9:10" ht="13.2">
      <c r="I501" s="115"/>
      <c r="J501" s="115"/>
    </row>
    <row r="502" spans="9:10" ht="13.2">
      <c r="I502" s="115"/>
      <c r="J502" s="115"/>
    </row>
    <row r="503" spans="9:10" ht="13.2">
      <c r="I503" s="115"/>
      <c r="J503" s="115"/>
    </row>
    <row r="504" spans="9:10" ht="13.2">
      <c r="I504" s="115"/>
      <c r="J504" s="115"/>
    </row>
    <row r="505" spans="9:10" ht="13.2">
      <c r="I505" s="115"/>
      <c r="J505" s="115"/>
    </row>
    <row r="506" spans="9:10" ht="13.2">
      <c r="I506" s="115"/>
      <c r="J506" s="115"/>
    </row>
    <row r="507" spans="9:10" ht="13.2">
      <c r="I507" s="115"/>
      <c r="J507" s="115"/>
    </row>
    <row r="508" spans="9:10" ht="13.2">
      <c r="I508" s="115"/>
      <c r="J508" s="115"/>
    </row>
    <row r="509" spans="9:10" ht="13.2">
      <c r="I509" s="115"/>
      <c r="J509" s="115"/>
    </row>
    <row r="510" spans="9:10" ht="13.2">
      <c r="I510" s="115"/>
      <c r="J510" s="115"/>
    </row>
    <row r="511" spans="9:10" ht="13.2">
      <c r="I511" s="115"/>
      <c r="J511" s="115"/>
    </row>
    <row r="512" spans="9:10" ht="13.2">
      <c r="I512" s="115"/>
      <c r="J512" s="115"/>
    </row>
    <row r="513" spans="9:10" ht="13.2">
      <c r="I513" s="115"/>
      <c r="J513" s="115"/>
    </row>
    <row r="514" spans="9:10" ht="13.2">
      <c r="I514" s="115"/>
      <c r="J514" s="115"/>
    </row>
    <row r="515" spans="9:10" ht="13.2">
      <c r="I515" s="115"/>
      <c r="J515" s="115"/>
    </row>
    <row r="516" spans="9:10" ht="13.2">
      <c r="I516" s="115"/>
      <c r="J516" s="115"/>
    </row>
    <row r="517" spans="9:10" ht="13.2">
      <c r="I517" s="115"/>
      <c r="J517" s="115"/>
    </row>
    <row r="518" spans="9:10" ht="13.2">
      <c r="I518" s="115"/>
      <c r="J518" s="115"/>
    </row>
    <row r="519" spans="9:10" ht="13.2">
      <c r="I519" s="115"/>
      <c r="J519" s="115"/>
    </row>
    <row r="520" spans="9:10" ht="13.2">
      <c r="I520" s="115"/>
      <c r="J520" s="115"/>
    </row>
    <row r="521" spans="9:10" ht="13.2">
      <c r="I521" s="115"/>
      <c r="J521" s="115"/>
    </row>
    <row r="522" spans="9:10" ht="13.2">
      <c r="I522" s="115"/>
      <c r="J522" s="115"/>
    </row>
    <row r="523" spans="9:10" ht="13.2">
      <c r="I523" s="115"/>
      <c r="J523" s="115"/>
    </row>
    <row r="524" spans="9:10" ht="13.2">
      <c r="I524" s="115"/>
      <c r="J524" s="115"/>
    </row>
    <row r="525" spans="9:10" ht="13.2">
      <c r="I525" s="115"/>
      <c r="J525" s="115"/>
    </row>
    <row r="526" spans="9:10" ht="13.2">
      <c r="I526" s="115"/>
      <c r="J526" s="115"/>
    </row>
    <row r="527" spans="9:10" ht="13.2">
      <c r="I527" s="115"/>
      <c r="J527" s="115"/>
    </row>
    <row r="528" spans="9:10" ht="13.2">
      <c r="I528" s="115"/>
      <c r="J528" s="115"/>
    </row>
    <row r="529" spans="9:10" ht="13.2">
      <c r="I529" s="115"/>
      <c r="J529" s="115"/>
    </row>
    <row r="530" spans="9:10" ht="13.2">
      <c r="I530" s="115"/>
      <c r="J530" s="115"/>
    </row>
    <row r="531" spans="9:10" ht="13.2">
      <c r="I531" s="115"/>
      <c r="J531" s="115"/>
    </row>
    <row r="532" spans="9:10" ht="13.2">
      <c r="I532" s="115"/>
      <c r="J532" s="115"/>
    </row>
    <row r="533" spans="9:10" ht="13.2">
      <c r="I533" s="115"/>
      <c r="J533" s="115"/>
    </row>
    <row r="534" spans="9:10" ht="13.2">
      <c r="I534" s="115"/>
      <c r="J534" s="115"/>
    </row>
    <row r="535" spans="9:10" ht="13.2">
      <c r="I535" s="115"/>
      <c r="J535" s="115"/>
    </row>
    <row r="536" spans="9:10" ht="13.2">
      <c r="I536" s="115"/>
      <c r="J536" s="115"/>
    </row>
    <row r="537" spans="9:10" ht="13.2">
      <c r="I537" s="115"/>
      <c r="J537" s="115"/>
    </row>
    <row r="538" spans="9:10" ht="13.2">
      <c r="I538" s="115"/>
      <c r="J538" s="115"/>
    </row>
    <row r="539" spans="9:10" ht="13.2">
      <c r="I539" s="115"/>
      <c r="J539" s="115"/>
    </row>
    <row r="540" spans="9:10" ht="13.2">
      <c r="I540" s="115"/>
      <c r="J540" s="115"/>
    </row>
    <row r="541" spans="9:10" ht="13.2">
      <c r="I541" s="115"/>
      <c r="J541" s="115"/>
    </row>
    <row r="542" spans="9:10" ht="13.2">
      <c r="I542" s="115"/>
      <c r="J542" s="115"/>
    </row>
    <row r="543" spans="9:10" ht="13.2">
      <c r="I543" s="115"/>
      <c r="J543" s="115"/>
    </row>
    <row r="544" spans="9:10" ht="13.2">
      <c r="I544" s="115"/>
      <c r="J544" s="115"/>
    </row>
    <row r="545" spans="9:10" ht="13.2">
      <c r="I545" s="115"/>
      <c r="J545" s="115"/>
    </row>
    <row r="546" spans="9:10" ht="13.2">
      <c r="I546" s="115"/>
      <c r="J546" s="115"/>
    </row>
    <row r="547" spans="9:10" ht="13.2">
      <c r="I547" s="115"/>
      <c r="J547" s="115"/>
    </row>
    <row r="548" spans="9:10" ht="13.2">
      <c r="I548" s="115"/>
      <c r="J548" s="115"/>
    </row>
    <row r="549" spans="9:10" ht="13.2">
      <c r="I549" s="115"/>
      <c r="J549" s="115"/>
    </row>
    <row r="550" spans="9:10" ht="13.2">
      <c r="I550" s="115"/>
      <c r="J550" s="115"/>
    </row>
    <row r="551" spans="9:10" ht="13.2">
      <c r="I551" s="115"/>
      <c r="J551" s="115"/>
    </row>
    <row r="552" spans="9:10" ht="13.2">
      <c r="I552" s="115"/>
      <c r="J552" s="115"/>
    </row>
    <row r="553" spans="9:10" ht="13.2">
      <c r="I553" s="115"/>
      <c r="J553" s="115"/>
    </row>
    <row r="554" spans="9:10" ht="13.2">
      <c r="I554" s="115"/>
      <c r="J554" s="115"/>
    </row>
    <row r="555" spans="9:10" ht="13.2">
      <c r="I555" s="115"/>
      <c r="J555" s="115"/>
    </row>
    <row r="556" spans="9:10" ht="13.2">
      <c r="I556" s="115"/>
      <c r="J556" s="115"/>
    </row>
    <row r="557" spans="9:10" ht="13.2">
      <c r="I557" s="115"/>
      <c r="J557" s="115"/>
    </row>
    <row r="558" spans="9:10" ht="13.2">
      <c r="I558" s="115"/>
      <c r="J558" s="115"/>
    </row>
    <row r="559" spans="9:10" ht="13.2">
      <c r="I559" s="115"/>
      <c r="J559" s="115"/>
    </row>
    <row r="560" spans="9:10" ht="13.2">
      <c r="I560" s="115"/>
      <c r="J560" s="115"/>
    </row>
    <row r="561" spans="9:10" ht="13.2">
      <c r="I561" s="115"/>
      <c r="J561" s="115"/>
    </row>
    <row r="562" spans="9:10" ht="13.2">
      <c r="I562" s="115"/>
      <c r="J562" s="115"/>
    </row>
    <row r="563" spans="9:10" ht="13.2">
      <c r="I563" s="115"/>
      <c r="J563" s="115"/>
    </row>
    <row r="564" spans="9:10" ht="13.2">
      <c r="I564" s="115"/>
      <c r="J564" s="115"/>
    </row>
    <row r="565" spans="9:10" ht="13.2">
      <c r="I565" s="115"/>
      <c r="J565" s="115"/>
    </row>
    <row r="566" spans="9:10" ht="13.2">
      <c r="I566" s="115"/>
      <c r="J566" s="115"/>
    </row>
    <row r="567" spans="9:10" ht="13.2">
      <c r="I567" s="115"/>
      <c r="J567" s="115"/>
    </row>
    <row r="568" spans="9:10" ht="13.2">
      <c r="I568" s="115"/>
      <c r="J568" s="115"/>
    </row>
    <row r="569" spans="9:10" ht="13.2">
      <c r="I569" s="115"/>
      <c r="J569" s="115"/>
    </row>
    <row r="570" spans="9:10" ht="13.2">
      <c r="I570" s="115"/>
      <c r="J570" s="115"/>
    </row>
    <row r="571" spans="9:10" ht="13.2">
      <c r="I571" s="115"/>
      <c r="J571" s="115"/>
    </row>
    <row r="572" spans="9:10" ht="13.2">
      <c r="I572" s="115"/>
      <c r="J572" s="115"/>
    </row>
    <row r="573" spans="9:10" ht="13.2">
      <c r="I573" s="115"/>
      <c r="J573" s="115"/>
    </row>
    <row r="574" spans="9:10" ht="13.2">
      <c r="I574" s="115"/>
      <c r="J574" s="115"/>
    </row>
    <row r="575" spans="9:10" ht="13.2">
      <c r="I575" s="115"/>
      <c r="J575" s="115"/>
    </row>
    <row r="576" spans="9:10" ht="13.2">
      <c r="I576" s="115"/>
      <c r="J576" s="115"/>
    </row>
    <row r="577" spans="9:10" ht="13.2">
      <c r="I577" s="115"/>
      <c r="J577" s="115"/>
    </row>
    <row r="578" spans="9:10" ht="13.2">
      <c r="I578" s="115"/>
      <c r="J578" s="115"/>
    </row>
    <row r="579" spans="9:10" ht="13.2">
      <c r="I579" s="115"/>
      <c r="J579" s="115"/>
    </row>
    <row r="580" spans="9:10" ht="13.2">
      <c r="I580" s="115"/>
      <c r="J580" s="115"/>
    </row>
    <row r="581" spans="9:10" ht="13.2">
      <c r="I581" s="115"/>
      <c r="J581" s="115"/>
    </row>
    <row r="582" spans="9:10" ht="13.2">
      <c r="I582" s="115"/>
      <c r="J582" s="115"/>
    </row>
    <row r="583" spans="9:10" ht="13.2">
      <c r="I583" s="115"/>
      <c r="J583" s="115"/>
    </row>
    <row r="584" spans="9:10" ht="13.2">
      <c r="I584" s="115"/>
      <c r="J584" s="115"/>
    </row>
    <row r="585" spans="9:10" ht="13.2">
      <c r="I585" s="115"/>
      <c r="J585" s="115"/>
    </row>
    <row r="586" spans="9:10" ht="13.2">
      <c r="I586" s="115"/>
      <c r="J586" s="115"/>
    </row>
    <row r="587" spans="9:10" ht="13.2">
      <c r="I587" s="115"/>
      <c r="J587" s="115"/>
    </row>
    <row r="588" spans="9:10" ht="13.2">
      <c r="I588" s="115"/>
      <c r="J588" s="115"/>
    </row>
    <row r="589" spans="9:10" ht="13.2">
      <c r="I589" s="115"/>
      <c r="J589" s="115"/>
    </row>
    <row r="590" spans="9:10" ht="13.2">
      <c r="I590" s="115"/>
      <c r="J590" s="115"/>
    </row>
    <row r="591" spans="9:10" ht="13.2">
      <c r="I591" s="115"/>
      <c r="J591" s="115"/>
    </row>
    <row r="592" spans="9:10" ht="13.2">
      <c r="I592" s="115"/>
      <c r="J592" s="115"/>
    </row>
    <row r="593" spans="9:10" ht="13.2">
      <c r="I593" s="115"/>
      <c r="J593" s="115"/>
    </row>
    <row r="594" spans="9:10" ht="13.2">
      <c r="I594" s="115"/>
      <c r="J594" s="115"/>
    </row>
    <row r="595" spans="9:10" ht="13.2">
      <c r="I595" s="115"/>
      <c r="J595" s="115"/>
    </row>
    <row r="596" spans="9:10" ht="13.2">
      <c r="I596" s="115"/>
      <c r="J596" s="115"/>
    </row>
    <row r="597" spans="9:10" ht="13.2">
      <c r="I597" s="115"/>
      <c r="J597" s="115"/>
    </row>
    <row r="598" spans="9:10" ht="13.2">
      <c r="I598" s="115"/>
      <c r="J598" s="115"/>
    </row>
    <row r="599" spans="9:10" ht="13.2">
      <c r="I599" s="115"/>
      <c r="J599" s="115"/>
    </row>
    <row r="600" spans="9:10" ht="13.2">
      <c r="I600" s="115"/>
      <c r="J600" s="115"/>
    </row>
    <row r="601" spans="9:10" ht="13.2">
      <c r="I601" s="115"/>
      <c r="J601" s="115"/>
    </row>
    <row r="602" spans="9:10" ht="13.2">
      <c r="I602" s="115"/>
      <c r="J602" s="115"/>
    </row>
    <row r="603" spans="9:10" ht="13.2">
      <c r="I603" s="115"/>
      <c r="J603" s="115"/>
    </row>
    <row r="604" spans="9:10" ht="13.2">
      <c r="I604" s="115"/>
      <c r="J604" s="115"/>
    </row>
    <row r="605" spans="9:10" ht="13.2">
      <c r="I605" s="115"/>
      <c r="J605" s="115"/>
    </row>
    <row r="606" spans="9:10" ht="13.2">
      <c r="I606" s="115"/>
      <c r="J606" s="115"/>
    </row>
    <row r="607" spans="9:10" ht="13.2">
      <c r="I607" s="115"/>
      <c r="J607" s="115"/>
    </row>
    <row r="608" spans="9:10" ht="13.2">
      <c r="I608" s="115"/>
      <c r="J608" s="115"/>
    </row>
    <row r="609" spans="9:10" ht="13.2">
      <c r="I609" s="115"/>
      <c r="J609" s="115"/>
    </row>
    <row r="610" spans="9:10" ht="13.2">
      <c r="I610" s="115"/>
      <c r="J610" s="115"/>
    </row>
    <row r="611" spans="9:10" ht="13.2">
      <c r="I611" s="115"/>
      <c r="J611" s="115"/>
    </row>
    <row r="612" spans="9:10" ht="13.2">
      <c r="I612" s="115"/>
      <c r="J612" s="115"/>
    </row>
    <row r="613" spans="9:10" ht="13.2">
      <c r="I613" s="115"/>
      <c r="J613" s="115"/>
    </row>
    <row r="614" spans="9:10" ht="13.2">
      <c r="I614" s="115"/>
      <c r="J614" s="115"/>
    </row>
    <row r="615" spans="9:10" ht="13.2">
      <c r="I615" s="115"/>
      <c r="J615" s="115"/>
    </row>
    <row r="616" spans="9:10" ht="13.2">
      <c r="I616" s="115"/>
      <c r="J616" s="115"/>
    </row>
    <row r="617" spans="9:10" ht="13.2">
      <c r="I617" s="115"/>
      <c r="J617" s="115"/>
    </row>
    <row r="618" spans="9:10" ht="13.2">
      <c r="I618" s="115"/>
      <c r="J618" s="115"/>
    </row>
    <row r="619" spans="9:10" ht="13.2">
      <c r="I619" s="115"/>
      <c r="J619" s="115"/>
    </row>
    <row r="620" spans="9:10" ht="13.2">
      <c r="I620" s="115"/>
      <c r="J620" s="115"/>
    </row>
    <row r="621" spans="9:10" ht="13.2">
      <c r="I621" s="115"/>
      <c r="J621" s="115"/>
    </row>
    <row r="622" spans="9:10" ht="13.2">
      <c r="I622" s="115"/>
      <c r="J622" s="115"/>
    </row>
    <row r="623" spans="9:10" ht="13.2">
      <c r="I623" s="115"/>
      <c r="J623" s="115"/>
    </row>
    <row r="624" spans="9:10" ht="13.2">
      <c r="I624" s="115"/>
      <c r="J624" s="115"/>
    </row>
    <row r="625" spans="9:10" ht="13.2">
      <c r="I625" s="115"/>
      <c r="J625" s="115"/>
    </row>
    <row r="626" spans="9:10" ht="13.2">
      <c r="I626" s="115"/>
      <c r="J626" s="115"/>
    </row>
    <row r="627" spans="9:10" ht="13.2">
      <c r="I627" s="115"/>
      <c r="J627" s="115"/>
    </row>
    <row r="628" spans="9:10" ht="13.2">
      <c r="I628" s="115"/>
      <c r="J628" s="115"/>
    </row>
    <row r="629" spans="9:10" ht="13.2">
      <c r="I629" s="115"/>
      <c r="J629" s="115"/>
    </row>
    <row r="630" spans="9:10" ht="13.2">
      <c r="I630" s="115"/>
      <c r="J630" s="115"/>
    </row>
    <row r="631" spans="9:10" ht="13.2">
      <c r="I631" s="115"/>
      <c r="J631" s="115"/>
    </row>
    <row r="632" spans="9:10" ht="13.2">
      <c r="I632" s="115"/>
      <c r="J632" s="115"/>
    </row>
    <row r="633" spans="9:10" ht="13.2">
      <c r="I633" s="115"/>
      <c r="J633" s="115"/>
    </row>
    <row r="634" spans="9:10" ht="13.2">
      <c r="I634" s="115"/>
      <c r="J634" s="115"/>
    </row>
    <row r="635" spans="9:10" ht="13.2">
      <c r="I635" s="115"/>
      <c r="J635" s="115"/>
    </row>
    <row r="636" spans="9:10" ht="13.2">
      <c r="I636" s="115"/>
      <c r="J636" s="115"/>
    </row>
    <row r="637" spans="9:10" ht="13.2">
      <c r="I637" s="115"/>
      <c r="J637" s="115"/>
    </row>
    <row r="638" spans="9:10" ht="13.2">
      <c r="I638" s="115"/>
      <c r="J638" s="115"/>
    </row>
    <row r="639" spans="9:10" ht="13.2">
      <c r="I639" s="115"/>
      <c r="J639" s="115"/>
    </row>
    <row r="640" spans="9:10" ht="13.2">
      <c r="I640" s="115"/>
      <c r="J640" s="115"/>
    </row>
    <row r="641" spans="9:10" ht="13.2">
      <c r="I641" s="115"/>
      <c r="J641" s="115"/>
    </row>
    <row r="642" spans="9:10" ht="13.2">
      <c r="I642" s="115"/>
      <c r="J642" s="115"/>
    </row>
    <row r="643" spans="9:10" ht="13.2">
      <c r="I643" s="115"/>
      <c r="J643" s="115"/>
    </row>
    <row r="644" spans="9:10" ht="13.2">
      <c r="I644" s="115"/>
      <c r="J644" s="115"/>
    </row>
    <row r="645" spans="9:10" ht="13.2">
      <c r="I645" s="115"/>
      <c r="J645" s="115"/>
    </row>
    <row r="646" spans="9:10" ht="13.2">
      <c r="I646" s="115"/>
      <c r="J646" s="115"/>
    </row>
    <row r="647" spans="9:10" ht="13.2">
      <c r="I647" s="115"/>
      <c r="J647" s="115"/>
    </row>
    <row r="648" spans="9:10" ht="13.2">
      <c r="I648" s="115"/>
      <c r="J648" s="115"/>
    </row>
    <row r="649" spans="9:10" ht="13.2">
      <c r="I649" s="115"/>
      <c r="J649" s="115"/>
    </row>
    <row r="650" spans="9:10" ht="13.2">
      <c r="I650" s="115"/>
      <c r="J650" s="115"/>
    </row>
    <row r="651" spans="9:10" ht="13.2">
      <c r="I651" s="115"/>
      <c r="J651" s="115"/>
    </row>
    <row r="652" spans="9:10" ht="13.2">
      <c r="I652" s="115"/>
      <c r="J652" s="115"/>
    </row>
    <row r="653" spans="9:10" ht="13.2">
      <c r="I653" s="115"/>
      <c r="J653" s="115"/>
    </row>
    <row r="654" spans="9:10" ht="13.2">
      <c r="I654" s="115"/>
      <c r="J654" s="115"/>
    </row>
    <row r="655" spans="9:10" ht="13.2">
      <c r="I655" s="115"/>
      <c r="J655" s="115"/>
    </row>
    <row r="656" spans="9:10" ht="13.2">
      <c r="I656" s="115"/>
      <c r="J656" s="115"/>
    </row>
    <row r="657" spans="9:10" ht="13.2">
      <c r="I657" s="115"/>
      <c r="J657" s="115"/>
    </row>
    <row r="658" spans="9:10" ht="13.2">
      <c r="I658" s="115"/>
      <c r="J658" s="115"/>
    </row>
    <row r="659" spans="9:10" ht="13.2">
      <c r="I659" s="115"/>
      <c r="J659" s="115"/>
    </row>
    <row r="660" spans="9:10" ht="13.2">
      <c r="I660" s="115"/>
      <c r="J660" s="115"/>
    </row>
    <row r="661" spans="9:10" ht="13.2">
      <c r="I661" s="115"/>
      <c r="J661" s="115"/>
    </row>
    <row r="662" spans="9:10" ht="13.2">
      <c r="I662" s="115"/>
      <c r="J662" s="115"/>
    </row>
    <row r="663" spans="9:10" ht="13.2">
      <c r="I663" s="115"/>
      <c r="J663" s="115"/>
    </row>
    <row r="664" spans="9:10" ht="13.2">
      <c r="I664" s="115"/>
      <c r="J664" s="115"/>
    </row>
    <row r="665" spans="9:10" ht="13.2">
      <c r="I665" s="115"/>
      <c r="J665" s="115"/>
    </row>
    <row r="666" spans="9:10" ht="13.2">
      <c r="I666" s="115"/>
      <c r="J666" s="115"/>
    </row>
    <row r="667" spans="9:10" ht="13.2">
      <c r="I667" s="115"/>
      <c r="J667" s="115"/>
    </row>
    <row r="668" spans="9:10" ht="13.2">
      <c r="I668" s="115"/>
      <c r="J668" s="115"/>
    </row>
    <row r="669" spans="9:10" ht="13.2">
      <c r="I669" s="115"/>
      <c r="J669" s="115"/>
    </row>
    <row r="670" spans="9:10" ht="13.2">
      <c r="I670" s="115"/>
      <c r="J670" s="115"/>
    </row>
    <row r="671" spans="9:10" ht="13.2">
      <c r="I671" s="115"/>
      <c r="J671" s="115"/>
    </row>
    <row r="672" spans="9:10" ht="13.2">
      <c r="I672" s="115"/>
      <c r="J672" s="115"/>
    </row>
    <row r="673" spans="9:10" ht="13.2">
      <c r="I673" s="115"/>
      <c r="J673" s="115"/>
    </row>
    <row r="674" spans="9:10" ht="13.2">
      <c r="I674" s="115"/>
      <c r="J674" s="115"/>
    </row>
    <row r="675" spans="9:10" ht="13.2">
      <c r="I675" s="115"/>
      <c r="J675" s="115"/>
    </row>
    <row r="676" spans="9:10" ht="13.2">
      <c r="I676" s="115"/>
      <c r="J676" s="115"/>
    </row>
    <row r="677" spans="9:10" ht="13.2">
      <c r="I677" s="115"/>
      <c r="J677" s="115"/>
    </row>
    <row r="678" spans="9:10" ht="13.2">
      <c r="I678" s="115"/>
      <c r="J678" s="115"/>
    </row>
    <row r="679" spans="9:10" ht="13.2">
      <c r="I679" s="115"/>
      <c r="J679" s="115"/>
    </row>
    <row r="680" spans="9:10" ht="13.2">
      <c r="I680" s="115"/>
      <c r="J680" s="115"/>
    </row>
    <row r="681" spans="9:10" ht="13.2">
      <c r="I681" s="115"/>
      <c r="J681" s="115"/>
    </row>
    <row r="682" spans="9:10" ht="13.2">
      <c r="I682" s="115"/>
      <c r="J682" s="115"/>
    </row>
    <row r="683" spans="9:10" ht="13.2">
      <c r="I683" s="115"/>
      <c r="J683" s="115"/>
    </row>
    <row r="684" spans="9:10" ht="13.2">
      <c r="I684" s="115"/>
      <c r="J684" s="115"/>
    </row>
    <row r="685" spans="9:10" ht="13.2">
      <c r="I685" s="115"/>
      <c r="J685" s="115"/>
    </row>
    <row r="686" spans="9:10" ht="13.2">
      <c r="I686" s="115"/>
      <c r="J686" s="115"/>
    </row>
    <row r="687" spans="9:10" ht="13.2">
      <c r="I687" s="115"/>
      <c r="J687" s="115"/>
    </row>
    <row r="688" spans="9:10" ht="13.2">
      <c r="I688" s="115"/>
      <c r="J688" s="115"/>
    </row>
    <row r="689" spans="9:10" ht="13.2">
      <c r="I689" s="115"/>
      <c r="J689" s="115"/>
    </row>
    <row r="690" spans="9:10" ht="13.2">
      <c r="I690" s="115"/>
      <c r="J690" s="115"/>
    </row>
    <row r="691" spans="9:10" ht="13.2">
      <c r="I691" s="115"/>
      <c r="J691" s="115"/>
    </row>
    <row r="692" spans="9:10" ht="13.2">
      <c r="I692" s="115"/>
      <c r="J692" s="115"/>
    </row>
    <row r="693" spans="9:10" ht="13.2">
      <c r="I693" s="115"/>
      <c r="J693" s="115"/>
    </row>
    <row r="694" spans="9:10" ht="13.2">
      <c r="I694" s="115"/>
      <c r="J694" s="115"/>
    </row>
    <row r="695" spans="9:10" ht="13.2">
      <c r="I695" s="115"/>
      <c r="J695" s="115"/>
    </row>
    <row r="696" spans="9:10" ht="13.2">
      <c r="I696" s="115"/>
      <c r="J696" s="115"/>
    </row>
    <row r="697" spans="9:10" ht="13.2">
      <c r="I697" s="115"/>
      <c r="J697" s="115"/>
    </row>
    <row r="698" spans="9:10" ht="13.2">
      <c r="I698" s="115"/>
      <c r="J698" s="115"/>
    </row>
    <row r="699" spans="9:10" ht="13.2">
      <c r="I699" s="115"/>
      <c r="J699" s="115"/>
    </row>
    <row r="700" spans="9:10" ht="13.2">
      <c r="I700" s="115"/>
      <c r="J700" s="115"/>
    </row>
    <row r="701" spans="9:10" ht="13.2">
      <c r="I701" s="115"/>
      <c r="J701" s="115"/>
    </row>
    <row r="702" spans="9:10" ht="13.2">
      <c r="I702" s="115"/>
      <c r="J702" s="115"/>
    </row>
    <row r="703" spans="9:10" ht="13.2">
      <c r="I703" s="115"/>
      <c r="J703" s="115"/>
    </row>
    <row r="704" spans="9:10" ht="13.2">
      <c r="I704" s="115"/>
      <c r="J704" s="115"/>
    </row>
    <row r="705" spans="9:10" ht="13.2">
      <c r="I705" s="115"/>
      <c r="J705" s="115"/>
    </row>
    <row r="706" spans="9:10" ht="13.2">
      <c r="I706" s="115"/>
      <c r="J706" s="115"/>
    </row>
    <row r="707" spans="9:10" ht="13.2">
      <c r="I707" s="115"/>
      <c r="J707" s="115"/>
    </row>
    <row r="708" spans="9:10" ht="13.2">
      <c r="I708" s="115"/>
      <c r="J708" s="115"/>
    </row>
    <row r="709" spans="9:10" ht="13.2">
      <c r="I709" s="115"/>
      <c r="J709" s="115"/>
    </row>
    <row r="710" spans="9:10" ht="13.2">
      <c r="I710" s="115"/>
      <c r="J710" s="115"/>
    </row>
    <row r="711" spans="9:10" ht="13.2">
      <c r="I711" s="115"/>
      <c r="J711" s="115"/>
    </row>
    <row r="712" spans="9:10" ht="13.2">
      <c r="I712" s="115"/>
      <c r="J712" s="115"/>
    </row>
    <row r="713" spans="9:10" ht="13.2">
      <c r="I713" s="115"/>
      <c r="J713" s="115"/>
    </row>
    <row r="714" spans="9:10" ht="13.2">
      <c r="I714" s="115"/>
      <c r="J714" s="115"/>
    </row>
    <row r="715" spans="9:10" ht="13.2">
      <c r="I715" s="115"/>
      <c r="J715" s="115"/>
    </row>
    <row r="716" spans="9:10" ht="13.2">
      <c r="I716" s="115"/>
      <c r="J716" s="115"/>
    </row>
    <row r="717" spans="9:10" ht="13.2">
      <c r="I717" s="115"/>
      <c r="J717" s="115"/>
    </row>
    <row r="718" spans="9:10" ht="13.2">
      <c r="I718" s="115"/>
      <c r="J718" s="115"/>
    </row>
    <row r="719" spans="9:10" ht="13.2">
      <c r="I719" s="115"/>
      <c r="J719" s="115"/>
    </row>
    <row r="720" spans="9:10" ht="13.2">
      <c r="I720" s="115"/>
      <c r="J720" s="115"/>
    </row>
    <row r="721" spans="9:10" ht="13.2">
      <c r="I721" s="115"/>
      <c r="J721" s="115"/>
    </row>
    <row r="722" spans="9:10" ht="13.2">
      <c r="I722" s="115"/>
      <c r="J722" s="115"/>
    </row>
    <row r="723" spans="9:10" ht="13.2">
      <c r="I723" s="115"/>
      <c r="J723" s="115"/>
    </row>
    <row r="724" spans="9:10" ht="13.2">
      <c r="I724" s="115"/>
      <c r="J724" s="115"/>
    </row>
    <row r="725" spans="9:10" ht="13.2">
      <c r="I725" s="115"/>
      <c r="J725" s="115"/>
    </row>
    <row r="726" spans="9:10" ht="13.2">
      <c r="I726" s="115"/>
      <c r="J726" s="115"/>
    </row>
    <row r="727" spans="9:10" ht="13.2">
      <c r="I727" s="115"/>
      <c r="J727" s="115"/>
    </row>
    <row r="728" spans="9:10" ht="13.2">
      <c r="I728" s="115"/>
      <c r="J728" s="115"/>
    </row>
    <row r="729" spans="9:10" ht="13.2">
      <c r="I729" s="115"/>
      <c r="J729" s="115"/>
    </row>
    <row r="730" spans="9:10" ht="13.2">
      <c r="I730" s="115"/>
      <c r="J730" s="115"/>
    </row>
    <row r="731" spans="9:10" ht="13.2">
      <c r="I731" s="115"/>
      <c r="J731" s="115"/>
    </row>
    <row r="732" spans="9:10" ht="13.2">
      <c r="I732" s="115"/>
      <c r="J732" s="115"/>
    </row>
    <row r="733" spans="9:10" ht="13.2">
      <c r="I733" s="115"/>
      <c r="J733" s="115"/>
    </row>
    <row r="734" spans="9:10" ht="13.2">
      <c r="I734" s="115"/>
      <c r="J734" s="115"/>
    </row>
    <row r="735" spans="9:10" ht="13.2">
      <c r="I735" s="115"/>
      <c r="J735" s="115"/>
    </row>
    <row r="736" spans="9:10" ht="13.2">
      <c r="I736" s="115"/>
      <c r="J736" s="115"/>
    </row>
    <row r="737" spans="9:10" ht="13.2">
      <c r="I737" s="115"/>
      <c r="J737" s="115"/>
    </row>
    <row r="738" spans="9:10" ht="13.2">
      <c r="I738" s="115"/>
      <c r="J738" s="115"/>
    </row>
    <row r="739" spans="9:10" ht="13.2">
      <c r="I739" s="115"/>
      <c r="J739" s="115"/>
    </row>
    <row r="740" spans="9:10" ht="13.2">
      <c r="I740" s="115"/>
      <c r="J740" s="115"/>
    </row>
    <row r="741" spans="9:10" ht="13.2">
      <c r="I741" s="115"/>
      <c r="J741" s="115"/>
    </row>
    <row r="742" spans="9:10" ht="13.2">
      <c r="I742" s="115"/>
      <c r="J742" s="115"/>
    </row>
    <row r="743" spans="9:10" ht="13.2">
      <c r="I743" s="115"/>
      <c r="J743" s="115"/>
    </row>
    <row r="744" spans="9:10" ht="13.2">
      <c r="I744" s="115"/>
      <c r="J744" s="115"/>
    </row>
    <row r="745" spans="9:10" ht="13.2">
      <c r="I745" s="115"/>
      <c r="J745" s="115"/>
    </row>
    <row r="746" spans="9:10" ht="13.2">
      <c r="I746" s="115"/>
      <c r="J746" s="115"/>
    </row>
    <row r="747" spans="9:10" ht="13.2">
      <c r="I747" s="115"/>
      <c r="J747" s="115"/>
    </row>
    <row r="748" spans="9:10" ht="13.2">
      <c r="I748" s="115"/>
      <c r="J748" s="115"/>
    </row>
    <row r="749" spans="9:10" ht="13.2">
      <c r="I749" s="115"/>
      <c r="J749" s="115"/>
    </row>
    <row r="750" spans="9:10" ht="13.2">
      <c r="I750" s="115"/>
      <c r="J750" s="115"/>
    </row>
    <row r="751" spans="9:10" ht="13.2">
      <c r="I751" s="115"/>
      <c r="J751" s="115"/>
    </row>
    <row r="752" spans="9:10" ht="13.2">
      <c r="I752" s="115"/>
      <c r="J752" s="115"/>
    </row>
    <row r="753" spans="9:10" ht="13.2">
      <c r="I753" s="115"/>
      <c r="J753" s="115"/>
    </row>
    <row r="754" spans="9:10" ht="13.2">
      <c r="I754" s="115"/>
      <c r="J754" s="115"/>
    </row>
    <row r="755" spans="9:10" ht="13.2">
      <c r="I755" s="115"/>
      <c r="J755" s="115"/>
    </row>
    <row r="756" spans="9:10" ht="13.2">
      <c r="I756" s="115"/>
      <c r="J756" s="115"/>
    </row>
    <row r="757" spans="9:10" ht="13.2">
      <c r="I757" s="115"/>
      <c r="J757" s="115"/>
    </row>
    <row r="758" spans="9:10" ht="13.2">
      <c r="I758" s="115"/>
      <c r="J758" s="115"/>
    </row>
    <row r="759" spans="9:10" ht="13.2">
      <c r="I759" s="115"/>
      <c r="J759" s="115"/>
    </row>
    <row r="760" spans="9:10" ht="13.2">
      <c r="I760" s="115"/>
      <c r="J760" s="115"/>
    </row>
    <row r="761" spans="9:10" ht="13.2">
      <c r="I761" s="115"/>
      <c r="J761" s="115"/>
    </row>
    <row r="762" spans="9:10" ht="13.2">
      <c r="I762" s="115"/>
      <c r="J762" s="115"/>
    </row>
    <row r="763" spans="9:10" ht="13.2">
      <c r="I763" s="115"/>
      <c r="J763" s="115"/>
    </row>
    <row r="764" spans="9:10" ht="13.2">
      <c r="I764" s="115"/>
      <c r="J764" s="115"/>
    </row>
    <row r="765" spans="9:10" ht="13.2">
      <c r="I765" s="115"/>
      <c r="J765" s="115"/>
    </row>
    <row r="766" spans="9:10" ht="13.2">
      <c r="I766" s="115"/>
      <c r="J766" s="115"/>
    </row>
    <row r="767" spans="9:10" ht="13.2">
      <c r="I767" s="115"/>
      <c r="J767" s="115"/>
    </row>
    <row r="768" spans="9:10" ht="13.2">
      <c r="I768" s="115"/>
      <c r="J768" s="115"/>
    </row>
    <row r="769" spans="9:10" ht="13.2">
      <c r="I769" s="115"/>
      <c r="J769" s="115"/>
    </row>
    <row r="770" spans="9:10" ht="13.2">
      <c r="I770" s="115"/>
      <c r="J770" s="115"/>
    </row>
    <row r="771" spans="9:10" ht="13.2">
      <c r="I771" s="115"/>
      <c r="J771" s="115"/>
    </row>
    <row r="772" spans="9:10" ht="13.2">
      <c r="I772" s="115"/>
      <c r="J772" s="115"/>
    </row>
    <row r="773" spans="9:10" ht="13.2">
      <c r="I773" s="115"/>
      <c r="J773" s="115"/>
    </row>
    <row r="774" spans="9:10" ht="13.2">
      <c r="I774" s="115"/>
      <c r="J774" s="115"/>
    </row>
    <row r="775" spans="9:10" ht="13.2">
      <c r="I775" s="115"/>
      <c r="J775" s="115"/>
    </row>
    <row r="776" spans="9:10" ht="13.2">
      <c r="I776" s="115"/>
      <c r="J776" s="115"/>
    </row>
    <row r="777" spans="9:10" ht="13.2">
      <c r="I777" s="115"/>
      <c r="J777" s="115"/>
    </row>
    <row r="778" spans="9:10" ht="13.2">
      <c r="I778" s="115"/>
      <c r="J778" s="115"/>
    </row>
    <row r="779" spans="9:10" ht="13.2">
      <c r="I779" s="115"/>
      <c r="J779" s="115"/>
    </row>
    <row r="780" spans="9:10" ht="13.2">
      <c r="I780" s="115"/>
      <c r="J780" s="115"/>
    </row>
    <row r="781" spans="9:10" ht="13.2">
      <c r="I781" s="115"/>
      <c r="J781" s="115"/>
    </row>
    <row r="782" spans="9:10" ht="13.2">
      <c r="I782" s="115"/>
      <c r="J782" s="115"/>
    </row>
    <row r="783" spans="9:10" ht="13.2">
      <c r="I783" s="115"/>
      <c r="J783" s="115"/>
    </row>
    <row r="784" spans="9:10" ht="13.2">
      <c r="I784" s="115"/>
      <c r="J784" s="115"/>
    </row>
    <row r="785" spans="9:10" ht="13.2">
      <c r="I785" s="115"/>
      <c r="J785" s="115"/>
    </row>
    <row r="786" spans="9:10" ht="13.2">
      <c r="I786" s="115"/>
      <c r="J786" s="115"/>
    </row>
    <row r="787" spans="9:10" ht="13.2">
      <c r="I787" s="115"/>
      <c r="J787" s="115"/>
    </row>
    <row r="788" spans="9:10" ht="13.2">
      <c r="I788" s="115"/>
      <c r="J788" s="115"/>
    </row>
    <row r="789" spans="9:10" ht="13.2">
      <c r="I789" s="115"/>
      <c r="J789" s="115"/>
    </row>
    <row r="790" spans="9:10" ht="13.2">
      <c r="I790" s="115"/>
      <c r="J790" s="115"/>
    </row>
    <row r="791" spans="9:10" ht="13.2">
      <c r="I791" s="115"/>
      <c r="J791" s="115"/>
    </row>
    <row r="792" spans="9:10" ht="13.2">
      <c r="I792" s="115"/>
      <c r="J792" s="115"/>
    </row>
    <row r="793" spans="9:10" ht="13.2">
      <c r="I793" s="115"/>
      <c r="J793" s="115"/>
    </row>
    <row r="794" spans="9:10" ht="13.2">
      <c r="I794" s="115"/>
      <c r="J794" s="115"/>
    </row>
    <row r="795" spans="9:10" ht="13.2">
      <c r="I795" s="115"/>
      <c r="J795" s="115"/>
    </row>
    <row r="796" spans="9:10" ht="13.2">
      <c r="I796" s="115"/>
      <c r="J796" s="115"/>
    </row>
    <row r="797" spans="9:10" ht="13.2">
      <c r="I797" s="115"/>
      <c r="J797" s="115"/>
    </row>
    <row r="798" spans="9:10" ht="13.2">
      <c r="I798" s="115"/>
      <c r="J798" s="115"/>
    </row>
    <row r="799" spans="9:10" ht="13.2">
      <c r="I799" s="115"/>
      <c r="J799" s="115"/>
    </row>
    <row r="800" spans="9:10" ht="13.2">
      <c r="I800" s="115"/>
      <c r="J800" s="115"/>
    </row>
    <row r="801" spans="9:10" ht="13.2">
      <c r="I801" s="115"/>
      <c r="J801" s="115"/>
    </row>
    <row r="802" spans="9:10" ht="13.2">
      <c r="I802" s="115"/>
      <c r="J802" s="115"/>
    </row>
    <row r="803" spans="9:10" ht="13.2">
      <c r="I803" s="115"/>
      <c r="J803" s="115"/>
    </row>
    <row r="804" spans="9:10" ht="13.2">
      <c r="I804" s="115"/>
      <c r="J804" s="115"/>
    </row>
    <row r="805" spans="9:10" ht="13.2">
      <c r="I805" s="115"/>
      <c r="J805" s="115"/>
    </row>
    <row r="806" spans="9:10" ht="13.2">
      <c r="I806" s="115"/>
      <c r="J806" s="115"/>
    </row>
    <row r="807" spans="9:10" ht="13.2">
      <c r="I807" s="115"/>
      <c r="J807" s="115"/>
    </row>
    <row r="808" spans="9:10" ht="13.2">
      <c r="I808" s="115"/>
      <c r="J808" s="115"/>
    </row>
    <row r="809" spans="9:10" ht="13.2">
      <c r="I809" s="115"/>
      <c r="J809" s="115"/>
    </row>
    <row r="810" spans="9:10" ht="13.2">
      <c r="I810" s="115"/>
      <c r="J810" s="115"/>
    </row>
    <row r="811" spans="9:10" ht="13.2">
      <c r="I811" s="115"/>
      <c r="J811" s="115"/>
    </row>
    <row r="812" spans="9:10" ht="13.2">
      <c r="I812" s="115"/>
      <c r="J812" s="115"/>
    </row>
    <row r="813" spans="9:10" ht="13.2">
      <c r="I813" s="115"/>
      <c r="J813" s="115"/>
    </row>
    <row r="814" spans="9:10" ht="13.2">
      <c r="I814" s="115"/>
      <c r="J814" s="115"/>
    </row>
    <row r="815" spans="9:10" ht="13.2">
      <c r="I815" s="115"/>
      <c r="J815" s="115"/>
    </row>
    <row r="816" spans="9:10" ht="13.2">
      <c r="I816" s="115"/>
      <c r="J816" s="115"/>
    </row>
    <row r="817" spans="9:10" ht="13.2">
      <c r="I817" s="115"/>
      <c r="J817" s="115"/>
    </row>
    <row r="818" spans="9:10" ht="13.2">
      <c r="I818" s="115"/>
      <c r="J818" s="115"/>
    </row>
    <row r="819" spans="9:10" ht="13.2">
      <c r="I819" s="115"/>
      <c r="J819" s="115"/>
    </row>
    <row r="820" spans="9:10" ht="13.2">
      <c r="I820" s="115"/>
      <c r="J820" s="115"/>
    </row>
    <row r="821" spans="9:10" ht="13.2">
      <c r="I821" s="115"/>
      <c r="J821" s="115"/>
    </row>
    <row r="822" spans="9:10" ht="13.2">
      <c r="I822" s="115"/>
      <c r="J822" s="115"/>
    </row>
    <row r="823" spans="9:10" ht="13.2">
      <c r="I823" s="115"/>
      <c r="J823" s="115"/>
    </row>
    <row r="824" spans="9:10" ht="13.2">
      <c r="I824" s="115"/>
      <c r="J824" s="115"/>
    </row>
    <row r="825" spans="9:10" ht="13.2">
      <c r="I825" s="115"/>
      <c r="J825" s="115"/>
    </row>
    <row r="826" spans="9:10" ht="13.2">
      <c r="I826" s="115"/>
      <c r="J826" s="115"/>
    </row>
    <row r="827" spans="9:10" ht="13.2">
      <c r="I827" s="115"/>
      <c r="J827" s="115"/>
    </row>
    <row r="828" spans="9:10" ht="13.2">
      <c r="I828" s="115"/>
      <c r="J828" s="115"/>
    </row>
    <row r="829" spans="9:10" ht="13.2">
      <c r="I829" s="115"/>
      <c r="J829" s="115"/>
    </row>
    <row r="830" spans="9:10" ht="13.2">
      <c r="I830" s="115"/>
      <c r="J830" s="115"/>
    </row>
    <row r="831" spans="9:10" ht="13.2">
      <c r="I831" s="115"/>
      <c r="J831" s="115"/>
    </row>
    <row r="832" spans="9:10" ht="13.2">
      <c r="I832" s="115"/>
      <c r="J832" s="115"/>
    </row>
    <row r="833" spans="9:10" ht="13.2">
      <c r="I833" s="115"/>
      <c r="J833" s="115"/>
    </row>
    <row r="834" spans="9:10" ht="13.2">
      <c r="I834" s="115"/>
      <c r="J834" s="115"/>
    </row>
    <row r="835" spans="9:10" ht="13.2">
      <c r="I835" s="115"/>
      <c r="J835" s="115"/>
    </row>
    <row r="836" spans="9:10" ht="13.2">
      <c r="I836" s="115"/>
      <c r="J836" s="115"/>
    </row>
    <row r="837" spans="9:10" ht="13.2">
      <c r="I837" s="115"/>
      <c r="J837" s="115"/>
    </row>
    <row r="838" spans="9:10" ht="13.2">
      <c r="I838" s="115"/>
      <c r="J838" s="115"/>
    </row>
    <row r="839" spans="9:10" ht="13.2">
      <c r="I839" s="115"/>
      <c r="J839" s="115"/>
    </row>
    <row r="840" spans="9:10" ht="13.2">
      <c r="I840" s="115"/>
      <c r="J840" s="115"/>
    </row>
    <row r="841" spans="9:10" ht="13.2">
      <c r="I841" s="115"/>
      <c r="J841" s="115"/>
    </row>
    <row r="842" spans="9:10" ht="13.2">
      <c r="I842" s="115"/>
      <c r="J842" s="115"/>
    </row>
    <row r="843" spans="9:10" ht="13.2">
      <c r="I843" s="115"/>
      <c r="J843" s="115"/>
    </row>
    <row r="844" spans="9:10" ht="13.2">
      <c r="I844" s="115"/>
      <c r="J844" s="115"/>
    </row>
    <row r="845" spans="9:10" ht="13.2">
      <c r="I845" s="115"/>
      <c r="J845" s="115"/>
    </row>
    <row r="846" spans="9:10" ht="13.2">
      <c r="I846" s="115"/>
      <c r="J846" s="115"/>
    </row>
    <row r="847" spans="9:10" ht="13.2">
      <c r="I847" s="115"/>
      <c r="J847" s="115"/>
    </row>
    <row r="848" spans="9:10" ht="13.2">
      <c r="I848" s="115"/>
      <c r="J848" s="115"/>
    </row>
    <row r="849" spans="9:10" ht="13.2">
      <c r="I849" s="115"/>
      <c r="J849" s="115"/>
    </row>
    <row r="850" spans="9:10" ht="13.2">
      <c r="I850" s="115"/>
      <c r="J850" s="115"/>
    </row>
    <row r="851" spans="9:10" ht="13.2">
      <c r="I851" s="115"/>
      <c r="J851" s="115"/>
    </row>
    <row r="852" spans="9:10" ht="13.2">
      <c r="I852" s="115"/>
      <c r="J852" s="115"/>
    </row>
    <row r="853" spans="9:10" ht="13.2">
      <c r="I853" s="115"/>
      <c r="J853" s="115"/>
    </row>
    <row r="854" spans="9:10" ht="13.2">
      <c r="I854" s="115"/>
      <c r="J854" s="115"/>
    </row>
    <row r="855" spans="9:10" ht="13.2">
      <c r="I855" s="115"/>
      <c r="J855" s="115"/>
    </row>
    <row r="856" spans="9:10" ht="13.2">
      <c r="I856" s="115"/>
      <c r="J856" s="115"/>
    </row>
    <row r="857" spans="9:10" ht="13.2">
      <c r="I857" s="115"/>
      <c r="J857" s="115"/>
    </row>
    <row r="858" spans="9:10" ht="13.2">
      <c r="I858" s="115"/>
      <c r="J858" s="115"/>
    </row>
    <row r="859" spans="9:10" ht="13.2">
      <c r="I859" s="115"/>
      <c r="J859" s="115"/>
    </row>
    <row r="860" spans="9:10" ht="13.2">
      <c r="I860" s="115"/>
      <c r="J860" s="115"/>
    </row>
    <row r="861" spans="9:10" ht="13.2">
      <c r="I861" s="115"/>
      <c r="J861" s="115"/>
    </row>
    <row r="862" spans="9:10" ht="13.2">
      <c r="I862" s="115"/>
      <c r="J862" s="115"/>
    </row>
    <row r="863" spans="9:10" ht="13.2">
      <c r="I863" s="115"/>
      <c r="J863" s="115"/>
    </row>
    <row r="864" spans="9:10" ht="13.2">
      <c r="I864" s="115"/>
      <c r="J864" s="115"/>
    </row>
    <row r="865" spans="9:10" ht="13.2">
      <c r="I865" s="115"/>
      <c r="J865" s="115"/>
    </row>
    <row r="866" spans="9:10" ht="13.2">
      <c r="I866" s="115"/>
      <c r="J866" s="115"/>
    </row>
    <row r="867" spans="9:10" ht="13.2">
      <c r="I867" s="115"/>
      <c r="J867" s="115"/>
    </row>
    <row r="868" spans="9:10" ht="13.2">
      <c r="I868" s="115"/>
      <c r="J868" s="115"/>
    </row>
    <row r="869" spans="9:10" ht="13.2">
      <c r="I869" s="115"/>
      <c r="J869" s="115"/>
    </row>
    <row r="870" spans="9:10" ht="13.2">
      <c r="I870" s="115"/>
      <c r="J870" s="115"/>
    </row>
    <row r="871" spans="9:10" ht="13.2">
      <c r="I871" s="115"/>
      <c r="J871" s="115"/>
    </row>
    <row r="872" spans="9:10" ht="13.2">
      <c r="I872" s="115"/>
      <c r="J872" s="115"/>
    </row>
    <row r="873" spans="9:10" ht="13.2">
      <c r="I873" s="115"/>
      <c r="J873" s="115"/>
    </row>
    <row r="874" spans="9:10" ht="13.2">
      <c r="I874" s="115"/>
      <c r="J874" s="115"/>
    </row>
    <row r="875" spans="9:10" ht="13.2">
      <c r="I875" s="115"/>
      <c r="J875" s="115"/>
    </row>
    <row r="876" spans="9:10" ht="13.2">
      <c r="I876" s="115"/>
      <c r="J876" s="115"/>
    </row>
    <row r="877" spans="9:10" ht="13.2">
      <c r="I877" s="115"/>
      <c r="J877" s="115"/>
    </row>
    <row r="878" spans="9:10" ht="13.2">
      <c r="I878" s="115"/>
      <c r="J878" s="115"/>
    </row>
    <row r="879" spans="9:10" ht="13.2">
      <c r="I879" s="115"/>
      <c r="J879" s="115"/>
    </row>
    <row r="880" spans="9:10" ht="13.2">
      <c r="I880" s="115"/>
      <c r="J880" s="115"/>
    </row>
    <row r="881" spans="9:10" ht="13.2">
      <c r="I881" s="115"/>
      <c r="J881" s="115"/>
    </row>
    <row r="882" spans="9:10" ht="13.2">
      <c r="I882" s="115"/>
      <c r="J882" s="115"/>
    </row>
    <row r="883" spans="9:10" ht="13.2">
      <c r="I883" s="115"/>
      <c r="J883" s="115"/>
    </row>
    <row r="884" spans="9:10" ht="13.2">
      <c r="I884" s="115"/>
      <c r="J884" s="115"/>
    </row>
    <row r="885" spans="9:10" ht="13.2">
      <c r="I885" s="115"/>
      <c r="J885" s="115"/>
    </row>
    <row r="886" spans="9:10" ht="13.2">
      <c r="I886" s="115"/>
      <c r="J886" s="115"/>
    </row>
    <row r="887" spans="9:10" ht="13.2">
      <c r="I887" s="115"/>
      <c r="J887" s="115"/>
    </row>
    <row r="888" spans="9:10" ht="13.2">
      <c r="I888" s="115"/>
      <c r="J888" s="115"/>
    </row>
    <row r="889" spans="9:10" ht="13.2">
      <c r="I889" s="115"/>
      <c r="J889" s="115"/>
    </row>
    <row r="890" spans="9:10" ht="13.2">
      <c r="I890" s="115"/>
      <c r="J890" s="115"/>
    </row>
    <row r="891" spans="9:10" ht="13.2">
      <c r="I891" s="115"/>
      <c r="J891" s="115"/>
    </row>
    <row r="892" spans="9:10" ht="13.2">
      <c r="I892" s="115"/>
      <c r="J892" s="115"/>
    </row>
    <row r="893" spans="9:10" ht="13.2">
      <c r="I893" s="115"/>
      <c r="J893" s="115"/>
    </row>
    <row r="894" spans="9:10" ht="13.2">
      <c r="I894" s="115"/>
      <c r="J894" s="115"/>
    </row>
    <row r="895" spans="9:10" ht="13.2">
      <c r="I895" s="115"/>
      <c r="J895" s="115"/>
    </row>
    <row r="896" spans="9:10" ht="13.2">
      <c r="I896" s="115"/>
      <c r="J896" s="115"/>
    </row>
    <row r="897" spans="9:10" ht="13.2">
      <c r="I897" s="115"/>
      <c r="J897" s="115"/>
    </row>
    <row r="898" spans="9:10" ht="13.2">
      <c r="I898" s="115"/>
      <c r="J898" s="115"/>
    </row>
    <row r="899" spans="9:10" ht="13.2">
      <c r="I899" s="115"/>
      <c r="J899" s="115"/>
    </row>
    <row r="900" spans="9:10" ht="13.2">
      <c r="I900" s="115"/>
      <c r="J900" s="115"/>
    </row>
    <row r="901" spans="9:10" ht="13.2">
      <c r="I901" s="115"/>
      <c r="J901" s="115"/>
    </row>
    <row r="902" spans="9:10" ht="13.2">
      <c r="I902" s="115"/>
      <c r="J902" s="115"/>
    </row>
    <row r="903" spans="9:10" ht="13.2">
      <c r="I903" s="115"/>
      <c r="J903" s="115"/>
    </row>
    <row r="904" spans="9:10" ht="13.2">
      <c r="I904" s="115"/>
      <c r="J904" s="115"/>
    </row>
    <row r="905" spans="9:10" ht="13.2">
      <c r="I905" s="115"/>
      <c r="J905" s="115"/>
    </row>
    <row r="906" spans="9:10" ht="13.2">
      <c r="I906" s="115"/>
      <c r="J906" s="115"/>
    </row>
    <row r="907" spans="9:10" ht="13.2">
      <c r="I907" s="115"/>
      <c r="J907" s="115"/>
    </row>
    <row r="908" spans="9:10" ht="13.2">
      <c r="I908" s="115"/>
      <c r="J908" s="115"/>
    </row>
    <row r="909" spans="9:10" ht="13.2">
      <c r="I909" s="115"/>
      <c r="J909" s="115"/>
    </row>
    <row r="910" spans="9:10" ht="13.2">
      <c r="I910" s="115"/>
      <c r="J910" s="115"/>
    </row>
    <row r="911" spans="9:10" ht="13.2">
      <c r="I911" s="115"/>
      <c r="J911" s="115"/>
    </row>
    <row r="912" spans="9:10" ht="13.2">
      <c r="I912" s="115"/>
      <c r="J912" s="115"/>
    </row>
    <row r="913" spans="9:10" ht="13.2">
      <c r="I913" s="115"/>
      <c r="J913" s="115"/>
    </row>
    <row r="914" spans="9:10" ht="13.2">
      <c r="I914" s="115"/>
      <c r="J914" s="115"/>
    </row>
    <row r="915" spans="9:10" ht="13.2">
      <c r="I915" s="115"/>
      <c r="J915" s="115"/>
    </row>
    <row r="916" spans="9:10" ht="13.2">
      <c r="I916" s="115"/>
      <c r="J916" s="115"/>
    </row>
    <row r="917" spans="9:10" ht="13.2">
      <c r="I917" s="115"/>
      <c r="J917" s="115"/>
    </row>
    <row r="918" spans="9:10" ht="13.2">
      <c r="I918" s="115"/>
      <c r="J918" s="115"/>
    </row>
    <row r="919" spans="9:10" ht="13.2">
      <c r="I919" s="115"/>
      <c r="J919" s="115"/>
    </row>
    <row r="920" spans="9:10" ht="13.2">
      <c r="I920" s="115"/>
      <c r="J920" s="115"/>
    </row>
    <row r="921" spans="9:10" ht="13.2">
      <c r="I921" s="115"/>
      <c r="J921" s="115"/>
    </row>
    <row r="922" spans="9:10" ht="13.2">
      <c r="I922" s="115"/>
      <c r="J922" s="115"/>
    </row>
    <row r="923" spans="9:10" ht="13.2">
      <c r="I923" s="115"/>
      <c r="J923" s="115"/>
    </row>
    <row r="924" spans="9:10" ht="13.2">
      <c r="I924" s="115"/>
      <c r="J924" s="115"/>
    </row>
    <row r="925" spans="9:10" ht="13.2">
      <c r="I925" s="115"/>
      <c r="J925" s="115"/>
    </row>
    <row r="926" spans="9:10" ht="13.2">
      <c r="I926" s="115"/>
      <c r="J926" s="115"/>
    </row>
    <row r="927" spans="9:10" ht="13.2">
      <c r="I927" s="115"/>
      <c r="J927" s="115"/>
    </row>
    <row r="928" spans="9:10" ht="13.2">
      <c r="I928" s="115"/>
      <c r="J928" s="115"/>
    </row>
    <row r="929" spans="9:10" ht="13.2">
      <c r="I929" s="115"/>
      <c r="J929" s="115"/>
    </row>
    <row r="930" spans="9:10" ht="13.2">
      <c r="I930" s="115"/>
      <c r="J930" s="115"/>
    </row>
    <row r="931" spans="9:10" ht="13.2">
      <c r="I931" s="115"/>
      <c r="J931" s="115"/>
    </row>
    <row r="932" spans="9:10" ht="13.2">
      <c r="I932" s="115"/>
      <c r="J932" s="115"/>
    </row>
    <row r="933" spans="9:10" ht="13.2">
      <c r="I933" s="115"/>
      <c r="J933" s="115"/>
    </row>
    <row r="934" spans="9:10" ht="13.2">
      <c r="I934" s="115"/>
      <c r="J934" s="115"/>
    </row>
    <row r="935" spans="9:10" ht="13.2">
      <c r="I935" s="115"/>
      <c r="J935" s="115"/>
    </row>
    <row r="936" spans="9:10" ht="13.2">
      <c r="I936" s="115"/>
      <c r="J936" s="115"/>
    </row>
    <row r="937" spans="9:10" ht="13.2">
      <c r="I937" s="115"/>
      <c r="J937" s="115"/>
    </row>
    <row r="938" spans="9:10" ht="13.2">
      <c r="I938" s="115"/>
      <c r="J938" s="115"/>
    </row>
    <row r="939" spans="9:10" ht="13.2">
      <c r="I939" s="115"/>
      <c r="J939" s="115"/>
    </row>
    <row r="940" spans="9:10" ht="13.2">
      <c r="I940" s="115"/>
      <c r="J940" s="115"/>
    </row>
    <row r="941" spans="9:10" ht="13.2">
      <c r="I941" s="115"/>
      <c r="J941" s="115"/>
    </row>
    <row r="942" spans="9:10" ht="13.2">
      <c r="I942" s="115"/>
      <c r="J942" s="115"/>
    </row>
    <row r="943" spans="9:10" ht="13.2">
      <c r="I943" s="115"/>
      <c r="J943" s="115"/>
    </row>
    <row r="944" spans="9:10" ht="13.2">
      <c r="I944" s="115"/>
      <c r="J944" s="115"/>
    </row>
    <row r="945" spans="9:10" ht="13.2">
      <c r="I945" s="115"/>
      <c r="J945" s="115"/>
    </row>
    <row r="946" spans="9:10" ht="13.2">
      <c r="I946" s="115"/>
      <c r="J946" s="115"/>
    </row>
    <row r="947" spans="9:10" ht="13.2">
      <c r="I947" s="115"/>
      <c r="J947" s="115"/>
    </row>
    <row r="948" spans="9:10" ht="13.2">
      <c r="I948" s="115"/>
      <c r="J948" s="115"/>
    </row>
    <row r="949" spans="9:10" ht="13.2">
      <c r="I949" s="115"/>
      <c r="J949" s="115"/>
    </row>
    <row r="950" spans="9:10" ht="13.2">
      <c r="I950" s="115"/>
      <c r="J950" s="115"/>
    </row>
    <row r="951" spans="9:10" ht="13.2">
      <c r="I951" s="115"/>
      <c r="J951" s="115"/>
    </row>
    <row r="952" spans="9:10" ht="13.2">
      <c r="I952" s="115"/>
      <c r="J952" s="115"/>
    </row>
    <row r="953" spans="9:10" ht="13.2">
      <c r="I953" s="115"/>
      <c r="J953" s="115"/>
    </row>
    <row r="954" spans="9:10" ht="13.2">
      <c r="I954" s="115"/>
      <c r="J954" s="115"/>
    </row>
    <row r="955" spans="9:10" ht="13.2">
      <c r="I955" s="115"/>
      <c r="J955" s="115"/>
    </row>
    <row r="956" spans="9:10" ht="13.2">
      <c r="I956" s="115"/>
      <c r="J956" s="115"/>
    </row>
    <row r="957" spans="9:10" ht="13.2">
      <c r="I957" s="115"/>
      <c r="J957" s="115"/>
    </row>
    <row r="958" spans="9:10" ht="13.2">
      <c r="I958" s="115"/>
      <c r="J958" s="115"/>
    </row>
    <row r="959" spans="9:10" ht="13.2">
      <c r="I959" s="115"/>
      <c r="J959" s="115"/>
    </row>
    <row r="960" spans="9:10" ht="13.2">
      <c r="I960" s="115"/>
      <c r="J960" s="115"/>
    </row>
    <row r="961" spans="9:10" ht="13.2">
      <c r="I961" s="115"/>
      <c r="J961" s="115"/>
    </row>
    <row r="962" spans="9:10" ht="13.2">
      <c r="I962" s="115"/>
      <c r="J962" s="115"/>
    </row>
    <row r="963" spans="9:10" ht="13.2">
      <c r="I963" s="115"/>
      <c r="J963" s="115"/>
    </row>
    <row r="964" spans="9:10" ht="13.2">
      <c r="I964" s="115"/>
      <c r="J964" s="115"/>
    </row>
    <row r="965" spans="9:10" ht="13.2">
      <c r="I965" s="115"/>
      <c r="J965" s="115"/>
    </row>
    <row r="966" spans="9:10" ht="13.2">
      <c r="I966" s="115"/>
      <c r="J966" s="115"/>
    </row>
    <row r="967" spans="9:10" ht="13.2">
      <c r="I967" s="115"/>
      <c r="J967" s="115"/>
    </row>
    <row r="968" spans="9:10" ht="13.2">
      <c r="I968" s="115"/>
      <c r="J968" s="115"/>
    </row>
    <row r="969" spans="9:10" ht="13.2">
      <c r="I969" s="115"/>
      <c r="J969" s="115"/>
    </row>
    <row r="970" spans="9:10" ht="13.2">
      <c r="I970" s="115"/>
      <c r="J970" s="115"/>
    </row>
    <row r="971" spans="9:10" ht="13.2">
      <c r="I971" s="115"/>
      <c r="J971" s="115"/>
    </row>
    <row r="972" spans="9:10" ht="13.2">
      <c r="I972" s="115"/>
      <c r="J972" s="115"/>
    </row>
    <row r="973" spans="9:10" ht="13.2">
      <c r="I973" s="115"/>
      <c r="J973" s="115"/>
    </row>
    <row r="974" spans="9:10" ht="13.2">
      <c r="I974" s="115"/>
      <c r="J974" s="115"/>
    </row>
    <row r="975" spans="9:10" ht="13.2">
      <c r="I975" s="115"/>
      <c r="J975" s="115"/>
    </row>
    <row r="976" spans="9:10" ht="13.2">
      <c r="I976" s="115"/>
      <c r="J976" s="115"/>
    </row>
    <row r="977" spans="9:10" ht="13.2">
      <c r="I977" s="115"/>
      <c r="J977" s="115"/>
    </row>
    <row r="978" spans="9:10" ht="13.2">
      <c r="I978" s="115"/>
      <c r="J978" s="115"/>
    </row>
    <row r="979" spans="9:10" ht="13.2">
      <c r="I979" s="115"/>
      <c r="J979" s="115"/>
    </row>
    <row r="980" spans="9:10" ht="13.2">
      <c r="I980" s="115"/>
      <c r="J980" s="115"/>
    </row>
    <row r="981" spans="9:10" ht="13.2">
      <c r="I981" s="115"/>
      <c r="J981" s="115"/>
    </row>
    <row r="982" spans="9:10" ht="13.2">
      <c r="I982" s="115"/>
      <c r="J982" s="115"/>
    </row>
    <row r="983" spans="9:10" ht="13.2">
      <c r="I983" s="115"/>
      <c r="J983" s="115"/>
    </row>
    <row r="984" spans="9:10" ht="13.2">
      <c r="I984" s="115"/>
      <c r="J984" s="115"/>
    </row>
    <row r="985" spans="9:10" ht="13.2">
      <c r="I985" s="115"/>
      <c r="J985" s="115"/>
    </row>
    <row r="986" spans="9:10" ht="13.2">
      <c r="I986" s="115"/>
      <c r="J986" s="115"/>
    </row>
    <row r="987" spans="9:10" ht="13.2">
      <c r="I987" s="115"/>
      <c r="J987" s="115"/>
    </row>
    <row r="988" spans="9:10" ht="13.2">
      <c r="I988" s="115"/>
      <c r="J988" s="115"/>
    </row>
    <row r="989" spans="9:10" ht="13.2">
      <c r="I989" s="115"/>
      <c r="J989" s="115"/>
    </row>
    <row r="990" spans="9:10" ht="13.2">
      <c r="I990" s="115"/>
      <c r="J990" s="115"/>
    </row>
    <row r="991" spans="9:10" ht="13.2">
      <c r="I991" s="115"/>
      <c r="J991" s="115"/>
    </row>
    <row r="992" spans="9:10" ht="13.2">
      <c r="I992" s="115"/>
      <c r="J992" s="115"/>
    </row>
    <row r="993" spans="9:10" ht="13.2">
      <c r="I993" s="115"/>
      <c r="J993" s="115"/>
    </row>
    <row r="994" spans="9:10" ht="13.2">
      <c r="I994" s="115"/>
      <c r="J994" s="115"/>
    </row>
    <row r="995" spans="9:10" ht="13.2">
      <c r="I995" s="115"/>
      <c r="J995" s="115"/>
    </row>
    <row r="996" spans="9:10" ht="13.2">
      <c r="I996" s="115"/>
      <c r="J996" s="115"/>
    </row>
    <row r="997" spans="9:10" ht="13.2">
      <c r="I997" s="115"/>
      <c r="J997" s="115"/>
    </row>
    <row r="998" spans="9:10" ht="13.2">
      <c r="I998" s="115"/>
      <c r="J998" s="115"/>
    </row>
    <row r="999" spans="9:10" ht="13.2">
      <c r="I999" s="115"/>
      <c r="J999" s="115"/>
    </row>
    <row r="1000" spans="9:10" ht="13.2">
      <c r="I1000" s="115"/>
      <c r="J1000" s="115"/>
    </row>
    <row r="1001" spans="9:10" ht="13.2">
      <c r="I1001" s="115"/>
      <c r="J1001" s="115"/>
    </row>
    <row r="1002" spans="9:10" ht="13.2">
      <c r="I1002" s="115"/>
      <c r="J1002" s="115"/>
    </row>
    <row r="1003" spans="9:10" ht="13.2">
      <c r="I1003" s="115"/>
      <c r="J1003" s="115"/>
    </row>
    <row r="1004" spans="9:10" ht="13.2">
      <c r="I1004" s="115"/>
      <c r="J1004" s="115"/>
    </row>
    <row r="1005" spans="9:10" ht="13.2">
      <c r="I1005" s="115"/>
      <c r="J1005" s="115"/>
    </row>
    <row r="1006" spans="9:10" ht="13.2">
      <c r="I1006" s="115"/>
      <c r="J1006" s="115"/>
    </row>
    <row r="1007" spans="9:10" ht="13.2">
      <c r="I1007" s="115"/>
      <c r="J1007" s="115"/>
    </row>
    <row r="1008" spans="9:10" ht="13.2">
      <c r="I1008" s="115"/>
      <c r="J1008" s="115"/>
    </row>
    <row r="1009" spans="9:10" ht="13.2">
      <c r="I1009" s="115"/>
      <c r="J1009" s="115"/>
    </row>
    <row r="1010" spans="9:10" ht="13.2">
      <c r="I1010" s="115"/>
      <c r="J1010" s="115"/>
    </row>
    <row r="1011" spans="9:10" ht="13.2">
      <c r="I1011" s="115"/>
      <c r="J1011" s="115"/>
    </row>
    <row r="1012" spans="9:10" ht="13.2">
      <c r="I1012" s="115"/>
      <c r="J1012" s="115"/>
    </row>
    <row r="1013" spans="9:10" ht="13.2">
      <c r="I1013" s="115"/>
      <c r="J1013" s="115"/>
    </row>
    <row r="1014" spans="9:10" ht="13.2">
      <c r="I1014" s="115"/>
      <c r="J1014" s="115"/>
    </row>
    <row r="1015" spans="9:10" ht="13.2">
      <c r="I1015" s="115"/>
      <c r="J1015" s="115"/>
    </row>
    <row r="1016" spans="9:10" ht="13.2">
      <c r="I1016" s="115"/>
      <c r="J1016" s="115"/>
    </row>
    <row r="1017" spans="9:10" ht="13.2">
      <c r="I1017" s="115"/>
      <c r="J1017" s="115"/>
    </row>
    <row r="1018" spans="9:10" ht="13.2">
      <c r="I1018" s="115"/>
      <c r="J1018" s="115"/>
    </row>
    <row r="1019" spans="9:10" ht="13.2">
      <c r="I1019" s="115"/>
      <c r="J1019" s="115"/>
    </row>
    <row r="1020" spans="9:10" ht="13.2">
      <c r="I1020" s="115"/>
      <c r="J1020" s="115"/>
    </row>
    <row r="1021" spans="9:10" ht="13.2">
      <c r="I1021" s="115"/>
      <c r="J1021" s="115"/>
    </row>
    <row r="1022" spans="9:10" ht="15.75" customHeight="1">
      <c r="J1022" s="115"/>
    </row>
  </sheetData>
  <mergeCells count="17">
    <mergeCell ref="P1:S1"/>
    <mergeCell ref="H7:H8"/>
    <mergeCell ref="AA19:AC19"/>
    <mergeCell ref="A23:C23"/>
    <mergeCell ref="Y8:Z8"/>
    <mergeCell ref="Y9:Z9"/>
    <mergeCell ref="Y11:Z11"/>
    <mergeCell ref="Y12:Z12"/>
    <mergeCell ref="H43:I43"/>
    <mergeCell ref="K49:K51"/>
    <mergeCell ref="Y1:Z1"/>
    <mergeCell ref="Y2:Z2"/>
    <mergeCell ref="Y3:Z3"/>
    <mergeCell ref="Y4:Z4"/>
    <mergeCell ref="Y5:Z5"/>
    <mergeCell ref="Y6:Z6"/>
    <mergeCell ref="Y7:Z7"/>
  </mergeCells>
  <printOptions horizontalCentered="1" gridLines="1"/>
  <pageMargins left="0.7" right="0.7" top="0.75" bottom="0.75" header="0" footer="0"/>
  <pageSetup paperSize="9" fitToHeight="0" pageOrder="overThenDown" orientation="landscape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5"/>
  <sheetViews>
    <sheetView workbookViewId="0"/>
  </sheetViews>
  <sheetFormatPr defaultColWidth="12.6640625" defaultRowHeight="15.75" customHeight="1"/>
  <cols>
    <col min="1" max="1" width="28.6640625" customWidth="1"/>
    <col min="2" max="2" width="18.33203125" customWidth="1"/>
    <col min="3" max="3" width="18.21875" customWidth="1"/>
    <col min="9" max="9" width="17.88671875" customWidth="1"/>
    <col min="11" max="11" width="15" customWidth="1"/>
    <col min="12" max="12" width="14.77734375" customWidth="1"/>
    <col min="13" max="13" width="16.109375" customWidth="1"/>
    <col min="16" max="16" width="14.33203125" customWidth="1"/>
  </cols>
  <sheetData>
    <row r="1" spans="1:26">
      <c r="A1" s="116"/>
      <c r="B1" s="52"/>
      <c r="C1" s="52"/>
      <c r="D1" s="52"/>
      <c r="E1" s="52"/>
      <c r="F1" s="52"/>
      <c r="G1" s="52"/>
      <c r="H1" s="52"/>
      <c r="I1" s="52"/>
      <c r="J1" s="117"/>
      <c r="K1" s="118"/>
      <c r="L1" s="117"/>
      <c r="M1" s="117"/>
      <c r="N1" s="117"/>
      <c r="O1" s="117"/>
      <c r="P1" s="118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spans="1:26">
      <c r="A2" s="116" t="s">
        <v>94</v>
      </c>
      <c r="B2" s="52" t="s">
        <v>95</v>
      </c>
      <c r="C2" s="52" t="s">
        <v>96</v>
      </c>
      <c r="D2" s="52" t="s">
        <v>97</v>
      </c>
      <c r="E2" s="52" t="s">
        <v>98</v>
      </c>
      <c r="F2" s="52" t="s">
        <v>99</v>
      </c>
      <c r="G2" s="52" t="s">
        <v>100</v>
      </c>
      <c r="H2" s="52" t="s">
        <v>101</v>
      </c>
      <c r="I2" s="52" t="s">
        <v>102</v>
      </c>
      <c r="J2" s="117"/>
      <c r="K2" s="119" t="s">
        <v>103</v>
      </c>
      <c r="N2" s="117"/>
      <c r="O2" s="117"/>
      <c r="P2" s="118" t="s">
        <v>104</v>
      </c>
      <c r="Q2" s="117">
        <f>B3+D3+B9+B12+F12</f>
        <v>33781</v>
      </c>
      <c r="R2" s="117"/>
      <c r="S2" s="117"/>
      <c r="T2" s="117"/>
      <c r="U2" s="117"/>
      <c r="V2" s="117"/>
      <c r="W2" s="117"/>
      <c r="X2" s="117"/>
      <c r="Y2" s="117"/>
      <c r="Z2" s="117"/>
    </row>
    <row r="3" spans="1:26">
      <c r="A3" s="120" t="s">
        <v>105</v>
      </c>
      <c r="B3" s="121">
        <v>12000</v>
      </c>
      <c r="C3" s="121">
        <v>6000</v>
      </c>
      <c r="D3" s="121">
        <v>4281</v>
      </c>
      <c r="E3" s="121">
        <v>4000</v>
      </c>
      <c r="F3" s="121">
        <v>8064</v>
      </c>
      <c r="G3" s="121">
        <v>7360</v>
      </c>
      <c r="H3" s="122"/>
      <c r="I3" s="123">
        <f>SUM(B3:H3)</f>
        <v>41705</v>
      </c>
      <c r="J3" s="117"/>
      <c r="K3" s="124" t="s">
        <v>106</v>
      </c>
      <c r="L3" s="11"/>
      <c r="N3" s="117"/>
      <c r="O3" s="117"/>
      <c r="P3" s="118" t="s">
        <v>107</v>
      </c>
      <c r="Q3" s="117">
        <f>CEILING(Q2*50%,1)</f>
        <v>16891</v>
      </c>
      <c r="R3" s="117"/>
      <c r="S3" s="117"/>
      <c r="T3" s="117"/>
      <c r="U3" s="117"/>
      <c r="V3" s="117"/>
      <c r="W3" s="117"/>
      <c r="X3" s="117"/>
      <c r="Y3" s="117"/>
      <c r="Z3" s="117"/>
    </row>
    <row r="4" spans="1:26">
      <c r="A4" s="120" t="s">
        <v>108</v>
      </c>
      <c r="B4" s="125" t="s">
        <v>109</v>
      </c>
      <c r="C4" s="125" t="s">
        <v>110</v>
      </c>
      <c r="D4" s="125" t="s">
        <v>111</v>
      </c>
      <c r="E4" s="125" t="s">
        <v>112</v>
      </c>
      <c r="F4" s="125" t="s">
        <v>113</v>
      </c>
      <c r="G4" s="125" t="s">
        <v>114</v>
      </c>
      <c r="H4" s="122"/>
      <c r="I4" s="123"/>
      <c r="J4" s="117"/>
      <c r="K4" s="115"/>
      <c r="N4" s="117"/>
      <c r="O4" s="117"/>
      <c r="P4" s="118" t="s">
        <v>115</v>
      </c>
      <c r="Q4" s="117">
        <f>CEILING(Q2*25%,1)</f>
        <v>8446</v>
      </c>
      <c r="R4" s="117"/>
      <c r="S4" s="117"/>
      <c r="T4" s="117"/>
      <c r="U4" s="117"/>
      <c r="V4" s="117"/>
      <c r="W4" s="117"/>
      <c r="X4" s="117"/>
      <c r="Y4" s="117"/>
      <c r="Z4" s="117"/>
    </row>
    <row r="5" spans="1:26">
      <c r="A5" s="121" t="s">
        <v>116</v>
      </c>
      <c r="B5" s="125" t="s">
        <v>117</v>
      </c>
      <c r="C5" s="125" t="s">
        <v>118</v>
      </c>
      <c r="D5" s="125" t="s">
        <v>117</v>
      </c>
      <c r="E5" s="125" t="s">
        <v>118</v>
      </c>
      <c r="F5" s="125" t="s">
        <v>119</v>
      </c>
      <c r="G5" s="125" t="s">
        <v>118</v>
      </c>
      <c r="H5" s="122"/>
      <c r="I5" s="123"/>
      <c r="J5" s="117"/>
      <c r="K5" s="115"/>
      <c r="N5" s="117"/>
      <c r="O5" s="117"/>
      <c r="P5" s="118" t="s">
        <v>120</v>
      </c>
      <c r="Q5" s="117">
        <f>CEILING(Q2*25%,1)</f>
        <v>8446</v>
      </c>
      <c r="R5" s="117"/>
      <c r="S5" s="117"/>
      <c r="T5" s="117"/>
      <c r="U5" s="117"/>
      <c r="V5" s="117"/>
      <c r="W5" s="117"/>
      <c r="X5" s="117"/>
      <c r="Y5" s="117"/>
      <c r="Z5" s="117"/>
    </row>
    <row r="6" spans="1:26">
      <c r="A6" s="120" t="s">
        <v>121</v>
      </c>
      <c r="B6" s="121">
        <v>3000</v>
      </c>
      <c r="C6" s="121">
        <v>5000</v>
      </c>
      <c r="D6" s="121">
        <v>4000</v>
      </c>
      <c r="E6" s="122"/>
      <c r="F6" s="122"/>
      <c r="G6" s="122"/>
      <c r="H6" s="122"/>
      <c r="I6" s="123">
        <f>SUM(B6:H6)</f>
        <v>12000</v>
      </c>
      <c r="J6" s="117"/>
      <c r="K6" s="124" t="s">
        <v>122</v>
      </c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spans="1:26">
      <c r="A7" s="120" t="s">
        <v>108</v>
      </c>
      <c r="B7" s="125" t="s">
        <v>123</v>
      </c>
      <c r="C7" s="125" t="s">
        <v>124</v>
      </c>
      <c r="D7" s="125" t="s">
        <v>125</v>
      </c>
      <c r="E7" s="122"/>
      <c r="F7" s="122"/>
      <c r="G7" s="122"/>
      <c r="H7" s="122"/>
      <c r="I7" s="123"/>
      <c r="J7" s="117"/>
      <c r="K7" s="126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spans="1:26">
      <c r="A8" s="121" t="s">
        <v>116</v>
      </c>
      <c r="B8" s="125" t="s">
        <v>126</v>
      </c>
      <c r="C8" s="125" t="s">
        <v>126</v>
      </c>
      <c r="D8" s="125" t="s">
        <v>119</v>
      </c>
      <c r="E8" s="122"/>
      <c r="F8" s="122"/>
      <c r="G8" s="122"/>
      <c r="H8" s="122"/>
      <c r="I8" s="123"/>
      <c r="J8" s="117"/>
      <c r="K8" s="126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spans="1:26">
      <c r="A9" s="127" t="s">
        <v>127</v>
      </c>
      <c r="B9" s="128">
        <v>6500</v>
      </c>
      <c r="C9" s="128">
        <v>1000</v>
      </c>
      <c r="D9" s="128">
        <v>3000</v>
      </c>
      <c r="E9" s="128">
        <v>2000</v>
      </c>
      <c r="F9" s="128">
        <v>2500</v>
      </c>
      <c r="G9" s="129"/>
      <c r="H9" s="129"/>
      <c r="I9" s="130">
        <f>SUM(B9:H9)</f>
        <v>15000</v>
      </c>
      <c r="J9" s="117"/>
      <c r="K9" s="131" t="s">
        <v>128</v>
      </c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 spans="1:26">
      <c r="A10" s="127" t="s">
        <v>108</v>
      </c>
      <c r="B10" s="132" t="s">
        <v>109</v>
      </c>
      <c r="C10" s="132" t="s">
        <v>129</v>
      </c>
      <c r="D10" s="132" t="s">
        <v>113</v>
      </c>
      <c r="E10" s="132" t="s">
        <v>130</v>
      </c>
      <c r="F10" s="132" t="s">
        <v>114</v>
      </c>
      <c r="G10" s="129"/>
      <c r="H10" s="129"/>
      <c r="I10" s="130"/>
      <c r="J10" s="117"/>
      <c r="K10" s="126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spans="1:26">
      <c r="A11" s="128" t="s">
        <v>116</v>
      </c>
      <c r="B11" s="132" t="s">
        <v>117</v>
      </c>
      <c r="C11" s="132" t="s">
        <v>118</v>
      </c>
      <c r="D11" s="132" t="s">
        <v>119</v>
      </c>
      <c r="E11" s="132" t="s">
        <v>126</v>
      </c>
      <c r="F11" s="132" t="s">
        <v>118</v>
      </c>
      <c r="G11" s="129"/>
      <c r="H11" s="129"/>
      <c r="I11" s="130"/>
      <c r="J11" s="117"/>
      <c r="K11" s="126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>
      <c r="A12" s="133" t="s">
        <v>131</v>
      </c>
      <c r="B12" s="134">
        <v>8000</v>
      </c>
      <c r="C12" s="134">
        <v>3000</v>
      </c>
      <c r="D12" s="134">
        <v>3000</v>
      </c>
      <c r="E12" s="134">
        <v>3000</v>
      </c>
      <c r="F12" s="134">
        <v>3000</v>
      </c>
      <c r="G12" s="135"/>
      <c r="H12" s="135"/>
      <c r="I12" s="136">
        <f>SUM(B12:H12)</f>
        <v>20000</v>
      </c>
      <c r="J12" s="117"/>
      <c r="K12" s="131" t="s">
        <v>128</v>
      </c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26">
      <c r="A13" s="133" t="s">
        <v>108</v>
      </c>
      <c r="B13" s="137" t="s">
        <v>109</v>
      </c>
      <c r="C13" s="137" t="s">
        <v>129</v>
      </c>
      <c r="D13" s="137" t="s">
        <v>113</v>
      </c>
      <c r="E13" s="137" t="s">
        <v>130</v>
      </c>
      <c r="F13" s="137" t="s">
        <v>132</v>
      </c>
      <c r="G13" s="135"/>
      <c r="H13" s="135"/>
      <c r="I13" s="136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26">
      <c r="A14" s="134" t="s">
        <v>116</v>
      </c>
      <c r="B14" s="137" t="s">
        <v>117</v>
      </c>
      <c r="C14" s="137" t="s">
        <v>118</v>
      </c>
      <c r="D14" s="137" t="s">
        <v>119</v>
      </c>
      <c r="E14" s="137" t="s">
        <v>126</v>
      </c>
      <c r="F14" s="134" t="s">
        <v>117</v>
      </c>
      <c r="G14" s="135"/>
      <c r="H14" s="135"/>
      <c r="I14" s="135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 spans="1:26">
      <c r="A15" s="117"/>
      <c r="B15" s="117"/>
      <c r="C15" s="117"/>
      <c r="D15" s="117"/>
      <c r="E15" s="117"/>
      <c r="F15" s="117"/>
      <c r="G15" s="117"/>
      <c r="H15" s="117"/>
      <c r="I15" s="138">
        <f>SUM(I3:I14)</f>
        <v>88705</v>
      </c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 spans="1:26">
      <c r="A16" s="117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 spans="1:26">
      <c r="A17" s="117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spans="1:26">
      <c r="A18" s="139" t="s">
        <v>116</v>
      </c>
      <c r="B18" s="139" t="s">
        <v>133</v>
      </c>
      <c r="C18" s="139" t="s">
        <v>134</v>
      </c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spans="1:26">
      <c r="A19" s="140" t="s">
        <v>118</v>
      </c>
      <c r="B19" s="141">
        <f>Q3+C3+E3+G3+C9+F9+C12</f>
        <v>40751</v>
      </c>
      <c r="C19" s="141">
        <f t="shared" ref="C19:C21" si="0">CEILING(B19*100/$I$15,1)</f>
        <v>46</v>
      </c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spans="1:26">
      <c r="A20" s="140" t="s">
        <v>119</v>
      </c>
      <c r="B20" s="141">
        <f>Q4+F3+D6+D9+D12</f>
        <v>26510</v>
      </c>
      <c r="C20" s="141">
        <f t="shared" si="0"/>
        <v>30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spans="1:26">
      <c r="A21" s="140" t="s">
        <v>126</v>
      </c>
      <c r="B21" s="141">
        <f>Q5+B6+C6+E9+E12</f>
        <v>21446</v>
      </c>
      <c r="C21" s="141">
        <f t="shared" si="0"/>
        <v>25</v>
      </c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spans="1:26">
      <c r="A22" s="117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spans="1:26">
      <c r="A23" s="142" t="s">
        <v>108</v>
      </c>
      <c r="B23" s="142" t="s">
        <v>135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spans="1:26">
      <c r="A24" s="143" t="str">
        <f>B13</f>
        <v>PARAG PARIKH FLEXI CAP FUND</v>
      </c>
      <c r="B24" s="144">
        <f>B3+B9+B12</f>
        <v>26500</v>
      </c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spans="1:26">
      <c r="A25" s="143" t="str">
        <f>C13</f>
        <v>CANARA ROBECO BLUECHIP EQUITY FUND</v>
      </c>
      <c r="B25" s="144">
        <f>C12+C9</f>
        <v>4000</v>
      </c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>
      <c r="A26" s="143" t="str">
        <f>D13</f>
        <v>MOTILAL OSWAL MIDCAP FUND</v>
      </c>
      <c r="B26" s="144">
        <f>D12+D9+F3</f>
        <v>14064</v>
      </c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spans="1:26">
      <c r="A27" s="143" t="str">
        <f>E13</f>
        <v>KOTAK SMALL CAP FUND</v>
      </c>
      <c r="B27" s="144">
        <f>E12+E9</f>
        <v>5000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spans="1:26">
      <c r="A28" s="143" t="str">
        <f>F13</f>
        <v>MIRAE ASSET LARGE &amp; MIDCAP FUND</v>
      </c>
      <c r="B28" s="144">
        <f>F12</f>
        <v>3000</v>
      </c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spans="1:26">
      <c r="A29" s="143" t="str">
        <f>F10</f>
        <v>KOTAK BLUECHIP FUND</v>
      </c>
      <c r="B29" s="144">
        <f>F9+G3</f>
        <v>9860</v>
      </c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spans="1:26">
      <c r="A30" s="143" t="str">
        <f>B7</f>
        <v>NPPON INDIA SMALL CAP FUND</v>
      </c>
      <c r="B30" s="144">
        <f>B6</f>
        <v>3000</v>
      </c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spans="1:26">
      <c r="A31" s="143" t="str">
        <f>C7</f>
        <v>QUANT SMALL CAP FUND</v>
      </c>
      <c r="B31" s="144">
        <f>C6</f>
        <v>5000</v>
      </c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spans="1:26">
      <c r="A32" s="143" t="str">
        <f>D7</f>
        <v>KOTAK EMERGING EQUITY FUND</v>
      </c>
      <c r="B32" s="144">
        <f>D6</f>
        <v>4000</v>
      </c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spans="1:26">
      <c r="A33" s="143" t="str">
        <f>C4</f>
        <v>NIPPON INDIA LARGE CAP FUND</v>
      </c>
      <c r="B33" s="144">
        <f>C3</f>
        <v>6000</v>
      </c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spans="1:26">
      <c r="A34" s="143" t="str">
        <f>D4</f>
        <v>QUANT FLEXI CAP FUND</v>
      </c>
      <c r="B34" s="144">
        <f>D3</f>
        <v>4281</v>
      </c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spans="1:26">
      <c r="A35" s="143" t="str">
        <f>E4</f>
        <v>ICICI PRUDENTIAL BLUECHIP FUND</v>
      </c>
      <c r="B35" s="144">
        <f>E3</f>
        <v>4000</v>
      </c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spans="1:26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spans="1:26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spans="1:26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spans="1:26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spans="1:26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spans="1:26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spans="1:26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spans="1:26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spans="1:26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spans="1:26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spans="1:26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spans="1:26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spans="1:26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spans="1:26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spans="1:26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spans="1:26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spans="1:26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spans="1:26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spans="1:26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spans="1:26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spans="1:26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spans="1:26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spans="1:26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spans="1:26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spans="1:26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spans="1:26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spans="1:26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spans="1:26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spans="1:26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spans="1:26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spans="1:26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spans="1:26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spans="1:26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spans="1:26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spans="1:26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spans="1:26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spans="1:26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spans="1:26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spans="1:26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spans="1:26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spans="1:26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spans="1:26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spans="1:26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spans="1:26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spans="1:26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spans="1:26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spans="1:26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spans="1:26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spans="1:26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spans="1:26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spans="1:26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spans="1:26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spans="1:26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spans="1:26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spans="1:26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spans="1:26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spans="1:26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spans="1:26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spans="1:26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spans="1:26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spans="1:26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spans="1:26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spans="1:26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spans="1:26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spans="1:26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spans="1:26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spans="1:26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spans="1:26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spans="1:26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spans="1:26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spans="1:26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spans="1:26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spans="1:26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spans="1:26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spans="1:26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spans="1:26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spans="1:26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spans="1:26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spans="1:26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spans="1:26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spans="1:26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spans="1:26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spans="1:26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spans="1:26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spans="1:26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spans="1:26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spans="1:26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spans="1:26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spans="1:26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spans="1:26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spans="1:26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spans="1:26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spans="1:26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spans="1:26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spans="1:26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spans="1:26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spans="1:26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spans="1:26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spans="1:26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spans="1:26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spans="1:26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spans="1:26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spans="1:26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spans="1:26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spans="1:26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spans="1:26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spans="1:26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spans="1:26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spans="1:26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spans="1:26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spans="1:26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spans="1:26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spans="1:26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spans="1:26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spans="1:26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spans="1:26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spans="1:26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spans="1:26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spans="1:26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spans="1:26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spans="1:26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spans="1:26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spans="1:26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spans="1:26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spans="1:26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spans="1:26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spans="1:26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spans="1:26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spans="1:26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spans="1:26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spans="1:26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spans="1:26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spans="1:26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spans="1:26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spans="1:26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spans="1:26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spans="1:26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spans="1:26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spans="1:26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spans="1:26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spans="1:26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spans="1:26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spans="1:26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spans="1:26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spans="1:26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spans="1:26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spans="1:26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spans="1:26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spans="1:26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spans="1:26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spans="1:26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spans="1:26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spans="1:26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spans="1:26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spans="1:26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spans="1:26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spans="1:26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spans="1:26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spans="1:26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spans="1:26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spans="1:26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spans="1:26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spans="1:26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spans="1:26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spans="1:26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spans="1:26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spans="1:26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spans="1:26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spans="1:26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spans="1:26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spans="1:26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spans="1:26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spans="1:26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spans="1:26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spans="1:26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spans="1:26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spans="1:26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spans="1:26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spans="1:26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spans="1:26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spans="1:26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spans="1:26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spans="1:26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spans="1:26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spans="1:26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spans="1:26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spans="1:26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spans="1:26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spans="1:26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spans="1:26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spans="1:26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spans="1:26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spans="1:26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spans="1:26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spans="1:26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spans="1:26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spans="1:26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spans="1:26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spans="1:26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spans="1:26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spans="1:26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spans="1:26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 spans="1:26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 spans="1:26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 spans="1:26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 spans="1:26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 spans="1:26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 spans="1:26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 spans="1:26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 spans="1:26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 spans="1:26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 spans="1:26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 spans="1:26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 spans="1:26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 spans="1:26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 spans="1:26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 spans="1:26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spans="1:26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 spans="1:26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 spans="1:26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 spans="1:26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 spans="1:26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 spans="1:26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 spans="1:26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 spans="1:26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 spans="1:26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 spans="1:26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 spans="1:26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 spans="1:26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 spans="1:26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spans="1:26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spans="1:26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 spans="1:26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 spans="1:26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 spans="1:26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 spans="1:26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 spans="1:26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 spans="1:26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 spans="1:26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 spans="1:26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 spans="1:26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 spans="1:26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 spans="1:26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 spans="1:26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 spans="1:26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 spans="1:26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 spans="1:26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 spans="1:26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 spans="1:26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 spans="1:26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 spans="1:26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 spans="1:26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 spans="1:26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 spans="1:26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 spans="1:26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 spans="1:26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 spans="1:26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 spans="1:26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 spans="1:26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 spans="1:26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 spans="1:26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 spans="1:26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 spans="1:26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 spans="1:26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 spans="1:26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 spans="1:26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 spans="1:26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 spans="1:26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 spans="1:26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 spans="1:26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 spans="1:26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 spans="1:26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 spans="1:26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 spans="1:26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 spans="1:26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 spans="1:26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 spans="1:26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 spans="1:26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 spans="1:26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 spans="1:26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 spans="1:26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 spans="1:26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 spans="1:26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 spans="1:26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 spans="1:26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 spans="1:26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 spans="1:26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 spans="1:26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 spans="1:26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 spans="1:26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 spans="1:26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 spans="1:26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spans="1:26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 spans="1:26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 spans="1:26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 spans="1:26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 spans="1:26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 spans="1:26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 spans="1:26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 spans="1:26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 spans="1:26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 spans="1:26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 spans="1:26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 spans="1:26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 spans="1:26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 spans="1:26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 spans="1:26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 spans="1:26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 spans="1:26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 spans="1:26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 spans="1:26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 spans="1:26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spans="1:26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spans="1:26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 spans="1:26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 spans="1:26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 spans="1:26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 spans="1:26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 spans="1:26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 spans="1:26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 spans="1:26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 spans="1:26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 spans="1:26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 spans="1:26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 spans="1:26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 spans="1:26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 spans="1:26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 spans="1:26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 spans="1:26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 spans="1:26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 spans="1:26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 spans="1:26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 spans="1:26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 spans="1:26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 spans="1:26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 spans="1:26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 spans="1:26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 spans="1:26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 spans="1:26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 spans="1:26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 spans="1:26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 spans="1:26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 spans="1:26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 spans="1:26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 spans="1:26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 spans="1:26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 spans="1:26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 spans="1:26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 spans="1:26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 spans="1:26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 spans="1:26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 spans="1:26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 spans="1:26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 spans="1:26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 spans="1:26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 spans="1:26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 spans="1:26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 spans="1:26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 spans="1:26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 spans="1:26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 spans="1:26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 spans="1:26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 spans="1:26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 spans="1:26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 spans="1:26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 spans="1:26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 spans="1:26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 spans="1:26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 spans="1:26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 spans="1:26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 spans="1:26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 spans="1:26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 spans="1:26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 spans="1:26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spans="1:26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spans="1:26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spans="1:26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spans="1:26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spans="1:26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spans="1:26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spans="1:26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spans="1:26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spans="1:26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spans="1:26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spans="1:26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spans="1:26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spans="1:26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spans="1:26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spans="1:26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spans="1:26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spans="1:26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spans="1:26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spans="1:26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spans="1:26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spans="1:26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spans="1:26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spans="1:26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spans="1:26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spans="1:26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spans="1:26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spans="1:26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spans="1:26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spans="1:26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spans="1:26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spans="1:26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spans="1:26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spans="1:26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spans="1:26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spans="1:26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spans="1:26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spans="1:26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spans="1:26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spans="1:26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spans="1:26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spans="1:26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spans="1:26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spans="1:26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spans="1:26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spans="1:26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spans="1:26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spans="1:26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spans="1:26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spans="1:26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spans="1:26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spans="1:26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spans="1:26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spans="1:26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spans="1:26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spans="1:26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spans="1:26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spans="1:26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spans="1:26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spans="1:26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spans="1:26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spans="1:26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spans="1:26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spans="1:26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spans="1:26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spans="1:26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spans="1:26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spans="1:26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spans="1:26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spans="1:26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spans="1:26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spans="1:26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spans="1:26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spans="1:26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spans="1:26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spans="1:26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spans="1:26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spans="1:26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spans="1:26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spans="1:26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spans="1:26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spans="1:26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spans="1:26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spans="1:26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spans="1:26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spans="1:26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spans="1:26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spans="1:26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spans="1:26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spans="1:26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spans="1:26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spans="1:26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spans="1:26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spans="1:26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spans="1:26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spans="1:26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spans="1:26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spans="1:26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spans="1:26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spans="1:26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spans="1:26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spans="1:26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spans="1:26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spans="1:26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spans="1:26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spans="1:26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spans="1:26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spans="1:26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spans="1:26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spans="1:26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spans="1:26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spans="1:26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spans="1:26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spans="1:26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spans="1:26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spans="1:26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spans="1:26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spans="1:26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spans="1:26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spans="1:26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spans="1:26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spans="1:26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spans="1:26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spans="1:26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spans="1:26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spans="1:26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spans="1:26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spans="1:26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spans="1:26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spans="1:26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spans="1:26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spans="1:26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spans="1:26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spans="1:26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spans="1:26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spans="1:26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spans="1:26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spans="1:26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spans="1:26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spans="1:26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spans="1:26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spans="1:26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spans="1:26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spans="1:26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spans="1:26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spans="1:26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spans="1:26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spans="1:26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spans="1:26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spans="1:26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spans="1:26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spans="1:26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spans="1:26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spans="1:26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spans="1:26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spans="1:26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spans="1:26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spans="1:26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spans="1:26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spans="1:26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spans="1:26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spans="1:26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spans="1:26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spans="1:26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spans="1:26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spans="1:26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spans="1:26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spans="1:26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spans="1:26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spans="1:26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spans="1:26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spans="1:26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spans="1:26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spans="1:26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spans="1:26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spans="1:26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spans="1:26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spans="1:26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spans="1:26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spans="1:26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spans="1:26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spans="1:26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spans="1:26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spans="1:26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spans="1:26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spans="1:26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spans="1:26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spans="1:26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spans="1:26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spans="1:26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spans="1:26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spans="1:26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spans="1:26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spans="1:26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spans="1:26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spans="1:26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spans="1:26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spans="1:26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spans="1:26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spans="1:26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spans="1:26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spans="1:26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spans="1:26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spans="1:26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spans="1:26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spans="1:26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spans="1:26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spans="1:26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spans="1:26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spans="1:26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spans="1:26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spans="1:26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spans="1:26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spans="1:26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spans="1:26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spans="1:26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spans="1:26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spans="1:26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spans="1:26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spans="1:26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spans="1:26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spans="1:26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spans="1:26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spans="1:26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spans="1:26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spans="1:26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spans="1:26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spans="1:26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spans="1:26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spans="1:26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spans="1:26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spans="1:26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spans="1:26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spans="1:26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spans="1:26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spans="1:26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spans="1:26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spans="1:26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spans="1:26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spans="1:26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spans="1:26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spans="1:26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spans="1:26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spans="1:26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spans="1:26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spans="1:26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spans="1:26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spans="1:26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spans="1:26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spans="1:26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spans="1:26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spans="1:26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spans="1:26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spans="1:26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spans="1:26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spans="1:26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spans="1:26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spans="1:26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spans="1:26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spans="1:26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spans="1:26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spans="1:26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spans="1:26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spans="1:26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spans="1:26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spans="1:26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spans="1:26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spans="1:26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spans="1:26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spans="1:26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spans="1:26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spans="1:26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spans="1:26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spans="1:26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spans="1:26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spans="1:26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spans="1:26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spans="1:26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spans="1:26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spans="1:26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spans="1:26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spans="1:26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spans="1:26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spans="1:26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spans="1:26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spans="1:26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spans="1:26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spans="1:26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spans="1:26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spans="1:26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spans="1:26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spans="1:26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spans="1:26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spans="1:26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spans="1:26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spans="1:26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spans="1:26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spans="1:26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spans="1:26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spans="1:26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spans="1:26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spans="1:26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spans="1:26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spans="1:26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spans="1:26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spans="1:26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spans="1:26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spans="1:26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spans="1:26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spans="1:26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spans="1:26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spans="1:26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spans="1:26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spans="1:26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spans="1:26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spans="1:26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spans="1:26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spans="1:26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spans="1:26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spans="1:26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spans="1:26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spans="1:26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spans="1:26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spans="1:26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spans="1:26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spans="1:26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spans="1:26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spans="1:26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spans="1:26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spans="1:26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spans="1:26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spans="1:26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spans="1:26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spans="1:26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spans="1:26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spans="1:26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spans="1:26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spans="1:26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spans="1:26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spans="1:26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spans="1:26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spans="1:26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spans="1:26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spans="1:26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spans="1:26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spans="1:26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spans="1:26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spans="1:26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spans="1:26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spans="1:26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spans="1:26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spans="1:26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spans="1:26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spans="1:26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spans="1:26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spans="1:26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spans="1:26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spans="1:26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spans="1:26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spans="1:26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spans="1:26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spans="1:26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spans="1:26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spans="1:26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spans="1:26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spans="1:26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spans="1:26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spans="1:26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spans="1:26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spans="1:26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spans="1:26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spans="1:26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spans="1:26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spans="1:26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spans="1:26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spans="1:26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spans="1:26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spans="1:26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spans="1:26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spans="1:26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spans="1:26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spans="1:26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spans="1:26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spans="1:26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spans="1:26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spans="1:26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spans="1:26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spans="1:26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spans="1:26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spans="1:26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spans="1:26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spans="1:26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spans="1:26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spans="1:26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spans="1:26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spans="1:26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spans="1:26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spans="1:26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spans="1:26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spans="1:26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spans="1:26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spans="1:26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spans="1:26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spans="1:26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spans="1:26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spans="1:26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spans="1:26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spans="1:26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spans="1:26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spans="1:26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spans="1:26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spans="1:26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spans="1:26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spans="1:26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spans="1:26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spans="1:26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spans="1:26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spans="1:26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spans="1:26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spans="1:26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spans="1:26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spans="1:26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spans="1:26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spans="1:26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spans="1:26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spans="1:26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spans="1:26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spans="1:26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spans="1:26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spans="1:26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spans="1:26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spans="1:26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spans="1:26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spans="1:26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spans="1:26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spans="1:26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spans="1:26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spans="1:26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spans="1:26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spans="1:26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spans="1:26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spans="1:26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spans="1:26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spans="1:26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spans="1:26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spans="1:26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spans="1:26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spans="1:26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spans="1:26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spans="1:26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spans="1:26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spans="1:26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spans="1:26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spans="1:26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spans="1:26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spans="1:26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spans="1:26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spans="1:26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spans="1:26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spans="1:26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spans="1:26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spans="1:26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spans="1:26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spans="1:26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spans="1:26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spans="1:26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spans="1:26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spans="1:26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spans="1:26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spans="1:26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spans="1:26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spans="1:26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spans="1:26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spans="1:26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spans="1:26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spans="1:26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spans="1:26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spans="1:26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spans="1:26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spans="1:26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spans="1:26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spans="1:26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spans="1:26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spans="1:26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spans="1:26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spans="1:26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spans="1:26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spans="1:26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spans="1:26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spans="1:26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spans="1:26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spans="1:26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spans="1:26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spans="1:26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spans="1:26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spans="1:26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spans="1:26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spans="1:26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spans="1:26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spans="1:26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spans="1:26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spans="1:26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spans="1:26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spans="1:26">
      <c r="A914" s="117"/>
      <c r="B914" s="117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spans="1:26">
      <c r="A915" s="117"/>
      <c r="B915" s="117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spans="1:26">
      <c r="A916" s="117"/>
      <c r="B916" s="117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spans="1:26">
      <c r="A917" s="117"/>
      <c r="B917" s="117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spans="1:26">
      <c r="A918" s="117"/>
      <c r="B918" s="117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spans="1:26">
      <c r="A919" s="117"/>
      <c r="B919" s="117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spans="1:26">
      <c r="A920" s="117"/>
      <c r="B920" s="117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spans="1:26">
      <c r="A921" s="117"/>
      <c r="B921" s="117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spans="1:26">
      <c r="A922" s="117"/>
      <c r="B922" s="117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spans="1:26">
      <c r="A923" s="117"/>
      <c r="B923" s="117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spans="1:26">
      <c r="A924" s="117"/>
      <c r="B924" s="117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spans="1:26">
      <c r="A925" s="117"/>
      <c r="B925" s="117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spans="1:26">
      <c r="A926" s="117"/>
      <c r="B926" s="117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spans="1:26">
      <c r="A927" s="117"/>
      <c r="B927" s="117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spans="1:26">
      <c r="A928" s="117"/>
      <c r="B928" s="117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spans="1:26">
      <c r="A929" s="117"/>
      <c r="B929" s="117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spans="1:26">
      <c r="A930" s="117"/>
      <c r="B930" s="117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spans="1:26">
      <c r="A931" s="117"/>
      <c r="B931" s="117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spans="1:26">
      <c r="A932" s="117"/>
      <c r="B932" s="117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spans="1:26">
      <c r="A933" s="117"/>
      <c r="B933" s="117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spans="1:26">
      <c r="A934" s="117"/>
      <c r="B934" s="117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spans="1:26">
      <c r="A935" s="117"/>
      <c r="B935" s="117"/>
      <c r="C935" s="117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spans="1:26">
      <c r="A936" s="117"/>
      <c r="B936" s="117"/>
      <c r="C936" s="117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spans="1:26">
      <c r="A937" s="117"/>
      <c r="B937" s="117"/>
      <c r="C937" s="117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spans="1:26">
      <c r="A938" s="117"/>
      <c r="B938" s="117"/>
      <c r="C938" s="117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spans="1:26">
      <c r="A939" s="117"/>
      <c r="B939" s="117"/>
      <c r="C939" s="117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spans="1:26">
      <c r="A940" s="117"/>
      <c r="B940" s="117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spans="1:26">
      <c r="A941" s="117"/>
      <c r="B941" s="117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spans="1:26">
      <c r="A942" s="117"/>
      <c r="B942" s="117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spans="1:26">
      <c r="A943" s="117"/>
      <c r="B943" s="117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spans="1:26">
      <c r="A944" s="117"/>
      <c r="B944" s="117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spans="1:26">
      <c r="A945" s="117"/>
      <c r="B945" s="117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spans="1:26">
      <c r="A946" s="117"/>
      <c r="B946" s="117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spans="1:26">
      <c r="A947" s="117"/>
      <c r="B947" s="117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spans="1:26">
      <c r="A948" s="117"/>
      <c r="B948" s="117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spans="1:26">
      <c r="A949" s="117"/>
      <c r="B949" s="117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spans="1:26">
      <c r="A950" s="117"/>
      <c r="B950" s="117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spans="1:26">
      <c r="A951" s="117"/>
      <c r="B951" s="117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spans="1:26">
      <c r="A952" s="117"/>
      <c r="B952" s="117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spans="1:26">
      <c r="A953" s="117"/>
      <c r="B953" s="117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spans="1:26">
      <c r="A954" s="117"/>
      <c r="B954" s="117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spans="1:26">
      <c r="A955" s="117"/>
      <c r="B955" s="117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spans="1:26">
      <c r="A956" s="117"/>
      <c r="B956" s="117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spans="1:26">
      <c r="A957" s="117"/>
      <c r="B957" s="117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spans="1:26">
      <c r="A958" s="117"/>
      <c r="B958" s="117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spans="1:26">
      <c r="A959" s="117"/>
      <c r="B959" s="117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spans="1:26">
      <c r="A960" s="117"/>
      <c r="B960" s="117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spans="1:26">
      <c r="A961" s="117"/>
      <c r="B961" s="117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spans="1:26">
      <c r="A962" s="117"/>
      <c r="B962" s="117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spans="1:26">
      <c r="A963" s="117"/>
      <c r="B963" s="117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spans="1:26">
      <c r="A964" s="117"/>
      <c r="B964" s="117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spans="1:26">
      <c r="A965" s="117"/>
      <c r="B965" s="117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spans="1:26">
      <c r="A966" s="117"/>
      <c r="B966" s="117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spans="1:26">
      <c r="A967" s="117"/>
      <c r="B967" s="117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spans="1:26">
      <c r="A968" s="117"/>
      <c r="B968" s="117"/>
      <c r="C968" s="117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spans="1:26">
      <c r="A969" s="117"/>
      <c r="B969" s="117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spans="1:26">
      <c r="A970" s="117"/>
      <c r="B970" s="117"/>
      <c r="C970" s="117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spans="1:26">
      <c r="A971" s="117"/>
      <c r="B971" s="117"/>
      <c r="C971" s="117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spans="1:26">
      <c r="A972" s="117"/>
      <c r="B972" s="117"/>
      <c r="C972" s="117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spans="1:26">
      <c r="A973" s="117"/>
      <c r="B973" s="117"/>
      <c r="C973" s="117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spans="1:26">
      <c r="A974" s="117"/>
      <c r="B974" s="117"/>
      <c r="C974" s="117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spans="1:26">
      <c r="A975" s="117"/>
      <c r="B975" s="117"/>
      <c r="C975" s="117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spans="1:26">
      <c r="A976" s="117"/>
      <c r="B976" s="117"/>
      <c r="C976" s="117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spans="1:26">
      <c r="A977" s="117"/>
      <c r="B977" s="117"/>
      <c r="C977" s="117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spans="1:26">
      <c r="A978" s="117"/>
      <c r="B978" s="117"/>
      <c r="C978" s="117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spans="1:26">
      <c r="A979" s="117"/>
      <c r="B979" s="117"/>
      <c r="C979" s="117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spans="1:26">
      <c r="A980" s="117"/>
      <c r="B980" s="117"/>
      <c r="C980" s="117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spans="1:26">
      <c r="A981" s="117"/>
      <c r="B981" s="117"/>
      <c r="C981" s="117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spans="1:26">
      <c r="A982" s="117"/>
      <c r="B982" s="117"/>
      <c r="C982" s="117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spans="1:26">
      <c r="A983" s="117"/>
      <c r="B983" s="117"/>
      <c r="C983" s="117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spans="1:26">
      <c r="A984" s="117"/>
      <c r="B984" s="117"/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spans="1:26">
      <c r="A985" s="117"/>
      <c r="B985" s="117"/>
      <c r="C985" s="117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spans="1:26">
      <c r="A986" s="117"/>
      <c r="B986" s="117"/>
      <c r="C986" s="117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 spans="1:26">
      <c r="A987" s="117"/>
      <c r="B987" s="117"/>
      <c r="C987" s="117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 spans="1:26">
      <c r="A988" s="117"/>
      <c r="B988" s="117"/>
      <c r="C988" s="117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 spans="1:26">
      <c r="A989" s="117"/>
      <c r="B989" s="117"/>
      <c r="C989" s="117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 spans="1:26">
      <c r="A990" s="117"/>
      <c r="B990" s="117"/>
      <c r="C990" s="117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 spans="1:26">
      <c r="A991" s="117"/>
      <c r="B991" s="117"/>
      <c r="C991" s="117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 spans="1:26">
      <c r="A992" s="117"/>
      <c r="B992" s="117"/>
      <c r="C992" s="117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 spans="1:26">
      <c r="A993" s="117"/>
      <c r="B993" s="117"/>
      <c r="C993" s="117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 spans="1:26">
      <c r="A994" s="117"/>
      <c r="B994" s="117"/>
      <c r="C994" s="117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  <row r="995" spans="1:26">
      <c r="A995" s="117"/>
      <c r="B995" s="117"/>
      <c r="C995" s="117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</row>
    <row r="996" spans="1:26">
      <c r="A996" s="117"/>
      <c r="B996" s="117"/>
      <c r="C996" s="117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</row>
    <row r="997" spans="1:26">
      <c r="A997" s="117"/>
      <c r="B997" s="117"/>
      <c r="C997" s="117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</row>
    <row r="998" spans="1:26">
      <c r="A998" s="117"/>
      <c r="B998" s="117"/>
      <c r="C998" s="117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</row>
    <row r="999" spans="1:26">
      <c r="A999" s="117"/>
      <c r="B999" s="117"/>
      <c r="C999" s="117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</row>
    <row r="1000" spans="1:26">
      <c r="A1000" s="117"/>
      <c r="B1000" s="117"/>
      <c r="C1000" s="117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</row>
    <row r="1001" spans="1:26">
      <c r="A1001" s="117"/>
      <c r="B1001" s="117"/>
      <c r="C1001" s="117"/>
      <c r="D1001" s="117"/>
      <c r="E1001" s="117"/>
      <c r="F1001" s="117"/>
      <c r="G1001" s="117"/>
      <c r="H1001" s="117"/>
      <c r="I1001" s="117"/>
      <c r="J1001" s="117"/>
      <c r="K1001" s="117"/>
      <c r="L1001" s="117"/>
      <c r="M1001" s="117"/>
      <c r="N1001" s="117"/>
      <c r="O1001" s="117"/>
      <c r="P1001" s="117"/>
      <c r="Q1001" s="117"/>
      <c r="R1001" s="117"/>
      <c r="S1001" s="117"/>
      <c r="T1001" s="117"/>
      <c r="U1001" s="117"/>
      <c r="V1001" s="117"/>
      <c r="W1001" s="117"/>
      <c r="X1001" s="117"/>
      <c r="Y1001" s="117"/>
      <c r="Z1001" s="117"/>
    </row>
    <row r="1002" spans="1:26">
      <c r="A1002" s="117"/>
      <c r="B1002" s="117"/>
      <c r="C1002" s="117"/>
      <c r="D1002" s="117"/>
      <c r="E1002" s="117"/>
      <c r="F1002" s="117"/>
      <c r="G1002" s="117"/>
      <c r="H1002" s="117"/>
      <c r="I1002" s="117"/>
      <c r="J1002" s="117"/>
      <c r="K1002" s="117"/>
      <c r="L1002" s="117"/>
      <c r="M1002" s="117"/>
      <c r="N1002" s="117"/>
      <c r="O1002" s="117"/>
      <c r="P1002" s="117"/>
      <c r="Q1002" s="117"/>
      <c r="R1002" s="117"/>
      <c r="S1002" s="117"/>
      <c r="T1002" s="117"/>
      <c r="U1002" s="117"/>
      <c r="V1002" s="117"/>
      <c r="W1002" s="117"/>
      <c r="X1002" s="117"/>
      <c r="Y1002" s="117"/>
      <c r="Z1002" s="117"/>
    </row>
    <row r="1003" spans="1:26">
      <c r="A1003" s="117"/>
      <c r="B1003" s="117"/>
      <c r="C1003" s="117"/>
      <c r="D1003" s="117"/>
      <c r="E1003" s="117"/>
      <c r="F1003" s="117"/>
      <c r="G1003" s="117"/>
      <c r="H1003" s="117"/>
      <c r="I1003" s="117"/>
      <c r="J1003" s="117"/>
      <c r="K1003" s="117"/>
      <c r="L1003" s="117"/>
      <c r="M1003" s="117"/>
      <c r="N1003" s="117"/>
      <c r="O1003" s="117"/>
      <c r="P1003" s="117"/>
      <c r="Q1003" s="117"/>
      <c r="R1003" s="117"/>
      <c r="S1003" s="117"/>
      <c r="T1003" s="117"/>
      <c r="U1003" s="117"/>
      <c r="V1003" s="117"/>
      <c r="W1003" s="117"/>
      <c r="X1003" s="117"/>
      <c r="Y1003" s="117"/>
      <c r="Z1003" s="117"/>
    </row>
    <row r="1004" spans="1:26">
      <c r="A1004" s="117"/>
      <c r="B1004" s="117"/>
      <c r="C1004" s="117"/>
      <c r="D1004" s="117"/>
      <c r="E1004" s="117"/>
      <c r="F1004" s="117"/>
      <c r="G1004" s="117"/>
      <c r="H1004" s="117"/>
      <c r="I1004" s="117"/>
      <c r="J1004" s="117"/>
      <c r="K1004" s="117"/>
      <c r="L1004" s="117"/>
      <c r="M1004" s="117"/>
      <c r="N1004" s="117"/>
      <c r="O1004" s="117"/>
      <c r="P1004" s="117"/>
      <c r="Q1004" s="117"/>
      <c r="R1004" s="117"/>
      <c r="S1004" s="117"/>
      <c r="T1004" s="117"/>
      <c r="U1004" s="117"/>
      <c r="V1004" s="117"/>
      <c r="W1004" s="117"/>
      <c r="X1004" s="117"/>
      <c r="Y1004" s="117"/>
      <c r="Z1004" s="117"/>
    </row>
    <row r="1005" spans="1:26">
      <c r="A1005" s="117"/>
      <c r="B1005" s="117"/>
      <c r="C1005" s="117"/>
      <c r="D1005" s="117"/>
      <c r="E1005" s="117"/>
      <c r="F1005" s="117"/>
      <c r="G1005" s="117"/>
      <c r="H1005" s="117"/>
      <c r="I1005" s="117"/>
      <c r="J1005" s="117"/>
      <c r="K1005" s="117"/>
      <c r="L1005" s="117"/>
      <c r="M1005" s="117"/>
      <c r="N1005" s="117"/>
      <c r="O1005" s="117"/>
      <c r="P1005" s="117"/>
      <c r="Q1005" s="117"/>
      <c r="R1005" s="117"/>
      <c r="S1005" s="117"/>
      <c r="T1005" s="117"/>
      <c r="U1005" s="117"/>
      <c r="V1005" s="117"/>
      <c r="W1005" s="117"/>
      <c r="X1005" s="117"/>
      <c r="Y1005" s="117"/>
      <c r="Z1005" s="1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workbookViewId="0"/>
  </sheetViews>
  <sheetFormatPr defaultColWidth="12.6640625" defaultRowHeight="15.75" customHeight="1"/>
  <cols>
    <col min="1" max="1" width="11.33203125" customWidth="1"/>
    <col min="2" max="2" width="19.33203125" customWidth="1"/>
    <col min="3" max="3" width="8.77734375" customWidth="1"/>
    <col min="4" max="4" width="11.77734375" customWidth="1"/>
    <col min="5" max="5" width="13.6640625" customWidth="1"/>
    <col min="6" max="6" width="18.6640625" customWidth="1"/>
    <col min="7" max="7" width="20.88671875" customWidth="1"/>
    <col min="8" max="9" width="10.44140625" customWidth="1"/>
  </cols>
  <sheetData>
    <row r="1" spans="1:11">
      <c r="A1" s="145" t="s">
        <v>136</v>
      </c>
      <c r="B1" s="145" t="s">
        <v>108</v>
      </c>
      <c r="C1" s="145" t="s">
        <v>135</v>
      </c>
      <c r="D1" s="145" t="s">
        <v>137</v>
      </c>
      <c r="E1" s="145" t="s">
        <v>138</v>
      </c>
      <c r="F1" s="145" t="s">
        <v>139</v>
      </c>
      <c r="G1" s="145" t="s">
        <v>140</v>
      </c>
      <c r="H1" s="145" t="s">
        <v>141</v>
      </c>
      <c r="I1" s="145" t="s">
        <v>142</v>
      </c>
      <c r="J1" s="145" t="s">
        <v>143</v>
      </c>
      <c r="K1" s="145" t="s">
        <v>144</v>
      </c>
    </row>
    <row r="2" spans="1:11">
      <c r="A2" s="146">
        <v>44311</v>
      </c>
      <c r="B2" s="147" t="s">
        <v>145</v>
      </c>
      <c r="C2" s="148"/>
      <c r="D2" s="55"/>
      <c r="E2" s="55"/>
      <c r="F2" s="55"/>
      <c r="G2" s="55"/>
      <c r="H2" s="55"/>
      <c r="I2" s="55"/>
      <c r="J2" s="55"/>
      <c r="K2" s="55"/>
    </row>
    <row r="3" spans="1:11">
      <c r="A3" s="146">
        <v>44311</v>
      </c>
      <c r="B3" s="147" t="s">
        <v>129</v>
      </c>
      <c r="C3" s="55"/>
      <c r="D3" s="55"/>
      <c r="E3" s="55"/>
      <c r="F3" s="55"/>
      <c r="G3" s="55"/>
      <c r="H3" s="55"/>
      <c r="I3" s="55"/>
      <c r="J3" s="55"/>
      <c r="K3" s="55"/>
    </row>
    <row r="4" spans="1:11">
      <c r="A4" s="146">
        <v>44617</v>
      </c>
      <c r="B4" s="147" t="s">
        <v>114</v>
      </c>
      <c r="C4" s="55"/>
      <c r="D4" s="55"/>
      <c r="E4" s="55"/>
      <c r="F4" s="55"/>
      <c r="G4" s="55"/>
      <c r="H4" s="55"/>
      <c r="I4" s="55"/>
      <c r="J4" s="55"/>
      <c r="K4" s="55"/>
    </row>
    <row r="5" spans="1:11">
      <c r="A5" s="146">
        <v>44586</v>
      </c>
      <c r="B5" s="147" t="s">
        <v>130</v>
      </c>
      <c r="C5" s="55"/>
      <c r="D5" s="55"/>
      <c r="E5" s="55"/>
      <c r="F5" s="55"/>
      <c r="G5" s="55"/>
      <c r="H5" s="55"/>
      <c r="I5" s="55"/>
      <c r="J5" s="55"/>
      <c r="K5" s="55"/>
    </row>
    <row r="6" spans="1:11">
      <c r="A6" s="146">
        <v>44311</v>
      </c>
      <c r="B6" s="147" t="s">
        <v>146</v>
      </c>
      <c r="C6" s="55"/>
      <c r="D6" s="55"/>
      <c r="E6" s="55"/>
      <c r="F6" s="55"/>
      <c r="G6" s="55"/>
      <c r="H6" s="55"/>
      <c r="I6" s="55"/>
      <c r="J6" s="55"/>
      <c r="K6" s="55"/>
    </row>
    <row r="7" spans="1:11">
      <c r="A7" s="55"/>
      <c r="B7" s="147"/>
      <c r="C7" s="55"/>
      <c r="D7" s="55"/>
      <c r="E7" s="55"/>
      <c r="F7" s="55"/>
      <c r="G7" s="55"/>
      <c r="H7" s="55"/>
      <c r="I7" s="55"/>
      <c r="J7" s="55"/>
      <c r="K7" s="55"/>
    </row>
    <row r="8" spans="1:11">
      <c r="A8" s="55"/>
      <c r="B8" s="149"/>
      <c r="C8" s="55"/>
      <c r="D8" s="55"/>
      <c r="E8" s="55"/>
      <c r="F8" s="55"/>
      <c r="G8" s="55"/>
      <c r="H8" s="55"/>
      <c r="I8" s="55"/>
      <c r="J8" s="55"/>
      <c r="K8" s="55"/>
    </row>
    <row r="9" spans="1:11">
      <c r="A9" s="55"/>
      <c r="B9" s="149"/>
      <c r="C9" s="55"/>
      <c r="D9" s="55"/>
      <c r="E9" s="55"/>
      <c r="F9" s="55"/>
      <c r="G9" s="55"/>
      <c r="H9" s="55"/>
      <c r="I9" s="55"/>
      <c r="J9" s="55"/>
      <c r="K9" s="55"/>
    </row>
    <row r="10" spans="1:11">
      <c r="A10" s="55"/>
      <c r="B10" s="149"/>
      <c r="C10" s="55"/>
      <c r="D10" s="55"/>
      <c r="E10" s="55"/>
      <c r="F10" s="55"/>
      <c r="G10" s="55"/>
      <c r="H10" s="55"/>
      <c r="I10" s="55"/>
      <c r="J10" s="55"/>
      <c r="K10" s="55"/>
    </row>
    <row r="11" spans="1:11">
      <c r="A11" s="55"/>
      <c r="B11" s="149"/>
      <c r="C11" s="55"/>
      <c r="D11" s="55"/>
      <c r="E11" s="55"/>
      <c r="F11" s="55"/>
      <c r="G11" s="55"/>
      <c r="H11" s="55"/>
      <c r="I11" s="55"/>
      <c r="J11" s="55"/>
      <c r="K11" s="55"/>
    </row>
    <row r="12" spans="1:11">
      <c r="A12" s="55"/>
      <c r="B12" s="149"/>
      <c r="C12" s="55"/>
      <c r="D12" s="55"/>
      <c r="E12" s="55"/>
      <c r="F12" s="55"/>
      <c r="G12" s="55"/>
      <c r="H12" s="55"/>
      <c r="I12" s="55"/>
      <c r="J12" s="55"/>
      <c r="K12" s="55"/>
    </row>
    <row r="13" spans="1:11">
      <c r="A13" s="55"/>
      <c r="B13" s="149"/>
      <c r="C13" s="55"/>
      <c r="D13" s="55"/>
      <c r="E13" s="55"/>
      <c r="F13" s="55"/>
      <c r="G13" s="55"/>
      <c r="H13" s="55"/>
      <c r="I13" s="55"/>
      <c r="J13" s="55"/>
      <c r="K13" s="55"/>
    </row>
    <row r="14" spans="1:11">
      <c r="A14" s="55"/>
      <c r="B14" s="149"/>
      <c r="C14" s="55"/>
      <c r="D14" s="55"/>
      <c r="E14" s="55"/>
      <c r="F14" s="55"/>
      <c r="G14" s="55"/>
      <c r="H14" s="55"/>
      <c r="I14" s="55"/>
      <c r="J14" s="55"/>
      <c r="K14" s="55"/>
    </row>
    <row r="15" spans="1:11">
      <c r="A15" s="55"/>
      <c r="B15" s="149"/>
      <c r="C15" s="55"/>
      <c r="D15" s="55"/>
      <c r="E15" s="55"/>
      <c r="F15" s="55"/>
      <c r="G15" s="55"/>
      <c r="H15" s="55"/>
      <c r="I15" s="55"/>
      <c r="J15" s="55"/>
      <c r="K15" s="55"/>
    </row>
    <row r="16" spans="1:11">
      <c r="A16" s="55"/>
      <c r="B16" s="149"/>
      <c r="C16" s="55"/>
      <c r="D16" s="55"/>
      <c r="E16" s="55"/>
      <c r="F16" s="55"/>
      <c r="G16" s="55"/>
      <c r="H16" s="55"/>
      <c r="I16" s="55"/>
      <c r="J16" s="55"/>
      <c r="K16" s="55"/>
    </row>
    <row r="17" spans="2:2">
      <c r="B17" s="115"/>
    </row>
    <row r="18" spans="2:2">
      <c r="B18" s="115"/>
    </row>
    <row r="19" spans="2:2">
      <c r="B19" s="115"/>
    </row>
    <row r="20" spans="2:2">
      <c r="B20" s="115"/>
    </row>
    <row r="21" spans="2:2">
      <c r="B21" s="115"/>
    </row>
    <row r="22" spans="2:2">
      <c r="B22" s="115"/>
    </row>
    <row r="23" spans="2:2">
      <c r="B23" s="115"/>
    </row>
    <row r="24" spans="2:2">
      <c r="B24" s="115"/>
    </row>
    <row r="25" spans="2:2">
      <c r="B25" s="115"/>
    </row>
    <row r="26" spans="2:2">
      <c r="B26" s="115"/>
    </row>
    <row r="27" spans="2:2">
      <c r="B27" s="115"/>
    </row>
    <row r="28" spans="2:2">
      <c r="B28" s="115"/>
    </row>
    <row r="29" spans="2:2">
      <c r="B29" s="115"/>
    </row>
    <row r="30" spans="2:2">
      <c r="B30" s="115"/>
    </row>
    <row r="31" spans="2:2">
      <c r="B31" s="115"/>
    </row>
    <row r="32" spans="2:2">
      <c r="B32" s="115"/>
    </row>
    <row r="33" spans="2:2">
      <c r="B33" s="115"/>
    </row>
    <row r="34" spans="2:2">
      <c r="B34" s="115"/>
    </row>
    <row r="35" spans="2:2">
      <c r="B35" s="115"/>
    </row>
    <row r="36" spans="2:2">
      <c r="B36" s="115"/>
    </row>
    <row r="37" spans="2:2">
      <c r="B37" s="115"/>
    </row>
    <row r="38" spans="2:2">
      <c r="B38" s="115"/>
    </row>
    <row r="39" spans="2:2">
      <c r="B39" s="115"/>
    </row>
    <row r="40" spans="2:2">
      <c r="B40" s="115"/>
    </row>
    <row r="41" spans="2:2">
      <c r="B41" s="115"/>
    </row>
    <row r="42" spans="2:2">
      <c r="B42" s="115"/>
    </row>
    <row r="43" spans="2:2">
      <c r="B43" s="115"/>
    </row>
    <row r="44" spans="2:2">
      <c r="B44" s="115"/>
    </row>
    <row r="45" spans="2:2">
      <c r="B45" s="115"/>
    </row>
    <row r="46" spans="2:2">
      <c r="B46" s="115"/>
    </row>
    <row r="47" spans="2:2">
      <c r="B47" s="115"/>
    </row>
    <row r="48" spans="2:2">
      <c r="B48" s="115"/>
    </row>
    <row r="49" spans="2:2">
      <c r="B49" s="115"/>
    </row>
    <row r="50" spans="2:2">
      <c r="B50" s="115"/>
    </row>
    <row r="51" spans="2:2">
      <c r="B51" s="115"/>
    </row>
    <row r="52" spans="2:2">
      <c r="B52" s="115"/>
    </row>
    <row r="53" spans="2:2">
      <c r="B53" s="115"/>
    </row>
    <row r="54" spans="2:2">
      <c r="B54" s="115"/>
    </row>
    <row r="55" spans="2:2">
      <c r="B55" s="115"/>
    </row>
    <row r="56" spans="2:2">
      <c r="B56" s="115"/>
    </row>
    <row r="57" spans="2:2">
      <c r="B57" s="115"/>
    </row>
    <row r="58" spans="2:2">
      <c r="B58" s="115"/>
    </row>
    <row r="59" spans="2:2">
      <c r="B59" s="115"/>
    </row>
    <row r="60" spans="2:2">
      <c r="B60" s="115"/>
    </row>
    <row r="61" spans="2:2">
      <c r="B61" s="115"/>
    </row>
    <row r="62" spans="2:2">
      <c r="B62" s="115"/>
    </row>
    <row r="63" spans="2:2">
      <c r="B63" s="115"/>
    </row>
    <row r="64" spans="2:2">
      <c r="B64" s="115"/>
    </row>
    <row r="65" spans="2:2">
      <c r="B65" s="115"/>
    </row>
    <row r="66" spans="2:2">
      <c r="B66" s="115"/>
    </row>
    <row r="67" spans="2:2">
      <c r="B67" s="115"/>
    </row>
    <row r="68" spans="2:2">
      <c r="B68" s="115"/>
    </row>
    <row r="69" spans="2:2">
      <c r="B69" s="115"/>
    </row>
    <row r="70" spans="2:2">
      <c r="B70" s="115"/>
    </row>
    <row r="71" spans="2:2">
      <c r="B71" s="115"/>
    </row>
    <row r="72" spans="2:2">
      <c r="B72" s="115"/>
    </row>
    <row r="73" spans="2:2">
      <c r="B73" s="115"/>
    </row>
    <row r="74" spans="2:2">
      <c r="B74" s="115"/>
    </row>
    <row r="75" spans="2:2">
      <c r="B75" s="115"/>
    </row>
    <row r="76" spans="2:2">
      <c r="B76" s="115"/>
    </row>
    <row r="77" spans="2:2">
      <c r="B77" s="115"/>
    </row>
    <row r="78" spans="2:2">
      <c r="B78" s="115"/>
    </row>
    <row r="79" spans="2:2">
      <c r="B79" s="115"/>
    </row>
    <row r="80" spans="2:2">
      <c r="B80" s="115"/>
    </row>
    <row r="81" spans="2:2">
      <c r="B81" s="115"/>
    </row>
    <row r="82" spans="2:2">
      <c r="B82" s="115"/>
    </row>
    <row r="83" spans="2:2">
      <c r="B83" s="115"/>
    </row>
    <row r="84" spans="2:2">
      <c r="B84" s="115"/>
    </row>
    <row r="85" spans="2:2">
      <c r="B85" s="115"/>
    </row>
    <row r="86" spans="2:2">
      <c r="B86" s="115"/>
    </row>
    <row r="87" spans="2:2">
      <c r="B87" s="115"/>
    </row>
    <row r="88" spans="2:2">
      <c r="B88" s="115"/>
    </row>
    <row r="89" spans="2:2">
      <c r="B89" s="115"/>
    </row>
    <row r="90" spans="2:2">
      <c r="B90" s="115"/>
    </row>
    <row r="91" spans="2:2">
      <c r="B91" s="115"/>
    </row>
    <row r="92" spans="2:2">
      <c r="B92" s="115"/>
    </row>
    <row r="93" spans="2:2">
      <c r="B93" s="115"/>
    </row>
    <row r="94" spans="2:2">
      <c r="B94" s="115"/>
    </row>
    <row r="95" spans="2:2">
      <c r="B95" s="115"/>
    </row>
    <row r="96" spans="2:2">
      <c r="B96" s="115"/>
    </row>
    <row r="97" spans="2:2">
      <c r="B97" s="115"/>
    </row>
    <row r="98" spans="2:2">
      <c r="B98" s="115"/>
    </row>
    <row r="99" spans="2:2">
      <c r="B99" s="115"/>
    </row>
    <row r="100" spans="2:2">
      <c r="B100" s="115"/>
    </row>
    <row r="101" spans="2:2">
      <c r="B101" s="115"/>
    </row>
    <row r="102" spans="2:2">
      <c r="B102" s="115"/>
    </row>
    <row r="103" spans="2:2">
      <c r="B103" s="115"/>
    </row>
    <row r="104" spans="2:2">
      <c r="B104" s="115"/>
    </row>
    <row r="105" spans="2:2">
      <c r="B105" s="115"/>
    </row>
    <row r="106" spans="2:2">
      <c r="B106" s="115"/>
    </row>
    <row r="107" spans="2:2">
      <c r="B107" s="115"/>
    </row>
    <row r="108" spans="2:2">
      <c r="B108" s="115"/>
    </row>
    <row r="109" spans="2:2">
      <c r="B109" s="115"/>
    </row>
    <row r="110" spans="2:2">
      <c r="B110" s="115"/>
    </row>
    <row r="111" spans="2:2">
      <c r="B111" s="115"/>
    </row>
    <row r="112" spans="2:2">
      <c r="B112" s="115"/>
    </row>
    <row r="113" spans="2:2">
      <c r="B113" s="115"/>
    </row>
    <row r="114" spans="2:2">
      <c r="B114" s="115"/>
    </row>
    <row r="115" spans="2:2">
      <c r="B115" s="115"/>
    </row>
    <row r="116" spans="2:2">
      <c r="B116" s="115"/>
    </row>
    <row r="117" spans="2:2">
      <c r="B117" s="115"/>
    </row>
    <row r="118" spans="2:2">
      <c r="B118" s="115"/>
    </row>
    <row r="119" spans="2:2">
      <c r="B119" s="115"/>
    </row>
    <row r="120" spans="2:2">
      <c r="B120" s="115"/>
    </row>
    <row r="121" spans="2:2">
      <c r="B121" s="115"/>
    </row>
    <row r="122" spans="2:2">
      <c r="B122" s="115"/>
    </row>
    <row r="123" spans="2:2">
      <c r="B123" s="115"/>
    </row>
    <row r="124" spans="2:2">
      <c r="B124" s="115"/>
    </row>
    <row r="125" spans="2:2">
      <c r="B125" s="115"/>
    </row>
    <row r="126" spans="2:2">
      <c r="B126" s="115"/>
    </row>
    <row r="127" spans="2:2">
      <c r="B127" s="115"/>
    </row>
    <row r="128" spans="2:2">
      <c r="B128" s="115"/>
    </row>
    <row r="129" spans="2:2">
      <c r="B129" s="115"/>
    </row>
    <row r="130" spans="2:2">
      <c r="B130" s="115"/>
    </row>
    <row r="131" spans="2:2">
      <c r="B131" s="115"/>
    </row>
    <row r="132" spans="2:2">
      <c r="B132" s="115"/>
    </row>
    <row r="133" spans="2:2">
      <c r="B133" s="115"/>
    </row>
    <row r="134" spans="2:2">
      <c r="B134" s="115"/>
    </row>
    <row r="135" spans="2:2">
      <c r="B135" s="115"/>
    </row>
    <row r="136" spans="2:2">
      <c r="B136" s="115"/>
    </row>
    <row r="137" spans="2:2">
      <c r="B137" s="115"/>
    </row>
    <row r="138" spans="2:2">
      <c r="B138" s="115"/>
    </row>
    <row r="139" spans="2:2">
      <c r="B139" s="115"/>
    </row>
    <row r="140" spans="2:2">
      <c r="B140" s="115"/>
    </row>
    <row r="141" spans="2:2">
      <c r="B141" s="115"/>
    </row>
    <row r="142" spans="2:2">
      <c r="B142" s="115"/>
    </row>
    <row r="143" spans="2:2">
      <c r="B143" s="115"/>
    </row>
    <row r="144" spans="2:2">
      <c r="B144" s="115"/>
    </row>
    <row r="145" spans="2:2">
      <c r="B145" s="115"/>
    </row>
    <row r="146" spans="2:2">
      <c r="B146" s="115"/>
    </row>
    <row r="147" spans="2:2">
      <c r="B147" s="115"/>
    </row>
    <row r="148" spans="2:2">
      <c r="B148" s="115"/>
    </row>
    <row r="149" spans="2:2">
      <c r="B149" s="115"/>
    </row>
    <row r="150" spans="2:2">
      <c r="B150" s="115"/>
    </row>
    <row r="151" spans="2:2">
      <c r="B151" s="115"/>
    </row>
    <row r="152" spans="2:2">
      <c r="B152" s="115"/>
    </row>
    <row r="153" spans="2:2">
      <c r="B153" s="115"/>
    </row>
    <row r="154" spans="2:2">
      <c r="B154" s="115"/>
    </row>
    <row r="155" spans="2:2">
      <c r="B155" s="115"/>
    </row>
    <row r="156" spans="2:2">
      <c r="B156" s="115"/>
    </row>
    <row r="157" spans="2:2">
      <c r="B157" s="115"/>
    </row>
    <row r="158" spans="2:2">
      <c r="B158" s="115"/>
    </row>
    <row r="159" spans="2:2">
      <c r="B159" s="115"/>
    </row>
    <row r="160" spans="2:2">
      <c r="B160" s="115"/>
    </row>
    <row r="161" spans="2:2">
      <c r="B161" s="115"/>
    </row>
    <row r="162" spans="2:2">
      <c r="B162" s="115"/>
    </row>
    <row r="163" spans="2:2">
      <c r="B163" s="115"/>
    </row>
    <row r="164" spans="2:2">
      <c r="B164" s="115"/>
    </row>
    <row r="165" spans="2:2">
      <c r="B165" s="115"/>
    </row>
    <row r="166" spans="2:2">
      <c r="B166" s="115"/>
    </row>
    <row r="167" spans="2:2">
      <c r="B167" s="115"/>
    </row>
    <row r="168" spans="2:2">
      <c r="B168" s="115"/>
    </row>
    <row r="169" spans="2:2">
      <c r="B169" s="115"/>
    </row>
    <row r="170" spans="2:2">
      <c r="B170" s="115"/>
    </row>
    <row r="171" spans="2:2">
      <c r="B171" s="115"/>
    </row>
    <row r="172" spans="2:2">
      <c r="B172" s="115"/>
    </row>
    <row r="173" spans="2:2">
      <c r="B173" s="115"/>
    </row>
    <row r="174" spans="2:2">
      <c r="B174" s="115"/>
    </row>
    <row r="175" spans="2:2">
      <c r="B175" s="115"/>
    </row>
    <row r="176" spans="2:2">
      <c r="B176" s="115"/>
    </row>
    <row r="177" spans="2:2">
      <c r="B177" s="115"/>
    </row>
    <row r="178" spans="2:2">
      <c r="B178" s="115"/>
    </row>
    <row r="179" spans="2:2">
      <c r="B179" s="115"/>
    </row>
    <row r="180" spans="2:2">
      <c r="B180" s="115"/>
    </row>
    <row r="181" spans="2:2">
      <c r="B181" s="115"/>
    </row>
    <row r="182" spans="2:2">
      <c r="B182" s="115"/>
    </row>
    <row r="183" spans="2:2">
      <c r="B183" s="115"/>
    </row>
    <row r="184" spans="2:2">
      <c r="B184" s="115"/>
    </row>
    <row r="185" spans="2:2">
      <c r="B185" s="115"/>
    </row>
    <row r="186" spans="2:2">
      <c r="B186" s="115"/>
    </row>
    <row r="187" spans="2:2">
      <c r="B187" s="115"/>
    </row>
    <row r="188" spans="2:2">
      <c r="B188" s="115"/>
    </row>
    <row r="189" spans="2:2">
      <c r="B189" s="115"/>
    </row>
    <row r="190" spans="2:2">
      <c r="B190" s="115"/>
    </row>
    <row r="191" spans="2:2">
      <c r="B191" s="115"/>
    </row>
    <row r="192" spans="2:2">
      <c r="B192" s="115"/>
    </row>
    <row r="193" spans="2:2">
      <c r="B193" s="115"/>
    </row>
    <row r="194" spans="2:2">
      <c r="B194" s="115"/>
    </row>
    <row r="195" spans="2:2">
      <c r="B195" s="115"/>
    </row>
    <row r="196" spans="2:2">
      <c r="B196" s="115"/>
    </row>
    <row r="197" spans="2:2">
      <c r="B197" s="115"/>
    </row>
    <row r="198" spans="2:2">
      <c r="B198" s="115"/>
    </row>
    <row r="199" spans="2:2">
      <c r="B199" s="115"/>
    </row>
    <row r="200" spans="2:2">
      <c r="B200" s="115"/>
    </row>
    <row r="201" spans="2:2">
      <c r="B201" s="115"/>
    </row>
    <row r="202" spans="2:2">
      <c r="B202" s="115"/>
    </row>
    <row r="203" spans="2:2">
      <c r="B203" s="115"/>
    </row>
    <row r="204" spans="2:2">
      <c r="B204" s="115"/>
    </row>
    <row r="205" spans="2:2">
      <c r="B205" s="115"/>
    </row>
    <row r="206" spans="2:2">
      <c r="B206" s="115"/>
    </row>
    <row r="207" spans="2:2">
      <c r="B207" s="115"/>
    </row>
    <row r="208" spans="2:2">
      <c r="B208" s="115"/>
    </row>
    <row r="209" spans="2:2">
      <c r="B209" s="115"/>
    </row>
    <row r="210" spans="2:2">
      <c r="B210" s="115"/>
    </row>
    <row r="211" spans="2:2">
      <c r="B211" s="115"/>
    </row>
    <row r="212" spans="2:2">
      <c r="B212" s="115"/>
    </row>
    <row r="213" spans="2:2">
      <c r="B213" s="115"/>
    </row>
    <row r="214" spans="2:2">
      <c r="B214" s="115"/>
    </row>
    <row r="215" spans="2:2">
      <c r="B215" s="115"/>
    </row>
    <row r="216" spans="2:2">
      <c r="B216" s="115"/>
    </row>
    <row r="217" spans="2:2">
      <c r="B217" s="115"/>
    </row>
    <row r="218" spans="2:2">
      <c r="B218" s="115"/>
    </row>
    <row r="219" spans="2:2">
      <c r="B219" s="115"/>
    </row>
    <row r="220" spans="2:2">
      <c r="B220" s="115"/>
    </row>
    <row r="221" spans="2:2">
      <c r="B221" s="115"/>
    </row>
    <row r="222" spans="2:2">
      <c r="B222" s="115"/>
    </row>
    <row r="223" spans="2:2">
      <c r="B223" s="115"/>
    </row>
    <row r="224" spans="2:2">
      <c r="B224" s="115"/>
    </row>
    <row r="225" spans="2:2">
      <c r="B225" s="115"/>
    </row>
    <row r="226" spans="2:2">
      <c r="B226" s="115"/>
    </row>
    <row r="227" spans="2:2">
      <c r="B227" s="115"/>
    </row>
    <row r="228" spans="2:2">
      <c r="B228" s="115"/>
    </row>
    <row r="229" spans="2:2">
      <c r="B229" s="115"/>
    </row>
    <row r="230" spans="2:2">
      <c r="B230" s="115"/>
    </row>
    <row r="231" spans="2:2">
      <c r="B231" s="115"/>
    </row>
    <row r="232" spans="2:2">
      <c r="B232" s="115"/>
    </row>
    <row r="233" spans="2:2">
      <c r="B233" s="115"/>
    </row>
    <row r="234" spans="2:2">
      <c r="B234" s="115"/>
    </row>
    <row r="235" spans="2:2">
      <c r="B235" s="115"/>
    </row>
    <row r="236" spans="2:2">
      <c r="B236" s="115"/>
    </row>
    <row r="237" spans="2:2">
      <c r="B237" s="115"/>
    </row>
    <row r="238" spans="2:2">
      <c r="B238" s="115"/>
    </row>
    <row r="239" spans="2:2">
      <c r="B239" s="115"/>
    </row>
    <row r="240" spans="2:2">
      <c r="B240" s="115"/>
    </row>
    <row r="241" spans="2:2">
      <c r="B241" s="115"/>
    </row>
    <row r="242" spans="2:2">
      <c r="B242" s="115"/>
    </row>
    <row r="243" spans="2:2">
      <c r="B243" s="115"/>
    </row>
    <row r="244" spans="2:2">
      <c r="B244" s="115"/>
    </row>
    <row r="245" spans="2:2">
      <c r="B245" s="115"/>
    </row>
    <row r="246" spans="2:2">
      <c r="B246" s="115"/>
    </row>
    <row r="247" spans="2:2">
      <c r="B247" s="115"/>
    </row>
    <row r="248" spans="2:2">
      <c r="B248" s="115"/>
    </row>
    <row r="249" spans="2:2">
      <c r="B249" s="115"/>
    </row>
    <row r="250" spans="2:2">
      <c r="B250" s="115"/>
    </row>
    <row r="251" spans="2:2">
      <c r="B251" s="115"/>
    </row>
    <row r="252" spans="2:2">
      <c r="B252" s="115"/>
    </row>
    <row r="253" spans="2:2">
      <c r="B253" s="115"/>
    </row>
    <row r="254" spans="2:2">
      <c r="B254" s="115"/>
    </row>
    <row r="255" spans="2:2">
      <c r="B255" s="115"/>
    </row>
    <row r="256" spans="2:2">
      <c r="B256" s="115"/>
    </row>
    <row r="257" spans="2:2">
      <c r="B257" s="115"/>
    </row>
    <row r="258" spans="2:2">
      <c r="B258" s="115"/>
    </row>
    <row r="259" spans="2:2">
      <c r="B259" s="115"/>
    </row>
    <row r="260" spans="2:2">
      <c r="B260" s="115"/>
    </row>
    <row r="261" spans="2:2">
      <c r="B261" s="115"/>
    </row>
    <row r="262" spans="2:2">
      <c r="B262" s="115"/>
    </row>
    <row r="263" spans="2:2">
      <c r="B263" s="115"/>
    </row>
    <row r="264" spans="2:2">
      <c r="B264" s="115"/>
    </row>
    <row r="265" spans="2:2">
      <c r="B265" s="115"/>
    </row>
    <row r="266" spans="2:2">
      <c r="B266" s="115"/>
    </row>
    <row r="267" spans="2:2">
      <c r="B267" s="115"/>
    </row>
    <row r="268" spans="2:2">
      <c r="B268" s="115"/>
    </row>
    <row r="269" spans="2:2">
      <c r="B269" s="115"/>
    </row>
    <row r="270" spans="2:2">
      <c r="B270" s="115"/>
    </row>
    <row r="271" spans="2:2">
      <c r="B271" s="115"/>
    </row>
    <row r="272" spans="2:2">
      <c r="B272" s="115"/>
    </row>
    <row r="273" spans="2:2">
      <c r="B273" s="115"/>
    </row>
    <row r="274" spans="2:2">
      <c r="B274" s="115"/>
    </row>
    <row r="275" spans="2:2">
      <c r="B275" s="115"/>
    </row>
    <row r="276" spans="2:2">
      <c r="B276" s="115"/>
    </row>
    <row r="277" spans="2:2">
      <c r="B277" s="115"/>
    </row>
    <row r="278" spans="2:2">
      <c r="B278" s="115"/>
    </row>
    <row r="279" spans="2:2">
      <c r="B279" s="115"/>
    </row>
    <row r="280" spans="2:2">
      <c r="B280" s="115"/>
    </row>
    <row r="281" spans="2:2">
      <c r="B281" s="115"/>
    </row>
    <row r="282" spans="2:2">
      <c r="B282" s="115"/>
    </row>
    <row r="283" spans="2:2">
      <c r="B283" s="115"/>
    </row>
    <row r="284" spans="2:2">
      <c r="B284" s="115"/>
    </row>
    <row r="285" spans="2:2">
      <c r="B285" s="115"/>
    </row>
    <row r="286" spans="2:2">
      <c r="B286" s="115"/>
    </row>
    <row r="287" spans="2:2">
      <c r="B287" s="115"/>
    </row>
    <row r="288" spans="2:2">
      <c r="B288" s="115"/>
    </row>
    <row r="289" spans="2:2">
      <c r="B289" s="115"/>
    </row>
    <row r="290" spans="2:2">
      <c r="B290" s="115"/>
    </row>
    <row r="291" spans="2:2">
      <c r="B291" s="115"/>
    </row>
    <row r="292" spans="2:2">
      <c r="B292" s="115"/>
    </row>
    <row r="293" spans="2:2">
      <c r="B293" s="115"/>
    </row>
    <row r="294" spans="2:2">
      <c r="B294" s="115"/>
    </row>
    <row r="295" spans="2:2">
      <c r="B295" s="115"/>
    </row>
    <row r="296" spans="2:2">
      <c r="B296" s="115"/>
    </row>
    <row r="297" spans="2:2">
      <c r="B297" s="115"/>
    </row>
    <row r="298" spans="2:2">
      <c r="B298" s="115"/>
    </row>
    <row r="299" spans="2:2">
      <c r="B299" s="115"/>
    </row>
    <row r="300" spans="2:2">
      <c r="B300" s="115"/>
    </row>
    <row r="301" spans="2:2">
      <c r="B301" s="115"/>
    </row>
    <row r="302" spans="2:2">
      <c r="B302" s="115"/>
    </row>
    <row r="303" spans="2:2">
      <c r="B303" s="115"/>
    </row>
    <row r="304" spans="2:2">
      <c r="B304" s="115"/>
    </row>
    <row r="305" spans="2:2">
      <c r="B305" s="115"/>
    </row>
    <row r="306" spans="2:2">
      <c r="B306" s="115"/>
    </row>
    <row r="307" spans="2:2">
      <c r="B307" s="115"/>
    </row>
    <row r="308" spans="2:2">
      <c r="B308" s="115"/>
    </row>
    <row r="309" spans="2:2">
      <c r="B309" s="115"/>
    </row>
    <row r="310" spans="2:2">
      <c r="B310" s="115"/>
    </row>
    <row r="311" spans="2:2">
      <c r="B311" s="115"/>
    </row>
    <row r="312" spans="2:2">
      <c r="B312" s="115"/>
    </row>
    <row r="313" spans="2:2">
      <c r="B313" s="115"/>
    </row>
    <row r="314" spans="2:2">
      <c r="B314" s="115"/>
    </row>
    <row r="315" spans="2:2">
      <c r="B315" s="115"/>
    </row>
    <row r="316" spans="2:2">
      <c r="B316" s="115"/>
    </row>
    <row r="317" spans="2:2">
      <c r="B317" s="115"/>
    </row>
    <row r="318" spans="2:2">
      <c r="B318" s="115"/>
    </row>
    <row r="319" spans="2:2">
      <c r="B319" s="115"/>
    </row>
    <row r="320" spans="2:2">
      <c r="B320" s="115"/>
    </row>
    <row r="321" spans="2:2">
      <c r="B321" s="115"/>
    </row>
    <row r="322" spans="2:2">
      <c r="B322" s="115"/>
    </row>
    <row r="323" spans="2:2">
      <c r="B323" s="115"/>
    </row>
    <row r="324" spans="2:2">
      <c r="B324" s="115"/>
    </row>
    <row r="325" spans="2:2">
      <c r="B325" s="115"/>
    </row>
    <row r="326" spans="2:2">
      <c r="B326" s="115"/>
    </row>
    <row r="327" spans="2:2">
      <c r="B327" s="115"/>
    </row>
    <row r="328" spans="2:2">
      <c r="B328" s="115"/>
    </row>
    <row r="329" spans="2:2">
      <c r="B329" s="115"/>
    </row>
    <row r="330" spans="2:2">
      <c r="B330" s="115"/>
    </row>
    <row r="331" spans="2:2">
      <c r="B331" s="115"/>
    </row>
    <row r="332" spans="2:2">
      <c r="B332" s="115"/>
    </row>
    <row r="333" spans="2:2">
      <c r="B333" s="115"/>
    </row>
    <row r="334" spans="2:2">
      <c r="B334" s="115"/>
    </row>
    <row r="335" spans="2:2">
      <c r="B335" s="115"/>
    </row>
    <row r="336" spans="2:2">
      <c r="B336" s="115"/>
    </row>
    <row r="337" spans="2:2">
      <c r="B337" s="115"/>
    </row>
    <row r="338" spans="2:2">
      <c r="B338" s="115"/>
    </row>
    <row r="339" spans="2:2">
      <c r="B339" s="115"/>
    </row>
    <row r="340" spans="2:2">
      <c r="B340" s="115"/>
    </row>
    <row r="341" spans="2:2">
      <c r="B341" s="115"/>
    </row>
    <row r="342" spans="2:2">
      <c r="B342" s="115"/>
    </row>
    <row r="343" spans="2:2">
      <c r="B343" s="115"/>
    </row>
    <row r="344" spans="2:2">
      <c r="B344" s="115"/>
    </row>
    <row r="345" spans="2:2">
      <c r="B345" s="115"/>
    </row>
    <row r="346" spans="2:2">
      <c r="B346" s="115"/>
    </row>
    <row r="347" spans="2:2">
      <c r="B347" s="115"/>
    </row>
    <row r="348" spans="2:2">
      <c r="B348" s="115"/>
    </row>
    <row r="349" spans="2:2">
      <c r="B349" s="115"/>
    </row>
    <row r="350" spans="2:2">
      <c r="B350" s="115"/>
    </row>
    <row r="351" spans="2:2">
      <c r="B351" s="115"/>
    </row>
    <row r="352" spans="2:2">
      <c r="B352" s="115"/>
    </row>
    <row r="353" spans="2:2">
      <c r="B353" s="115"/>
    </row>
    <row r="354" spans="2:2">
      <c r="B354" s="115"/>
    </row>
    <row r="355" spans="2:2">
      <c r="B355" s="115"/>
    </row>
    <row r="356" spans="2:2">
      <c r="B356" s="115"/>
    </row>
    <row r="357" spans="2:2">
      <c r="B357" s="115"/>
    </row>
    <row r="358" spans="2:2">
      <c r="B358" s="115"/>
    </row>
    <row r="359" spans="2:2">
      <c r="B359" s="115"/>
    </row>
    <row r="360" spans="2:2">
      <c r="B360" s="115"/>
    </row>
    <row r="361" spans="2:2">
      <c r="B361" s="115"/>
    </row>
    <row r="362" spans="2:2">
      <c r="B362" s="115"/>
    </row>
    <row r="363" spans="2:2">
      <c r="B363" s="115"/>
    </row>
    <row r="364" spans="2:2">
      <c r="B364" s="115"/>
    </row>
    <row r="365" spans="2:2">
      <c r="B365" s="115"/>
    </row>
    <row r="366" spans="2:2">
      <c r="B366" s="115"/>
    </row>
    <row r="367" spans="2:2">
      <c r="B367" s="115"/>
    </row>
    <row r="368" spans="2:2">
      <c r="B368" s="115"/>
    </row>
    <row r="369" spans="2:2">
      <c r="B369" s="115"/>
    </row>
    <row r="370" spans="2:2">
      <c r="B370" s="115"/>
    </row>
    <row r="371" spans="2:2">
      <c r="B371" s="115"/>
    </row>
    <row r="372" spans="2:2">
      <c r="B372" s="115"/>
    </row>
    <row r="373" spans="2:2">
      <c r="B373" s="115"/>
    </row>
    <row r="374" spans="2:2">
      <c r="B374" s="115"/>
    </row>
    <row r="375" spans="2:2">
      <c r="B375" s="115"/>
    </row>
    <row r="376" spans="2:2">
      <c r="B376" s="115"/>
    </row>
    <row r="377" spans="2:2">
      <c r="B377" s="115"/>
    </row>
    <row r="378" spans="2:2">
      <c r="B378" s="115"/>
    </row>
    <row r="379" spans="2:2">
      <c r="B379" s="115"/>
    </row>
    <row r="380" spans="2:2">
      <c r="B380" s="115"/>
    </row>
    <row r="381" spans="2:2">
      <c r="B381" s="115"/>
    </row>
    <row r="382" spans="2:2">
      <c r="B382" s="115"/>
    </row>
    <row r="383" spans="2:2">
      <c r="B383" s="115"/>
    </row>
    <row r="384" spans="2:2">
      <c r="B384" s="115"/>
    </row>
    <row r="385" spans="2:2">
      <c r="B385" s="115"/>
    </row>
    <row r="386" spans="2:2">
      <c r="B386" s="115"/>
    </row>
    <row r="387" spans="2:2">
      <c r="B387" s="115"/>
    </row>
    <row r="388" spans="2:2">
      <c r="B388" s="115"/>
    </row>
    <row r="389" spans="2:2">
      <c r="B389" s="115"/>
    </row>
    <row r="390" spans="2:2">
      <c r="B390" s="115"/>
    </row>
    <row r="391" spans="2:2">
      <c r="B391" s="115"/>
    </row>
    <row r="392" spans="2:2">
      <c r="B392" s="115"/>
    </row>
    <row r="393" spans="2:2">
      <c r="B393" s="115"/>
    </row>
    <row r="394" spans="2:2">
      <c r="B394" s="115"/>
    </row>
    <row r="395" spans="2:2">
      <c r="B395" s="115"/>
    </row>
    <row r="396" spans="2:2">
      <c r="B396" s="115"/>
    </row>
    <row r="397" spans="2:2">
      <c r="B397" s="115"/>
    </row>
    <row r="398" spans="2:2">
      <c r="B398" s="115"/>
    </row>
    <row r="399" spans="2:2">
      <c r="B399" s="115"/>
    </row>
    <row r="400" spans="2:2">
      <c r="B400" s="115"/>
    </row>
    <row r="401" spans="2:2">
      <c r="B401" s="115"/>
    </row>
    <row r="402" spans="2:2">
      <c r="B402" s="115"/>
    </row>
    <row r="403" spans="2:2">
      <c r="B403" s="115"/>
    </row>
    <row r="404" spans="2:2">
      <c r="B404" s="115"/>
    </row>
    <row r="405" spans="2:2">
      <c r="B405" s="115"/>
    </row>
    <row r="406" spans="2:2">
      <c r="B406" s="115"/>
    </row>
    <row r="407" spans="2:2">
      <c r="B407" s="115"/>
    </row>
    <row r="408" spans="2:2">
      <c r="B408" s="115"/>
    </row>
    <row r="409" spans="2:2">
      <c r="B409" s="115"/>
    </row>
    <row r="410" spans="2:2">
      <c r="B410" s="115"/>
    </row>
    <row r="411" spans="2:2">
      <c r="B411" s="115"/>
    </row>
    <row r="412" spans="2:2">
      <c r="B412" s="115"/>
    </row>
    <row r="413" spans="2:2">
      <c r="B413" s="115"/>
    </row>
    <row r="414" spans="2:2">
      <c r="B414" s="115"/>
    </row>
    <row r="415" spans="2:2">
      <c r="B415" s="115"/>
    </row>
    <row r="416" spans="2:2">
      <c r="B416" s="115"/>
    </row>
    <row r="417" spans="2:2">
      <c r="B417" s="115"/>
    </row>
    <row r="418" spans="2:2">
      <c r="B418" s="115"/>
    </row>
    <row r="419" spans="2:2">
      <c r="B419" s="115"/>
    </row>
    <row r="420" spans="2:2">
      <c r="B420" s="115"/>
    </row>
    <row r="421" spans="2:2">
      <c r="B421" s="115"/>
    </row>
    <row r="422" spans="2:2">
      <c r="B422" s="115"/>
    </row>
    <row r="423" spans="2:2">
      <c r="B423" s="115"/>
    </row>
    <row r="424" spans="2:2">
      <c r="B424" s="115"/>
    </row>
    <row r="425" spans="2:2">
      <c r="B425" s="115"/>
    </row>
    <row r="426" spans="2:2">
      <c r="B426" s="115"/>
    </row>
    <row r="427" spans="2:2">
      <c r="B427" s="115"/>
    </row>
    <row r="428" spans="2:2">
      <c r="B428" s="115"/>
    </row>
    <row r="429" spans="2:2">
      <c r="B429" s="115"/>
    </row>
    <row r="430" spans="2:2">
      <c r="B430" s="115"/>
    </row>
    <row r="431" spans="2:2">
      <c r="B431" s="115"/>
    </row>
    <row r="432" spans="2:2">
      <c r="B432" s="115"/>
    </row>
    <row r="433" spans="2:2">
      <c r="B433" s="115"/>
    </row>
    <row r="434" spans="2:2">
      <c r="B434" s="115"/>
    </row>
    <row r="435" spans="2:2">
      <c r="B435" s="115"/>
    </row>
    <row r="436" spans="2:2">
      <c r="B436" s="115"/>
    </row>
    <row r="437" spans="2:2">
      <c r="B437" s="115"/>
    </row>
    <row r="438" spans="2:2">
      <c r="B438" s="115"/>
    </row>
    <row r="439" spans="2:2">
      <c r="B439" s="115"/>
    </row>
    <row r="440" spans="2:2">
      <c r="B440" s="115"/>
    </row>
    <row r="441" spans="2:2">
      <c r="B441" s="115"/>
    </row>
    <row r="442" spans="2:2">
      <c r="B442" s="115"/>
    </row>
    <row r="443" spans="2:2">
      <c r="B443" s="115"/>
    </row>
    <row r="444" spans="2:2">
      <c r="B444" s="115"/>
    </row>
    <row r="445" spans="2:2">
      <c r="B445" s="115"/>
    </row>
    <row r="446" spans="2:2">
      <c r="B446" s="115"/>
    </row>
    <row r="447" spans="2:2">
      <c r="B447" s="115"/>
    </row>
    <row r="448" spans="2:2">
      <c r="B448" s="115"/>
    </row>
    <row r="449" spans="2:2">
      <c r="B449" s="115"/>
    </row>
    <row r="450" spans="2:2">
      <c r="B450" s="115"/>
    </row>
    <row r="451" spans="2:2">
      <c r="B451" s="115"/>
    </row>
    <row r="452" spans="2:2">
      <c r="B452" s="115"/>
    </row>
    <row r="453" spans="2:2">
      <c r="B453" s="115"/>
    </row>
    <row r="454" spans="2:2">
      <c r="B454" s="115"/>
    </row>
    <row r="455" spans="2:2">
      <c r="B455" s="115"/>
    </row>
    <row r="456" spans="2:2">
      <c r="B456" s="115"/>
    </row>
    <row r="457" spans="2:2">
      <c r="B457" s="115"/>
    </row>
    <row r="458" spans="2:2">
      <c r="B458" s="115"/>
    </row>
    <row r="459" spans="2:2">
      <c r="B459" s="115"/>
    </row>
    <row r="460" spans="2:2">
      <c r="B460" s="115"/>
    </row>
    <row r="461" spans="2:2">
      <c r="B461" s="115"/>
    </row>
    <row r="462" spans="2:2">
      <c r="B462" s="115"/>
    </row>
    <row r="463" spans="2:2">
      <c r="B463" s="115"/>
    </row>
    <row r="464" spans="2:2">
      <c r="B464" s="115"/>
    </row>
    <row r="465" spans="2:2">
      <c r="B465" s="115"/>
    </row>
    <row r="466" spans="2:2">
      <c r="B466" s="115"/>
    </row>
    <row r="467" spans="2:2">
      <c r="B467" s="115"/>
    </row>
    <row r="468" spans="2:2">
      <c r="B468" s="115"/>
    </row>
    <row r="469" spans="2:2">
      <c r="B469" s="115"/>
    </row>
    <row r="470" spans="2:2">
      <c r="B470" s="115"/>
    </row>
    <row r="471" spans="2:2">
      <c r="B471" s="115"/>
    </row>
    <row r="472" spans="2:2">
      <c r="B472" s="115"/>
    </row>
    <row r="473" spans="2:2">
      <c r="B473" s="115"/>
    </row>
    <row r="474" spans="2:2">
      <c r="B474" s="115"/>
    </row>
    <row r="475" spans="2:2">
      <c r="B475" s="115"/>
    </row>
    <row r="476" spans="2:2">
      <c r="B476" s="115"/>
    </row>
    <row r="477" spans="2:2">
      <c r="B477" s="115"/>
    </row>
    <row r="478" spans="2:2">
      <c r="B478" s="115"/>
    </row>
    <row r="479" spans="2:2">
      <c r="B479" s="115"/>
    </row>
    <row r="480" spans="2:2">
      <c r="B480" s="115"/>
    </row>
    <row r="481" spans="2:2">
      <c r="B481" s="115"/>
    </row>
    <row r="482" spans="2:2">
      <c r="B482" s="115"/>
    </row>
    <row r="483" spans="2:2">
      <c r="B483" s="115"/>
    </row>
    <row r="484" spans="2:2">
      <c r="B484" s="115"/>
    </row>
    <row r="485" spans="2:2">
      <c r="B485" s="115"/>
    </row>
    <row r="486" spans="2:2">
      <c r="B486" s="115"/>
    </row>
    <row r="487" spans="2:2">
      <c r="B487" s="115"/>
    </row>
    <row r="488" spans="2:2">
      <c r="B488" s="115"/>
    </row>
    <row r="489" spans="2:2">
      <c r="B489" s="115"/>
    </row>
    <row r="490" spans="2:2">
      <c r="B490" s="115"/>
    </row>
    <row r="491" spans="2:2">
      <c r="B491" s="115"/>
    </row>
    <row r="492" spans="2:2">
      <c r="B492" s="115"/>
    </row>
    <row r="493" spans="2:2">
      <c r="B493" s="115"/>
    </row>
    <row r="494" spans="2:2">
      <c r="B494" s="115"/>
    </row>
    <row r="495" spans="2:2">
      <c r="B495" s="115"/>
    </row>
    <row r="496" spans="2:2">
      <c r="B496" s="115"/>
    </row>
    <row r="497" spans="2:2">
      <c r="B497" s="115"/>
    </row>
    <row r="498" spans="2:2">
      <c r="B498" s="115"/>
    </row>
    <row r="499" spans="2:2">
      <c r="B499" s="115"/>
    </row>
    <row r="500" spans="2:2">
      <c r="B500" s="115"/>
    </row>
    <row r="501" spans="2:2">
      <c r="B501" s="115"/>
    </row>
    <row r="502" spans="2:2">
      <c r="B502" s="115"/>
    </row>
    <row r="503" spans="2:2">
      <c r="B503" s="115"/>
    </row>
    <row r="504" spans="2:2">
      <c r="B504" s="115"/>
    </row>
    <row r="505" spans="2:2">
      <c r="B505" s="115"/>
    </row>
    <row r="506" spans="2:2">
      <c r="B506" s="115"/>
    </row>
    <row r="507" spans="2:2">
      <c r="B507" s="115"/>
    </row>
    <row r="508" spans="2:2">
      <c r="B508" s="115"/>
    </row>
    <row r="509" spans="2:2">
      <c r="B509" s="115"/>
    </row>
    <row r="510" spans="2:2">
      <c r="B510" s="115"/>
    </row>
    <row r="511" spans="2:2">
      <c r="B511" s="115"/>
    </row>
    <row r="512" spans="2:2">
      <c r="B512" s="115"/>
    </row>
    <row r="513" spans="2:2">
      <c r="B513" s="115"/>
    </row>
    <row r="514" spans="2:2">
      <c r="B514" s="115"/>
    </row>
    <row r="515" spans="2:2">
      <c r="B515" s="115"/>
    </row>
    <row r="516" spans="2:2">
      <c r="B516" s="115"/>
    </row>
    <row r="517" spans="2:2">
      <c r="B517" s="115"/>
    </row>
    <row r="518" spans="2:2">
      <c r="B518" s="115"/>
    </row>
    <row r="519" spans="2:2">
      <c r="B519" s="115"/>
    </row>
    <row r="520" spans="2:2">
      <c r="B520" s="115"/>
    </row>
    <row r="521" spans="2:2">
      <c r="B521" s="115"/>
    </row>
    <row r="522" spans="2:2">
      <c r="B522" s="115"/>
    </row>
    <row r="523" spans="2:2">
      <c r="B523" s="115"/>
    </row>
    <row r="524" spans="2:2">
      <c r="B524" s="115"/>
    </row>
    <row r="525" spans="2:2">
      <c r="B525" s="115"/>
    </row>
    <row r="526" spans="2:2">
      <c r="B526" s="115"/>
    </row>
    <row r="527" spans="2:2">
      <c r="B527" s="115"/>
    </row>
    <row r="528" spans="2:2">
      <c r="B528" s="115"/>
    </row>
    <row r="529" spans="2:2">
      <c r="B529" s="115"/>
    </row>
    <row r="530" spans="2:2">
      <c r="B530" s="115"/>
    </row>
    <row r="531" spans="2:2">
      <c r="B531" s="115"/>
    </row>
    <row r="532" spans="2:2">
      <c r="B532" s="115"/>
    </row>
    <row r="533" spans="2:2">
      <c r="B533" s="115"/>
    </row>
    <row r="534" spans="2:2">
      <c r="B534" s="115"/>
    </row>
    <row r="535" spans="2:2">
      <c r="B535" s="115"/>
    </row>
    <row r="536" spans="2:2">
      <c r="B536" s="115"/>
    </row>
    <row r="537" spans="2:2">
      <c r="B537" s="115"/>
    </row>
    <row r="538" spans="2:2">
      <c r="B538" s="115"/>
    </row>
    <row r="539" spans="2:2">
      <c r="B539" s="115"/>
    </row>
    <row r="540" spans="2:2">
      <c r="B540" s="115"/>
    </row>
    <row r="541" spans="2:2">
      <c r="B541" s="115"/>
    </row>
    <row r="542" spans="2:2">
      <c r="B542" s="115"/>
    </row>
    <row r="543" spans="2:2">
      <c r="B543" s="115"/>
    </row>
    <row r="544" spans="2:2">
      <c r="B544" s="115"/>
    </row>
    <row r="545" spans="2:2">
      <c r="B545" s="115"/>
    </row>
    <row r="546" spans="2:2">
      <c r="B546" s="115"/>
    </row>
    <row r="547" spans="2:2">
      <c r="B547" s="115"/>
    </row>
    <row r="548" spans="2:2">
      <c r="B548" s="115"/>
    </row>
    <row r="549" spans="2:2">
      <c r="B549" s="115"/>
    </row>
    <row r="550" spans="2:2">
      <c r="B550" s="115"/>
    </row>
    <row r="551" spans="2:2">
      <c r="B551" s="115"/>
    </row>
    <row r="552" spans="2:2">
      <c r="B552" s="115"/>
    </row>
    <row r="553" spans="2:2">
      <c r="B553" s="115"/>
    </row>
    <row r="554" spans="2:2">
      <c r="B554" s="115"/>
    </row>
    <row r="555" spans="2:2">
      <c r="B555" s="115"/>
    </row>
    <row r="556" spans="2:2">
      <c r="B556" s="115"/>
    </row>
    <row r="557" spans="2:2">
      <c r="B557" s="115"/>
    </row>
    <row r="558" spans="2:2">
      <c r="B558" s="115"/>
    </row>
    <row r="559" spans="2:2">
      <c r="B559" s="115"/>
    </row>
    <row r="560" spans="2:2">
      <c r="B560" s="115"/>
    </row>
    <row r="561" spans="2:2">
      <c r="B561" s="115"/>
    </row>
    <row r="562" spans="2:2">
      <c r="B562" s="115"/>
    </row>
    <row r="563" spans="2:2">
      <c r="B563" s="115"/>
    </row>
    <row r="564" spans="2:2">
      <c r="B564" s="115"/>
    </row>
    <row r="565" spans="2:2">
      <c r="B565" s="115"/>
    </row>
    <row r="566" spans="2:2">
      <c r="B566" s="115"/>
    </row>
    <row r="567" spans="2:2">
      <c r="B567" s="115"/>
    </row>
    <row r="568" spans="2:2">
      <c r="B568" s="115"/>
    </row>
    <row r="569" spans="2:2">
      <c r="B569" s="115"/>
    </row>
    <row r="570" spans="2:2">
      <c r="B570" s="115"/>
    </row>
    <row r="571" spans="2:2">
      <c r="B571" s="115"/>
    </row>
    <row r="572" spans="2:2">
      <c r="B572" s="115"/>
    </row>
    <row r="573" spans="2:2">
      <c r="B573" s="115"/>
    </row>
    <row r="574" spans="2:2">
      <c r="B574" s="115"/>
    </row>
    <row r="575" spans="2:2">
      <c r="B575" s="115"/>
    </row>
    <row r="576" spans="2:2">
      <c r="B576" s="115"/>
    </row>
    <row r="577" spans="2:2">
      <c r="B577" s="115"/>
    </row>
    <row r="578" spans="2:2">
      <c r="B578" s="115"/>
    </row>
    <row r="579" spans="2:2">
      <c r="B579" s="115"/>
    </row>
    <row r="580" spans="2:2">
      <c r="B580" s="115"/>
    </row>
    <row r="581" spans="2:2">
      <c r="B581" s="115"/>
    </row>
    <row r="582" spans="2:2">
      <c r="B582" s="115"/>
    </row>
    <row r="583" spans="2:2">
      <c r="B583" s="115"/>
    </row>
    <row r="584" spans="2:2">
      <c r="B584" s="115"/>
    </row>
    <row r="585" spans="2:2">
      <c r="B585" s="115"/>
    </row>
    <row r="586" spans="2:2">
      <c r="B586" s="115"/>
    </row>
    <row r="587" spans="2:2">
      <c r="B587" s="115"/>
    </row>
    <row r="588" spans="2:2">
      <c r="B588" s="115"/>
    </row>
    <row r="589" spans="2:2">
      <c r="B589" s="115"/>
    </row>
    <row r="590" spans="2:2">
      <c r="B590" s="115"/>
    </row>
    <row r="591" spans="2:2">
      <c r="B591" s="115"/>
    </row>
    <row r="592" spans="2:2">
      <c r="B592" s="115"/>
    </row>
    <row r="593" spans="2:2">
      <c r="B593" s="115"/>
    </row>
    <row r="594" spans="2:2">
      <c r="B594" s="115"/>
    </row>
    <row r="595" spans="2:2">
      <c r="B595" s="115"/>
    </row>
    <row r="596" spans="2:2">
      <c r="B596" s="115"/>
    </row>
    <row r="597" spans="2:2">
      <c r="B597" s="115"/>
    </row>
    <row r="598" spans="2:2">
      <c r="B598" s="115"/>
    </row>
    <row r="599" spans="2:2">
      <c r="B599" s="115"/>
    </row>
    <row r="600" spans="2:2">
      <c r="B600" s="115"/>
    </row>
    <row r="601" spans="2:2">
      <c r="B601" s="115"/>
    </row>
    <row r="602" spans="2:2">
      <c r="B602" s="115"/>
    </row>
    <row r="603" spans="2:2">
      <c r="B603" s="115"/>
    </row>
    <row r="604" spans="2:2">
      <c r="B604" s="115"/>
    </row>
    <row r="605" spans="2:2">
      <c r="B605" s="115"/>
    </row>
    <row r="606" spans="2:2">
      <c r="B606" s="115"/>
    </row>
    <row r="607" spans="2:2">
      <c r="B607" s="115"/>
    </row>
    <row r="608" spans="2:2">
      <c r="B608" s="115"/>
    </row>
    <row r="609" spans="2:2">
      <c r="B609" s="115"/>
    </row>
    <row r="610" spans="2:2">
      <c r="B610" s="115"/>
    </row>
    <row r="611" spans="2:2">
      <c r="B611" s="115"/>
    </row>
    <row r="612" spans="2:2">
      <c r="B612" s="115"/>
    </row>
    <row r="613" spans="2:2">
      <c r="B613" s="115"/>
    </row>
    <row r="614" spans="2:2">
      <c r="B614" s="115"/>
    </row>
    <row r="615" spans="2:2">
      <c r="B615" s="115"/>
    </row>
    <row r="616" spans="2:2">
      <c r="B616" s="115"/>
    </row>
    <row r="617" spans="2:2">
      <c r="B617" s="115"/>
    </row>
    <row r="618" spans="2:2">
      <c r="B618" s="115"/>
    </row>
    <row r="619" spans="2:2">
      <c r="B619" s="115"/>
    </row>
    <row r="620" spans="2:2">
      <c r="B620" s="115"/>
    </row>
    <row r="621" spans="2:2">
      <c r="B621" s="115"/>
    </row>
    <row r="622" spans="2:2">
      <c r="B622" s="115"/>
    </row>
    <row r="623" spans="2:2">
      <c r="B623" s="115"/>
    </row>
    <row r="624" spans="2:2">
      <c r="B624" s="115"/>
    </row>
    <row r="625" spans="2:2">
      <c r="B625" s="115"/>
    </row>
    <row r="626" spans="2:2">
      <c r="B626" s="115"/>
    </row>
    <row r="627" spans="2:2">
      <c r="B627" s="115"/>
    </row>
    <row r="628" spans="2:2">
      <c r="B628" s="115"/>
    </row>
    <row r="629" spans="2:2">
      <c r="B629" s="115"/>
    </row>
    <row r="630" spans="2:2">
      <c r="B630" s="115"/>
    </row>
    <row r="631" spans="2:2">
      <c r="B631" s="115"/>
    </row>
    <row r="632" spans="2:2">
      <c r="B632" s="115"/>
    </row>
    <row r="633" spans="2:2">
      <c r="B633" s="115"/>
    </row>
    <row r="634" spans="2:2">
      <c r="B634" s="115"/>
    </row>
    <row r="635" spans="2:2">
      <c r="B635" s="115"/>
    </row>
    <row r="636" spans="2:2">
      <c r="B636" s="115"/>
    </row>
    <row r="637" spans="2:2">
      <c r="B637" s="115"/>
    </row>
    <row r="638" spans="2:2">
      <c r="B638" s="115"/>
    </row>
    <row r="639" spans="2:2">
      <c r="B639" s="115"/>
    </row>
    <row r="640" spans="2:2">
      <c r="B640" s="115"/>
    </row>
    <row r="641" spans="2:2">
      <c r="B641" s="115"/>
    </row>
    <row r="642" spans="2:2">
      <c r="B642" s="115"/>
    </row>
    <row r="643" spans="2:2">
      <c r="B643" s="115"/>
    </row>
    <row r="644" spans="2:2">
      <c r="B644" s="115"/>
    </row>
    <row r="645" spans="2:2">
      <c r="B645" s="115"/>
    </row>
    <row r="646" spans="2:2">
      <c r="B646" s="115"/>
    </row>
    <row r="647" spans="2:2">
      <c r="B647" s="115"/>
    </row>
    <row r="648" spans="2:2">
      <c r="B648" s="115"/>
    </row>
    <row r="649" spans="2:2">
      <c r="B649" s="115"/>
    </row>
    <row r="650" spans="2:2">
      <c r="B650" s="115"/>
    </row>
    <row r="651" spans="2:2">
      <c r="B651" s="115"/>
    </row>
    <row r="652" spans="2:2">
      <c r="B652" s="115"/>
    </row>
    <row r="653" spans="2:2">
      <c r="B653" s="115"/>
    </row>
    <row r="654" spans="2:2">
      <c r="B654" s="115"/>
    </row>
    <row r="655" spans="2:2">
      <c r="B655" s="115"/>
    </row>
    <row r="656" spans="2:2">
      <c r="B656" s="115"/>
    </row>
    <row r="657" spans="2:2">
      <c r="B657" s="115"/>
    </row>
    <row r="658" spans="2:2">
      <c r="B658" s="115"/>
    </row>
    <row r="659" spans="2:2">
      <c r="B659" s="115"/>
    </row>
    <row r="660" spans="2:2">
      <c r="B660" s="115"/>
    </row>
    <row r="661" spans="2:2">
      <c r="B661" s="115"/>
    </row>
    <row r="662" spans="2:2">
      <c r="B662" s="115"/>
    </row>
    <row r="663" spans="2:2">
      <c r="B663" s="115"/>
    </row>
    <row r="664" spans="2:2">
      <c r="B664" s="115"/>
    </row>
    <row r="665" spans="2:2">
      <c r="B665" s="115"/>
    </row>
    <row r="666" spans="2:2">
      <c r="B666" s="115"/>
    </row>
    <row r="667" spans="2:2">
      <c r="B667" s="115"/>
    </row>
    <row r="668" spans="2:2">
      <c r="B668" s="115"/>
    </row>
    <row r="669" spans="2:2">
      <c r="B669" s="115"/>
    </row>
    <row r="670" spans="2:2">
      <c r="B670" s="115"/>
    </row>
    <row r="671" spans="2:2">
      <c r="B671" s="115"/>
    </row>
    <row r="672" spans="2:2">
      <c r="B672" s="115"/>
    </row>
    <row r="673" spans="2:2">
      <c r="B673" s="115"/>
    </row>
    <row r="674" spans="2:2">
      <c r="B674" s="115"/>
    </row>
    <row r="675" spans="2:2">
      <c r="B675" s="115"/>
    </row>
    <row r="676" spans="2:2">
      <c r="B676" s="115"/>
    </row>
    <row r="677" spans="2:2">
      <c r="B677" s="115"/>
    </row>
    <row r="678" spans="2:2">
      <c r="B678" s="115"/>
    </row>
    <row r="679" spans="2:2">
      <c r="B679" s="115"/>
    </row>
    <row r="680" spans="2:2">
      <c r="B680" s="115"/>
    </row>
    <row r="681" spans="2:2">
      <c r="B681" s="115"/>
    </row>
    <row r="682" spans="2:2">
      <c r="B682" s="115"/>
    </row>
    <row r="683" spans="2:2">
      <c r="B683" s="115"/>
    </row>
    <row r="684" spans="2:2">
      <c r="B684" s="115"/>
    </row>
    <row r="685" spans="2:2">
      <c r="B685" s="115"/>
    </row>
    <row r="686" spans="2:2">
      <c r="B686" s="115"/>
    </row>
    <row r="687" spans="2:2">
      <c r="B687" s="115"/>
    </row>
    <row r="688" spans="2:2">
      <c r="B688" s="115"/>
    </row>
    <row r="689" spans="2:2">
      <c r="B689" s="115"/>
    </row>
    <row r="690" spans="2:2">
      <c r="B690" s="115"/>
    </row>
    <row r="691" spans="2:2">
      <c r="B691" s="115"/>
    </row>
    <row r="692" spans="2:2">
      <c r="B692" s="115"/>
    </row>
    <row r="693" spans="2:2">
      <c r="B693" s="115"/>
    </row>
    <row r="694" spans="2:2">
      <c r="B694" s="115"/>
    </row>
    <row r="695" spans="2:2">
      <c r="B695" s="115"/>
    </row>
    <row r="696" spans="2:2">
      <c r="B696" s="115"/>
    </row>
    <row r="697" spans="2:2">
      <c r="B697" s="115"/>
    </row>
    <row r="698" spans="2:2">
      <c r="B698" s="115"/>
    </row>
    <row r="699" spans="2:2">
      <c r="B699" s="115"/>
    </row>
    <row r="700" spans="2:2">
      <c r="B700" s="115"/>
    </row>
    <row r="701" spans="2:2">
      <c r="B701" s="115"/>
    </row>
    <row r="702" spans="2:2">
      <c r="B702" s="115"/>
    </row>
    <row r="703" spans="2:2">
      <c r="B703" s="115"/>
    </row>
    <row r="704" spans="2:2">
      <c r="B704" s="115"/>
    </row>
    <row r="705" spans="2:2">
      <c r="B705" s="115"/>
    </row>
    <row r="706" spans="2:2">
      <c r="B706" s="115"/>
    </row>
    <row r="707" spans="2:2">
      <c r="B707" s="115"/>
    </row>
    <row r="708" spans="2:2">
      <c r="B708" s="115"/>
    </row>
    <row r="709" spans="2:2">
      <c r="B709" s="115"/>
    </row>
    <row r="710" spans="2:2">
      <c r="B710" s="115"/>
    </row>
    <row r="711" spans="2:2">
      <c r="B711" s="115"/>
    </row>
    <row r="712" spans="2:2">
      <c r="B712" s="115"/>
    </row>
    <row r="713" spans="2:2">
      <c r="B713" s="115"/>
    </row>
    <row r="714" spans="2:2">
      <c r="B714" s="115"/>
    </row>
    <row r="715" spans="2:2">
      <c r="B715" s="115"/>
    </row>
    <row r="716" spans="2:2">
      <c r="B716" s="115"/>
    </row>
    <row r="717" spans="2:2">
      <c r="B717" s="115"/>
    </row>
    <row r="718" spans="2:2">
      <c r="B718" s="115"/>
    </row>
    <row r="719" spans="2:2">
      <c r="B719" s="115"/>
    </row>
    <row r="720" spans="2:2">
      <c r="B720" s="115"/>
    </row>
    <row r="721" spans="2:2">
      <c r="B721" s="115"/>
    </row>
    <row r="722" spans="2:2">
      <c r="B722" s="115"/>
    </row>
    <row r="723" spans="2:2">
      <c r="B723" s="115"/>
    </row>
    <row r="724" spans="2:2">
      <c r="B724" s="115"/>
    </row>
    <row r="725" spans="2:2">
      <c r="B725" s="115"/>
    </row>
    <row r="726" spans="2:2">
      <c r="B726" s="115"/>
    </row>
    <row r="727" spans="2:2">
      <c r="B727" s="115"/>
    </row>
    <row r="728" spans="2:2">
      <c r="B728" s="115"/>
    </row>
    <row r="729" spans="2:2">
      <c r="B729" s="115"/>
    </row>
    <row r="730" spans="2:2">
      <c r="B730" s="115"/>
    </row>
    <row r="731" spans="2:2">
      <c r="B731" s="115"/>
    </row>
    <row r="732" spans="2:2">
      <c r="B732" s="115"/>
    </row>
    <row r="733" spans="2:2">
      <c r="B733" s="115"/>
    </row>
    <row r="734" spans="2:2">
      <c r="B734" s="115"/>
    </row>
    <row r="735" spans="2:2">
      <c r="B735" s="115"/>
    </row>
    <row r="736" spans="2:2">
      <c r="B736" s="115"/>
    </row>
    <row r="737" spans="2:2">
      <c r="B737" s="115"/>
    </row>
    <row r="738" spans="2:2">
      <c r="B738" s="115"/>
    </row>
    <row r="739" spans="2:2">
      <c r="B739" s="115"/>
    </row>
    <row r="740" spans="2:2">
      <c r="B740" s="115"/>
    </row>
    <row r="741" spans="2:2">
      <c r="B741" s="115"/>
    </row>
    <row r="742" spans="2:2">
      <c r="B742" s="115"/>
    </row>
    <row r="743" spans="2:2">
      <c r="B743" s="115"/>
    </row>
    <row r="744" spans="2:2">
      <c r="B744" s="115"/>
    </row>
    <row r="745" spans="2:2">
      <c r="B745" s="115"/>
    </row>
    <row r="746" spans="2:2">
      <c r="B746" s="115"/>
    </row>
    <row r="747" spans="2:2">
      <c r="B747" s="115"/>
    </row>
    <row r="748" spans="2:2">
      <c r="B748" s="115"/>
    </row>
    <row r="749" spans="2:2">
      <c r="B749" s="115"/>
    </row>
    <row r="750" spans="2:2">
      <c r="B750" s="115"/>
    </row>
    <row r="751" spans="2:2">
      <c r="B751" s="115"/>
    </row>
    <row r="752" spans="2:2">
      <c r="B752" s="115"/>
    </row>
    <row r="753" spans="2:2">
      <c r="B753" s="115"/>
    </row>
    <row r="754" spans="2:2">
      <c r="B754" s="115"/>
    </row>
    <row r="755" spans="2:2">
      <c r="B755" s="115"/>
    </row>
    <row r="756" spans="2:2">
      <c r="B756" s="115"/>
    </row>
    <row r="757" spans="2:2">
      <c r="B757" s="115"/>
    </row>
    <row r="758" spans="2:2">
      <c r="B758" s="115"/>
    </row>
    <row r="759" spans="2:2">
      <c r="B759" s="115"/>
    </row>
    <row r="760" spans="2:2">
      <c r="B760" s="115"/>
    </row>
    <row r="761" spans="2:2">
      <c r="B761" s="115"/>
    </row>
    <row r="762" spans="2:2">
      <c r="B762" s="115"/>
    </row>
    <row r="763" spans="2:2">
      <c r="B763" s="115"/>
    </row>
    <row r="764" spans="2:2">
      <c r="B764" s="115"/>
    </row>
    <row r="765" spans="2:2">
      <c r="B765" s="115"/>
    </row>
    <row r="766" spans="2:2">
      <c r="B766" s="115"/>
    </row>
    <row r="767" spans="2:2">
      <c r="B767" s="115"/>
    </row>
    <row r="768" spans="2:2">
      <c r="B768" s="115"/>
    </row>
    <row r="769" spans="2:2">
      <c r="B769" s="115"/>
    </row>
    <row r="770" spans="2:2">
      <c r="B770" s="115"/>
    </row>
    <row r="771" spans="2:2">
      <c r="B771" s="115"/>
    </row>
    <row r="772" spans="2:2">
      <c r="B772" s="115"/>
    </row>
    <row r="773" spans="2:2">
      <c r="B773" s="115"/>
    </row>
    <row r="774" spans="2:2">
      <c r="B774" s="115"/>
    </row>
    <row r="775" spans="2:2">
      <c r="B775" s="115"/>
    </row>
    <row r="776" spans="2:2">
      <c r="B776" s="115"/>
    </row>
    <row r="777" spans="2:2">
      <c r="B777" s="115"/>
    </row>
    <row r="778" spans="2:2">
      <c r="B778" s="115"/>
    </row>
    <row r="779" spans="2:2">
      <c r="B779" s="115"/>
    </row>
    <row r="780" spans="2:2">
      <c r="B780" s="115"/>
    </row>
    <row r="781" spans="2:2">
      <c r="B781" s="115"/>
    </row>
    <row r="782" spans="2:2">
      <c r="B782" s="115"/>
    </row>
    <row r="783" spans="2:2">
      <c r="B783" s="115"/>
    </row>
    <row r="784" spans="2:2">
      <c r="B784" s="115"/>
    </row>
    <row r="785" spans="2:2">
      <c r="B785" s="115"/>
    </row>
    <row r="786" spans="2:2">
      <c r="B786" s="115"/>
    </row>
    <row r="787" spans="2:2">
      <c r="B787" s="115"/>
    </row>
    <row r="788" spans="2:2">
      <c r="B788" s="115"/>
    </row>
    <row r="789" spans="2:2">
      <c r="B789" s="115"/>
    </row>
    <row r="790" spans="2:2">
      <c r="B790" s="115"/>
    </row>
    <row r="791" spans="2:2">
      <c r="B791" s="115"/>
    </row>
    <row r="792" spans="2:2">
      <c r="B792" s="115"/>
    </row>
    <row r="793" spans="2:2">
      <c r="B793" s="115"/>
    </row>
    <row r="794" spans="2:2">
      <c r="B794" s="115"/>
    </row>
    <row r="795" spans="2:2">
      <c r="B795" s="115"/>
    </row>
    <row r="796" spans="2:2">
      <c r="B796" s="115"/>
    </row>
    <row r="797" spans="2:2">
      <c r="B797" s="115"/>
    </row>
    <row r="798" spans="2:2">
      <c r="B798" s="115"/>
    </row>
    <row r="799" spans="2:2">
      <c r="B799" s="115"/>
    </row>
    <row r="800" spans="2:2">
      <c r="B800" s="115"/>
    </row>
    <row r="801" spans="2:2">
      <c r="B801" s="115"/>
    </row>
    <row r="802" spans="2:2">
      <c r="B802" s="115"/>
    </row>
    <row r="803" spans="2:2">
      <c r="B803" s="115"/>
    </row>
    <row r="804" spans="2:2">
      <c r="B804" s="115"/>
    </row>
    <row r="805" spans="2:2">
      <c r="B805" s="115"/>
    </row>
    <row r="806" spans="2:2">
      <c r="B806" s="115"/>
    </row>
    <row r="807" spans="2:2">
      <c r="B807" s="115"/>
    </row>
    <row r="808" spans="2:2">
      <c r="B808" s="115"/>
    </row>
    <row r="809" spans="2:2">
      <c r="B809" s="115"/>
    </row>
    <row r="810" spans="2:2">
      <c r="B810" s="115"/>
    </row>
    <row r="811" spans="2:2">
      <c r="B811" s="115"/>
    </row>
    <row r="812" spans="2:2">
      <c r="B812" s="115"/>
    </row>
    <row r="813" spans="2:2">
      <c r="B813" s="115"/>
    </row>
    <row r="814" spans="2:2">
      <c r="B814" s="115"/>
    </row>
    <row r="815" spans="2:2">
      <c r="B815" s="115"/>
    </row>
    <row r="816" spans="2:2">
      <c r="B816" s="115"/>
    </row>
    <row r="817" spans="2:2">
      <c r="B817" s="115"/>
    </row>
    <row r="818" spans="2:2">
      <c r="B818" s="115"/>
    </row>
    <row r="819" spans="2:2">
      <c r="B819" s="115"/>
    </row>
    <row r="820" spans="2:2">
      <c r="B820" s="115"/>
    </row>
    <row r="821" spans="2:2">
      <c r="B821" s="115"/>
    </row>
    <row r="822" spans="2:2">
      <c r="B822" s="115"/>
    </row>
    <row r="823" spans="2:2">
      <c r="B823" s="115"/>
    </row>
    <row r="824" spans="2:2">
      <c r="B824" s="115"/>
    </row>
    <row r="825" spans="2:2">
      <c r="B825" s="115"/>
    </row>
    <row r="826" spans="2:2">
      <c r="B826" s="115"/>
    </row>
    <row r="827" spans="2:2">
      <c r="B827" s="115"/>
    </row>
    <row r="828" spans="2:2">
      <c r="B828" s="115"/>
    </row>
    <row r="829" spans="2:2">
      <c r="B829" s="115"/>
    </row>
    <row r="830" spans="2:2">
      <c r="B830" s="115"/>
    </row>
    <row r="831" spans="2:2">
      <c r="B831" s="115"/>
    </row>
    <row r="832" spans="2:2">
      <c r="B832" s="115"/>
    </row>
    <row r="833" spans="2:2">
      <c r="B833" s="115"/>
    </row>
    <row r="834" spans="2:2">
      <c r="B834" s="115"/>
    </row>
    <row r="835" spans="2:2">
      <c r="B835" s="115"/>
    </row>
    <row r="836" spans="2:2">
      <c r="B836" s="115"/>
    </row>
    <row r="837" spans="2:2">
      <c r="B837" s="115"/>
    </row>
    <row r="838" spans="2:2">
      <c r="B838" s="115"/>
    </row>
    <row r="839" spans="2:2">
      <c r="B839" s="115"/>
    </row>
    <row r="840" spans="2:2">
      <c r="B840" s="115"/>
    </row>
    <row r="841" spans="2:2">
      <c r="B841" s="115"/>
    </row>
    <row r="842" spans="2:2">
      <c r="B842" s="115"/>
    </row>
    <row r="843" spans="2:2">
      <c r="B843" s="115"/>
    </row>
    <row r="844" spans="2:2">
      <c r="B844" s="115"/>
    </row>
    <row r="845" spans="2:2">
      <c r="B845" s="115"/>
    </row>
    <row r="846" spans="2:2">
      <c r="B846" s="115"/>
    </row>
    <row r="847" spans="2:2">
      <c r="B847" s="115"/>
    </row>
    <row r="848" spans="2:2">
      <c r="B848" s="115"/>
    </row>
    <row r="849" spans="2:2">
      <c r="B849" s="115"/>
    </row>
    <row r="850" spans="2:2">
      <c r="B850" s="115"/>
    </row>
    <row r="851" spans="2:2">
      <c r="B851" s="115"/>
    </row>
    <row r="852" spans="2:2">
      <c r="B852" s="115"/>
    </row>
    <row r="853" spans="2:2">
      <c r="B853" s="115"/>
    </row>
    <row r="854" spans="2:2">
      <c r="B854" s="115"/>
    </row>
    <row r="855" spans="2:2">
      <c r="B855" s="115"/>
    </row>
    <row r="856" spans="2:2">
      <c r="B856" s="115"/>
    </row>
    <row r="857" spans="2:2">
      <c r="B857" s="115"/>
    </row>
    <row r="858" spans="2:2">
      <c r="B858" s="115"/>
    </row>
    <row r="859" spans="2:2">
      <c r="B859" s="115"/>
    </row>
    <row r="860" spans="2:2">
      <c r="B860" s="115"/>
    </row>
    <row r="861" spans="2:2">
      <c r="B861" s="115"/>
    </row>
    <row r="862" spans="2:2">
      <c r="B862" s="115"/>
    </row>
    <row r="863" spans="2:2">
      <c r="B863" s="115"/>
    </row>
    <row r="864" spans="2:2">
      <c r="B864" s="115"/>
    </row>
    <row r="865" spans="2:2">
      <c r="B865" s="115"/>
    </row>
    <row r="866" spans="2:2">
      <c r="B866" s="115"/>
    </row>
    <row r="867" spans="2:2">
      <c r="B867" s="115"/>
    </row>
    <row r="868" spans="2:2">
      <c r="B868" s="115"/>
    </row>
    <row r="869" spans="2:2">
      <c r="B869" s="115"/>
    </row>
    <row r="870" spans="2:2">
      <c r="B870" s="115"/>
    </row>
    <row r="871" spans="2:2">
      <c r="B871" s="115"/>
    </row>
    <row r="872" spans="2:2">
      <c r="B872" s="115"/>
    </row>
    <row r="873" spans="2:2">
      <c r="B873" s="115"/>
    </row>
    <row r="874" spans="2:2">
      <c r="B874" s="115"/>
    </row>
    <row r="875" spans="2:2">
      <c r="B875" s="115"/>
    </row>
    <row r="876" spans="2:2">
      <c r="B876" s="115"/>
    </row>
    <row r="877" spans="2:2">
      <c r="B877" s="115"/>
    </row>
    <row r="878" spans="2:2">
      <c r="B878" s="115"/>
    </row>
    <row r="879" spans="2:2">
      <c r="B879" s="115"/>
    </row>
    <row r="880" spans="2:2">
      <c r="B880" s="115"/>
    </row>
    <row r="881" spans="2:2">
      <c r="B881" s="115"/>
    </row>
    <row r="882" spans="2:2">
      <c r="B882" s="115"/>
    </row>
    <row r="883" spans="2:2">
      <c r="B883" s="115"/>
    </row>
    <row r="884" spans="2:2">
      <c r="B884" s="115"/>
    </row>
    <row r="885" spans="2:2">
      <c r="B885" s="115"/>
    </row>
    <row r="886" spans="2:2">
      <c r="B886" s="115"/>
    </row>
    <row r="887" spans="2:2">
      <c r="B887" s="115"/>
    </row>
    <row r="888" spans="2:2">
      <c r="B888" s="115"/>
    </row>
    <row r="889" spans="2:2">
      <c r="B889" s="115"/>
    </row>
    <row r="890" spans="2:2">
      <c r="B890" s="115"/>
    </row>
    <row r="891" spans="2:2">
      <c r="B891" s="115"/>
    </row>
    <row r="892" spans="2:2">
      <c r="B892" s="115"/>
    </row>
    <row r="893" spans="2:2">
      <c r="B893" s="115"/>
    </row>
    <row r="894" spans="2:2">
      <c r="B894" s="115"/>
    </row>
    <row r="895" spans="2:2">
      <c r="B895" s="115"/>
    </row>
    <row r="896" spans="2:2">
      <c r="B896" s="115"/>
    </row>
    <row r="897" spans="2:2">
      <c r="B897" s="115"/>
    </row>
    <row r="898" spans="2:2">
      <c r="B898" s="115"/>
    </row>
    <row r="899" spans="2:2">
      <c r="B899" s="115"/>
    </row>
    <row r="900" spans="2:2">
      <c r="B900" s="115"/>
    </row>
    <row r="901" spans="2:2">
      <c r="B901" s="115"/>
    </row>
    <row r="902" spans="2:2">
      <c r="B902" s="115"/>
    </row>
    <row r="903" spans="2:2">
      <c r="B903" s="115"/>
    </row>
    <row r="904" spans="2:2">
      <c r="B904" s="115"/>
    </row>
    <row r="905" spans="2:2">
      <c r="B905" s="115"/>
    </row>
    <row r="906" spans="2:2">
      <c r="B906" s="115"/>
    </row>
    <row r="907" spans="2:2">
      <c r="B907" s="115"/>
    </row>
    <row r="908" spans="2:2">
      <c r="B908" s="115"/>
    </row>
    <row r="909" spans="2:2">
      <c r="B909" s="115"/>
    </row>
    <row r="910" spans="2:2">
      <c r="B910" s="115"/>
    </row>
    <row r="911" spans="2:2">
      <c r="B911" s="115"/>
    </row>
    <row r="912" spans="2:2">
      <c r="B912" s="115"/>
    </row>
    <row r="913" spans="2:2">
      <c r="B913" s="115"/>
    </row>
    <row r="914" spans="2:2">
      <c r="B914" s="115"/>
    </row>
    <row r="915" spans="2:2">
      <c r="B915" s="115"/>
    </row>
    <row r="916" spans="2:2">
      <c r="B916" s="115"/>
    </row>
    <row r="917" spans="2:2">
      <c r="B917" s="115"/>
    </row>
    <row r="918" spans="2:2">
      <c r="B918" s="115"/>
    </row>
    <row r="919" spans="2:2">
      <c r="B919" s="115"/>
    </row>
    <row r="920" spans="2:2">
      <c r="B920" s="115"/>
    </row>
    <row r="921" spans="2:2">
      <c r="B921" s="115"/>
    </row>
    <row r="922" spans="2:2">
      <c r="B922" s="115"/>
    </row>
    <row r="923" spans="2:2">
      <c r="B923" s="115"/>
    </row>
    <row r="924" spans="2:2">
      <c r="B924" s="115"/>
    </row>
    <row r="925" spans="2:2">
      <c r="B925" s="115"/>
    </row>
    <row r="926" spans="2:2">
      <c r="B926" s="115"/>
    </row>
    <row r="927" spans="2:2">
      <c r="B927" s="115"/>
    </row>
    <row r="928" spans="2:2">
      <c r="B928" s="115"/>
    </row>
    <row r="929" spans="2:2">
      <c r="B929" s="115"/>
    </row>
    <row r="930" spans="2:2">
      <c r="B930" s="115"/>
    </row>
    <row r="931" spans="2:2">
      <c r="B931" s="115"/>
    </row>
    <row r="932" spans="2:2">
      <c r="B932" s="115"/>
    </row>
    <row r="933" spans="2:2">
      <c r="B933" s="115"/>
    </row>
    <row r="934" spans="2:2">
      <c r="B934" s="115"/>
    </row>
    <row r="935" spans="2:2">
      <c r="B935" s="115"/>
    </row>
    <row r="936" spans="2:2">
      <c r="B936" s="115"/>
    </row>
    <row r="937" spans="2:2">
      <c r="B937" s="115"/>
    </row>
    <row r="938" spans="2:2">
      <c r="B938" s="115"/>
    </row>
    <row r="939" spans="2:2">
      <c r="B939" s="115"/>
    </row>
    <row r="940" spans="2:2">
      <c r="B940" s="115"/>
    </row>
    <row r="941" spans="2:2">
      <c r="B941" s="115"/>
    </row>
    <row r="942" spans="2:2">
      <c r="B942" s="115"/>
    </row>
    <row r="943" spans="2:2">
      <c r="B943" s="115"/>
    </row>
    <row r="944" spans="2:2">
      <c r="B944" s="115"/>
    </row>
    <row r="945" spans="2:2">
      <c r="B945" s="115"/>
    </row>
    <row r="946" spans="2:2">
      <c r="B946" s="115"/>
    </row>
    <row r="947" spans="2:2">
      <c r="B947" s="115"/>
    </row>
    <row r="948" spans="2:2">
      <c r="B948" s="115"/>
    </row>
    <row r="949" spans="2:2">
      <c r="B949" s="115"/>
    </row>
    <row r="950" spans="2:2">
      <c r="B950" s="115"/>
    </row>
    <row r="951" spans="2:2">
      <c r="B951" s="115"/>
    </row>
    <row r="952" spans="2:2">
      <c r="B952" s="115"/>
    </row>
    <row r="953" spans="2:2">
      <c r="B953" s="115"/>
    </row>
    <row r="954" spans="2:2">
      <c r="B954" s="115"/>
    </row>
    <row r="955" spans="2:2">
      <c r="B955" s="115"/>
    </row>
    <row r="956" spans="2:2">
      <c r="B956" s="115"/>
    </row>
    <row r="957" spans="2:2">
      <c r="B957" s="115"/>
    </row>
    <row r="958" spans="2:2">
      <c r="B958" s="115"/>
    </row>
    <row r="959" spans="2:2">
      <c r="B959" s="115"/>
    </row>
    <row r="960" spans="2:2">
      <c r="B960" s="115"/>
    </row>
    <row r="961" spans="2:2">
      <c r="B961" s="115"/>
    </row>
    <row r="962" spans="2:2">
      <c r="B962" s="115"/>
    </row>
    <row r="963" spans="2:2">
      <c r="B963" s="115"/>
    </row>
    <row r="964" spans="2:2">
      <c r="B964" s="115"/>
    </row>
    <row r="965" spans="2:2">
      <c r="B965" s="115"/>
    </row>
    <row r="966" spans="2:2">
      <c r="B966" s="115"/>
    </row>
    <row r="967" spans="2:2">
      <c r="B967" s="115"/>
    </row>
    <row r="968" spans="2:2">
      <c r="B968" s="115"/>
    </row>
    <row r="969" spans="2:2">
      <c r="B969" s="115"/>
    </row>
    <row r="970" spans="2:2">
      <c r="B970" s="115"/>
    </row>
    <row r="971" spans="2:2">
      <c r="B971" s="115"/>
    </row>
    <row r="972" spans="2:2">
      <c r="B972" s="115"/>
    </row>
    <row r="973" spans="2:2">
      <c r="B973" s="115"/>
    </row>
    <row r="974" spans="2:2">
      <c r="B974" s="115"/>
    </row>
    <row r="975" spans="2:2">
      <c r="B975" s="115"/>
    </row>
    <row r="976" spans="2:2">
      <c r="B976" s="115"/>
    </row>
    <row r="977" spans="2:2">
      <c r="B977" s="115"/>
    </row>
    <row r="978" spans="2:2">
      <c r="B978" s="115"/>
    </row>
    <row r="979" spans="2:2">
      <c r="B979" s="115"/>
    </row>
    <row r="980" spans="2:2">
      <c r="B980" s="115"/>
    </row>
    <row r="981" spans="2:2">
      <c r="B981" s="115"/>
    </row>
    <row r="982" spans="2:2">
      <c r="B982" s="115"/>
    </row>
    <row r="983" spans="2:2">
      <c r="B983" s="115"/>
    </row>
    <row r="984" spans="2:2">
      <c r="B984" s="115"/>
    </row>
    <row r="985" spans="2:2">
      <c r="B985" s="115"/>
    </row>
    <row r="986" spans="2:2">
      <c r="B986" s="115"/>
    </row>
    <row r="987" spans="2:2">
      <c r="B987" s="115"/>
    </row>
    <row r="988" spans="2:2">
      <c r="B988" s="115"/>
    </row>
    <row r="989" spans="2:2">
      <c r="B989" s="115"/>
    </row>
    <row r="990" spans="2:2">
      <c r="B990" s="115"/>
    </row>
    <row r="991" spans="2:2">
      <c r="B991" s="115"/>
    </row>
    <row r="992" spans="2:2">
      <c r="B992" s="115"/>
    </row>
    <row r="993" spans="2:2">
      <c r="B993" s="115"/>
    </row>
    <row r="994" spans="2:2">
      <c r="B994" s="115"/>
    </row>
    <row r="995" spans="2:2">
      <c r="B995" s="115"/>
    </row>
    <row r="996" spans="2:2">
      <c r="B996" s="115"/>
    </row>
    <row r="997" spans="2:2">
      <c r="B997" s="115"/>
    </row>
    <row r="998" spans="2:2">
      <c r="B998" s="115"/>
    </row>
    <row r="999" spans="2:2">
      <c r="B999" s="115"/>
    </row>
    <row r="1000" spans="2:2">
      <c r="B1000" s="1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49"/>
  <sheetViews>
    <sheetView workbookViewId="0"/>
  </sheetViews>
  <sheetFormatPr defaultColWidth="12.6640625" defaultRowHeight="15.75" customHeight="1"/>
  <cols>
    <col min="2" max="2" width="21.6640625" customWidth="1"/>
    <col min="6" max="6" width="22.6640625" customWidth="1"/>
    <col min="10" max="10" width="20.77734375" customWidth="1"/>
    <col min="23" max="23" width="13.6640625" customWidth="1"/>
    <col min="24" max="26" width="10.109375" customWidth="1"/>
    <col min="27" max="27" width="12.88671875" customWidth="1"/>
    <col min="28" max="28" width="10.109375" customWidth="1"/>
    <col min="29" max="29" width="7.77734375" customWidth="1"/>
  </cols>
  <sheetData>
    <row r="1" spans="1:29">
      <c r="A1" s="145" t="s">
        <v>136</v>
      </c>
      <c r="B1" s="145" t="s">
        <v>108</v>
      </c>
      <c r="C1" s="150" t="s">
        <v>135</v>
      </c>
      <c r="D1" s="151" t="s">
        <v>144</v>
      </c>
      <c r="E1" s="145" t="s">
        <v>136</v>
      </c>
      <c r="F1" s="145" t="s">
        <v>108</v>
      </c>
      <c r="G1" s="150" t="s">
        <v>135</v>
      </c>
      <c r="H1" s="151" t="s">
        <v>144</v>
      </c>
      <c r="I1" s="145" t="s">
        <v>136</v>
      </c>
      <c r="J1" s="145" t="s">
        <v>108</v>
      </c>
      <c r="K1" s="150" t="s">
        <v>135</v>
      </c>
      <c r="L1" s="151" t="s">
        <v>144</v>
      </c>
      <c r="M1" s="145" t="s">
        <v>136</v>
      </c>
      <c r="N1" s="145" t="s">
        <v>108</v>
      </c>
      <c r="O1" s="150" t="s">
        <v>135</v>
      </c>
      <c r="P1" s="151" t="s">
        <v>144</v>
      </c>
      <c r="Q1" s="145" t="s">
        <v>136</v>
      </c>
      <c r="R1" s="145" t="s">
        <v>108</v>
      </c>
      <c r="S1" s="150" t="s">
        <v>135</v>
      </c>
      <c r="T1" s="151" t="s">
        <v>144</v>
      </c>
      <c r="U1" s="145" t="s">
        <v>136</v>
      </c>
      <c r="V1" s="145" t="s">
        <v>108</v>
      </c>
      <c r="W1" s="150" t="s">
        <v>135</v>
      </c>
      <c r="X1" s="151" t="s">
        <v>144</v>
      </c>
      <c r="Y1" s="145" t="s">
        <v>136</v>
      </c>
      <c r="Z1" s="145" t="s">
        <v>108</v>
      </c>
      <c r="AA1" s="150" t="s">
        <v>135</v>
      </c>
      <c r="AB1" s="151" t="s">
        <v>144</v>
      </c>
      <c r="AC1" s="152"/>
    </row>
    <row r="2" spans="1:29">
      <c r="A2" s="153">
        <v>44311</v>
      </c>
      <c r="B2" s="147" t="s">
        <v>145</v>
      </c>
      <c r="C2" s="154">
        <v>-1000</v>
      </c>
      <c r="D2" s="155">
        <f>XIRR(C2:C50,A2:A50)</f>
        <v>0.1962367832660675</v>
      </c>
      <c r="E2" s="156">
        <f t="shared" ref="E2:E48" si="0">EDATE(A2,0)</f>
        <v>44311</v>
      </c>
      <c r="F2" s="148" t="s">
        <v>147</v>
      </c>
      <c r="G2" s="154">
        <v>-1000</v>
      </c>
      <c r="H2" s="155">
        <f>XIRR(G2:G17434,E2:E17434)</f>
        <v>0.15746775269508362</v>
      </c>
      <c r="I2" s="156">
        <f>EDATE(DATE(2022,1,25),1)</f>
        <v>44617</v>
      </c>
      <c r="J2" s="148" t="s">
        <v>114</v>
      </c>
      <c r="K2" s="154">
        <v>-1000</v>
      </c>
      <c r="L2" s="155">
        <f>XIRR(K2:K17434,I2:I17434)</f>
        <v>9.5901963114738462E-2</v>
      </c>
      <c r="M2" s="55"/>
      <c r="N2" s="148"/>
      <c r="O2" s="154"/>
      <c r="P2" s="155"/>
      <c r="Q2" s="55"/>
      <c r="R2" s="148"/>
      <c r="S2" s="154"/>
      <c r="T2" s="155"/>
      <c r="U2" s="55"/>
      <c r="V2" s="148"/>
      <c r="W2" s="154"/>
      <c r="X2" s="155"/>
      <c r="Y2" s="55"/>
      <c r="Z2" s="148"/>
      <c r="AA2" s="154"/>
      <c r="AB2" s="155"/>
      <c r="AC2" s="157"/>
    </row>
    <row r="3" spans="1:29">
      <c r="A3" s="153">
        <v>44341</v>
      </c>
      <c r="B3" s="147" t="s">
        <v>145</v>
      </c>
      <c r="C3" s="154">
        <v>-1000</v>
      </c>
      <c r="D3" s="158" t="s">
        <v>148</v>
      </c>
      <c r="E3" s="156">
        <f t="shared" si="0"/>
        <v>44341</v>
      </c>
      <c r="F3" s="148" t="s">
        <v>147</v>
      </c>
      <c r="G3" s="154">
        <v>-1000</v>
      </c>
      <c r="H3" s="158" t="s">
        <v>148</v>
      </c>
      <c r="I3" s="156">
        <f t="shared" ref="I3:I38" si="1">EDATE(I2,1)</f>
        <v>44645</v>
      </c>
      <c r="J3" s="148" t="s">
        <v>114</v>
      </c>
      <c r="K3" s="154">
        <v>-1000</v>
      </c>
      <c r="L3" s="158" t="s">
        <v>148</v>
      </c>
      <c r="M3" s="55"/>
      <c r="N3" s="148"/>
      <c r="O3" s="154"/>
      <c r="P3" s="158" t="s">
        <v>148</v>
      </c>
      <c r="Q3" s="55"/>
      <c r="R3" s="148"/>
      <c r="S3" s="154"/>
      <c r="T3" s="158" t="s">
        <v>148</v>
      </c>
      <c r="U3" s="55"/>
      <c r="V3" s="148"/>
      <c r="W3" s="154"/>
      <c r="X3" s="158" t="s">
        <v>148</v>
      </c>
      <c r="Y3" s="55"/>
      <c r="Z3" s="148"/>
      <c r="AA3" s="154"/>
      <c r="AB3" s="158" t="s">
        <v>148</v>
      </c>
      <c r="AC3" s="159"/>
    </row>
    <row r="4" spans="1:29">
      <c r="A4" s="153">
        <v>44372</v>
      </c>
      <c r="B4" s="147" t="s">
        <v>145</v>
      </c>
      <c r="C4" s="154">
        <v>-1000</v>
      </c>
      <c r="D4" s="160"/>
      <c r="E4" s="156">
        <f t="shared" si="0"/>
        <v>44372</v>
      </c>
      <c r="F4" s="148" t="s">
        <v>147</v>
      </c>
      <c r="G4" s="154">
        <v>-1000</v>
      </c>
      <c r="H4" s="160"/>
      <c r="I4" s="156">
        <f t="shared" si="1"/>
        <v>44676</v>
      </c>
      <c r="J4" s="148" t="s">
        <v>114</v>
      </c>
      <c r="K4" s="154">
        <v>-1000</v>
      </c>
      <c r="L4" s="160"/>
      <c r="M4" s="55"/>
      <c r="N4" s="148"/>
      <c r="O4" s="154"/>
      <c r="P4" s="160"/>
      <c r="Q4" s="55"/>
      <c r="R4" s="148"/>
      <c r="S4" s="154"/>
      <c r="T4" s="160"/>
      <c r="U4" s="55"/>
      <c r="V4" s="148"/>
      <c r="W4" s="154"/>
      <c r="X4" s="160"/>
      <c r="Y4" s="55"/>
      <c r="Z4" s="148"/>
      <c r="AA4" s="154"/>
      <c r="AB4" s="160"/>
      <c r="AC4" s="161"/>
    </row>
    <row r="5" spans="1:29">
      <c r="A5" s="153">
        <v>44402</v>
      </c>
      <c r="B5" s="147" t="s">
        <v>145</v>
      </c>
      <c r="C5" s="154">
        <v>-1000</v>
      </c>
      <c r="E5" s="156">
        <f t="shared" si="0"/>
        <v>44402</v>
      </c>
      <c r="F5" s="148" t="s">
        <v>147</v>
      </c>
      <c r="G5" s="154">
        <v>-1000</v>
      </c>
      <c r="I5" s="156">
        <f t="shared" si="1"/>
        <v>44706</v>
      </c>
      <c r="J5" s="148" t="s">
        <v>114</v>
      </c>
      <c r="K5" s="154">
        <v>-1000</v>
      </c>
    </row>
    <row r="6" spans="1:29">
      <c r="A6" s="153">
        <v>44433</v>
      </c>
      <c r="B6" s="147" t="s">
        <v>145</v>
      </c>
      <c r="C6" s="154">
        <v>-1000</v>
      </c>
      <c r="E6" s="156">
        <f t="shared" si="0"/>
        <v>44433</v>
      </c>
      <c r="F6" s="148" t="s">
        <v>147</v>
      </c>
      <c r="G6" s="154">
        <v>-1000</v>
      </c>
      <c r="I6" s="156">
        <f t="shared" si="1"/>
        <v>44737</v>
      </c>
      <c r="J6" s="148" t="s">
        <v>114</v>
      </c>
      <c r="K6" s="154">
        <v>-1000</v>
      </c>
    </row>
    <row r="7" spans="1:29">
      <c r="A7" s="153">
        <v>44464</v>
      </c>
      <c r="B7" s="147" t="s">
        <v>145</v>
      </c>
      <c r="C7" s="154">
        <v>-1000</v>
      </c>
      <c r="E7" s="156">
        <f t="shared" si="0"/>
        <v>44464</v>
      </c>
      <c r="F7" s="148" t="s">
        <v>147</v>
      </c>
      <c r="G7" s="154">
        <v>-1000</v>
      </c>
      <c r="I7" s="156">
        <f t="shared" si="1"/>
        <v>44767</v>
      </c>
      <c r="J7" s="148" t="s">
        <v>114</v>
      </c>
      <c r="K7" s="154">
        <v>-1000</v>
      </c>
    </row>
    <row r="8" spans="1:29">
      <c r="A8" s="153">
        <v>44494</v>
      </c>
      <c r="B8" s="147" t="s">
        <v>145</v>
      </c>
      <c r="C8" s="154">
        <v>-1000</v>
      </c>
      <c r="E8" s="156">
        <f t="shared" si="0"/>
        <v>44494</v>
      </c>
      <c r="F8" s="148" t="s">
        <v>147</v>
      </c>
      <c r="G8" s="154">
        <v>-1000</v>
      </c>
      <c r="I8" s="156">
        <f t="shared" si="1"/>
        <v>44798</v>
      </c>
      <c r="J8" s="148" t="s">
        <v>114</v>
      </c>
      <c r="K8" s="154">
        <v>-1000</v>
      </c>
    </row>
    <row r="9" spans="1:29">
      <c r="A9" s="153">
        <v>44525</v>
      </c>
      <c r="B9" s="147" t="s">
        <v>145</v>
      </c>
      <c r="C9" s="154">
        <v>-1000</v>
      </c>
      <c r="E9" s="156">
        <f t="shared" si="0"/>
        <v>44525</v>
      </c>
      <c r="F9" s="148" t="s">
        <v>147</v>
      </c>
      <c r="G9" s="154">
        <v>-1000</v>
      </c>
      <c r="I9" s="156">
        <f t="shared" si="1"/>
        <v>44829</v>
      </c>
      <c r="J9" s="148" t="s">
        <v>114</v>
      </c>
      <c r="K9" s="154">
        <v>-1000</v>
      </c>
    </row>
    <row r="10" spans="1:29">
      <c r="A10" s="153">
        <v>44555</v>
      </c>
      <c r="B10" s="147" t="s">
        <v>145</v>
      </c>
      <c r="C10" s="154">
        <v>-1000</v>
      </c>
      <c r="E10" s="156">
        <f t="shared" si="0"/>
        <v>44555</v>
      </c>
      <c r="F10" s="148" t="s">
        <v>147</v>
      </c>
      <c r="G10" s="154">
        <v>-1000</v>
      </c>
      <c r="I10" s="156">
        <f t="shared" si="1"/>
        <v>44859</v>
      </c>
      <c r="J10" s="148" t="s">
        <v>114</v>
      </c>
      <c r="K10" s="154">
        <v>-1000</v>
      </c>
    </row>
    <row r="11" spans="1:29">
      <c r="A11" s="153">
        <v>44586</v>
      </c>
      <c r="B11" s="147" t="s">
        <v>145</v>
      </c>
      <c r="C11" s="154">
        <v>-2000</v>
      </c>
      <c r="E11" s="156">
        <f t="shared" si="0"/>
        <v>44586</v>
      </c>
      <c r="F11" s="148" t="s">
        <v>147</v>
      </c>
      <c r="G11" s="154">
        <v>-2000</v>
      </c>
      <c r="I11" s="156">
        <f t="shared" si="1"/>
        <v>44890</v>
      </c>
      <c r="J11" s="148" t="s">
        <v>114</v>
      </c>
      <c r="K11" s="154">
        <v>-1000</v>
      </c>
    </row>
    <row r="12" spans="1:29">
      <c r="A12" s="153">
        <v>44617</v>
      </c>
      <c r="B12" s="147" t="s">
        <v>145</v>
      </c>
      <c r="C12" s="154">
        <v>-2000</v>
      </c>
      <c r="E12" s="156">
        <f t="shared" si="0"/>
        <v>44617</v>
      </c>
      <c r="F12" s="148" t="s">
        <v>147</v>
      </c>
      <c r="G12" s="154">
        <v>-2000</v>
      </c>
      <c r="I12" s="156">
        <f t="shared" si="1"/>
        <v>44920</v>
      </c>
      <c r="J12" s="148" t="s">
        <v>114</v>
      </c>
      <c r="K12" s="154">
        <v>-2000</v>
      </c>
    </row>
    <row r="13" spans="1:29">
      <c r="A13" s="153">
        <v>44645</v>
      </c>
      <c r="B13" s="147" t="s">
        <v>145</v>
      </c>
      <c r="C13" s="154">
        <v>-2000</v>
      </c>
      <c r="E13" s="156">
        <f t="shared" si="0"/>
        <v>44645</v>
      </c>
      <c r="F13" s="148" t="s">
        <v>147</v>
      </c>
      <c r="G13" s="154">
        <v>-2000</v>
      </c>
      <c r="I13" s="156">
        <f t="shared" si="1"/>
        <v>44951</v>
      </c>
      <c r="J13" s="148" t="s">
        <v>114</v>
      </c>
      <c r="K13" s="154">
        <v>-2000</v>
      </c>
    </row>
    <row r="14" spans="1:29">
      <c r="A14" s="153">
        <v>44676</v>
      </c>
      <c r="B14" s="147" t="s">
        <v>145</v>
      </c>
      <c r="C14" s="154">
        <v>-2000</v>
      </c>
      <c r="E14" s="156">
        <f t="shared" si="0"/>
        <v>44676</v>
      </c>
      <c r="F14" s="148" t="s">
        <v>147</v>
      </c>
      <c r="G14" s="154">
        <v>-2000</v>
      </c>
      <c r="I14" s="156">
        <f t="shared" si="1"/>
        <v>44982</v>
      </c>
      <c r="J14" s="148" t="s">
        <v>114</v>
      </c>
      <c r="K14" s="154">
        <v>-2000</v>
      </c>
    </row>
    <row r="15" spans="1:29">
      <c r="A15" s="153">
        <v>44706</v>
      </c>
      <c r="B15" s="147" t="s">
        <v>145</v>
      </c>
      <c r="C15" s="154">
        <v>-2000</v>
      </c>
      <c r="E15" s="156">
        <f t="shared" si="0"/>
        <v>44706</v>
      </c>
      <c r="F15" s="148" t="s">
        <v>147</v>
      </c>
      <c r="G15" s="154">
        <v>-2000</v>
      </c>
      <c r="I15" s="156">
        <f t="shared" si="1"/>
        <v>45010</v>
      </c>
      <c r="J15" s="148" t="s">
        <v>114</v>
      </c>
      <c r="K15" s="154">
        <v>-2000</v>
      </c>
    </row>
    <row r="16" spans="1:29">
      <c r="A16" s="153">
        <v>44737</v>
      </c>
      <c r="B16" s="147" t="s">
        <v>145</v>
      </c>
      <c r="C16" s="154">
        <v>-2000</v>
      </c>
      <c r="E16" s="156">
        <f t="shared" si="0"/>
        <v>44737</v>
      </c>
      <c r="F16" s="148" t="s">
        <v>147</v>
      </c>
      <c r="G16" s="154">
        <v>-2000</v>
      </c>
      <c r="I16" s="156">
        <f t="shared" si="1"/>
        <v>45041</v>
      </c>
      <c r="J16" s="148" t="s">
        <v>114</v>
      </c>
      <c r="K16" s="154">
        <v>-1500</v>
      </c>
    </row>
    <row r="17" spans="1:11">
      <c r="A17" s="153">
        <v>44767</v>
      </c>
      <c r="B17" s="147" t="s">
        <v>145</v>
      </c>
      <c r="C17" s="154">
        <v>-2000</v>
      </c>
      <c r="E17" s="156">
        <f t="shared" si="0"/>
        <v>44767</v>
      </c>
      <c r="F17" s="148" t="s">
        <v>147</v>
      </c>
      <c r="G17" s="154">
        <v>-2500</v>
      </c>
      <c r="I17" s="156">
        <f t="shared" si="1"/>
        <v>45071</v>
      </c>
      <c r="J17" s="148" t="s">
        <v>114</v>
      </c>
      <c r="K17" s="148">
        <v>-3500</v>
      </c>
    </row>
    <row r="18" spans="1:11">
      <c r="A18" s="153">
        <v>44798</v>
      </c>
      <c r="B18" s="147" t="s">
        <v>145</v>
      </c>
      <c r="C18" s="154">
        <v>-2000</v>
      </c>
      <c r="E18" s="156">
        <f t="shared" si="0"/>
        <v>44798</v>
      </c>
      <c r="F18" s="148" t="s">
        <v>147</v>
      </c>
      <c r="G18" s="154">
        <v>-2500</v>
      </c>
      <c r="I18" s="156">
        <f t="shared" si="1"/>
        <v>45102</v>
      </c>
      <c r="J18" s="148" t="s">
        <v>114</v>
      </c>
      <c r="K18" s="148">
        <v>-3500</v>
      </c>
    </row>
    <row r="19" spans="1:11">
      <c r="A19" s="153">
        <v>44829</v>
      </c>
      <c r="B19" s="147" t="s">
        <v>145</v>
      </c>
      <c r="C19" s="154">
        <v>-2000</v>
      </c>
      <c r="E19" s="156">
        <f t="shared" si="0"/>
        <v>44829</v>
      </c>
      <c r="F19" s="148" t="s">
        <v>147</v>
      </c>
      <c r="G19" s="154">
        <v>-2500</v>
      </c>
      <c r="I19" s="156">
        <f t="shared" si="1"/>
        <v>45132</v>
      </c>
      <c r="J19" s="148" t="s">
        <v>114</v>
      </c>
      <c r="K19" s="148">
        <v>-2500</v>
      </c>
    </row>
    <row r="20" spans="1:11">
      <c r="A20" s="153">
        <v>44859</v>
      </c>
      <c r="B20" s="147" t="s">
        <v>145</v>
      </c>
      <c r="C20" s="154">
        <v>-2000</v>
      </c>
      <c r="E20" s="156">
        <f t="shared" si="0"/>
        <v>44859</v>
      </c>
      <c r="F20" s="148" t="s">
        <v>147</v>
      </c>
      <c r="G20" s="154">
        <v>-2500</v>
      </c>
      <c r="I20" s="156">
        <f t="shared" si="1"/>
        <v>45163</v>
      </c>
      <c r="J20" s="148" t="s">
        <v>114</v>
      </c>
      <c r="K20" s="148">
        <v>-2500</v>
      </c>
    </row>
    <row r="21" spans="1:11">
      <c r="A21" s="153">
        <v>44890</v>
      </c>
      <c r="B21" s="147" t="s">
        <v>145</v>
      </c>
      <c r="C21" s="154">
        <v>-2000</v>
      </c>
      <c r="E21" s="156">
        <f t="shared" si="0"/>
        <v>44890</v>
      </c>
      <c r="F21" s="148" t="s">
        <v>147</v>
      </c>
      <c r="G21" s="154">
        <v>-2500</v>
      </c>
      <c r="I21" s="156">
        <f t="shared" si="1"/>
        <v>45194</v>
      </c>
      <c r="J21" s="148" t="s">
        <v>114</v>
      </c>
      <c r="K21" s="148">
        <v>-2500</v>
      </c>
    </row>
    <row r="22" spans="1:11">
      <c r="A22" s="153">
        <v>44920</v>
      </c>
      <c r="B22" s="147" t="s">
        <v>145</v>
      </c>
      <c r="C22" s="154">
        <v>-2000</v>
      </c>
      <c r="E22" s="156">
        <f t="shared" si="0"/>
        <v>44920</v>
      </c>
      <c r="F22" s="148" t="s">
        <v>147</v>
      </c>
      <c r="G22" s="154">
        <v>-4000</v>
      </c>
      <c r="I22" s="156">
        <f t="shared" si="1"/>
        <v>45224</v>
      </c>
      <c r="J22" s="148" t="s">
        <v>114</v>
      </c>
      <c r="K22" s="148">
        <v>-2500</v>
      </c>
    </row>
    <row r="23" spans="1:11">
      <c r="A23" s="153">
        <v>44951</v>
      </c>
      <c r="B23" s="147" t="s">
        <v>145</v>
      </c>
      <c r="C23" s="154">
        <v>-2000</v>
      </c>
      <c r="E23" s="156">
        <f t="shared" si="0"/>
        <v>44951</v>
      </c>
      <c r="F23" s="148" t="s">
        <v>147</v>
      </c>
      <c r="G23" s="154">
        <v>-4000</v>
      </c>
      <c r="I23" s="156">
        <f t="shared" si="1"/>
        <v>45255</v>
      </c>
      <c r="J23" s="148" t="s">
        <v>114</v>
      </c>
      <c r="K23" s="148">
        <v>-2500</v>
      </c>
    </row>
    <row r="24" spans="1:11">
      <c r="A24" s="153">
        <v>44982</v>
      </c>
      <c r="B24" s="147" t="s">
        <v>145</v>
      </c>
      <c r="C24" s="154">
        <v>-2000</v>
      </c>
      <c r="E24" s="156">
        <f t="shared" si="0"/>
        <v>44982</v>
      </c>
      <c r="F24" s="148" t="s">
        <v>147</v>
      </c>
      <c r="G24" s="154">
        <v>-4000</v>
      </c>
      <c r="I24" s="156">
        <f t="shared" si="1"/>
        <v>45285</v>
      </c>
      <c r="J24" s="148" t="s">
        <v>114</v>
      </c>
      <c r="K24" s="148">
        <v>-2500</v>
      </c>
    </row>
    <row r="25" spans="1:11">
      <c r="A25" s="153">
        <v>45010</v>
      </c>
      <c r="B25" s="147" t="s">
        <v>145</v>
      </c>
      <c r="C25" s="154">
        <v>-2000</v>
      </c>
      <c r="E25" s="156">
        <f t="shared" si="0"/>
        <v>45010</v>
      </c>
      <c r="F25" s="148" t="s">
        <v>147</v>
      </c>
      <c r="G25" s="154">
        <v>-4000</v>
      </c>
      <c r="I25" s="156">
        <f t="shared" si="1"/>
        <v>45316</v>
      </c>
      <c r="J25" s="148" t="s">
        <v>114</v>
      </c>
      <c r="K25" s="148">
        <v>-2500</v>
      </c>
    </row>
    <row r="26" spans="1:11">
      <c r="A26" s="153">
        <v>45041</v>
      </c>
      <c r="B26" s="147" t="s">
        <v>145</v>
      </c>
      <c r="C26" s="154">
        <v>-5000</v>
      </c>
      <c r="E26" s="156">
        <f t="shared" si="0"/>
        <v>45041</v>
      </c>
      <c r="F26" s="148" t="s">
        <v>147</v>
      </c>
      <c r="G26" s="154">
        <v>-1500</v>
      </c>
      <c r="I26" s="156">
        <f t="shared" si="1"/>
        <v>45347</v>
      </c>
      <c r="J26" s="148" t="s">
        <v>114</v>
      </c>
      <c r="K26" s="148">
        <v>-2500</v>
      </c>
    </row>
    <row r="27" spans="1:11">
      <c r="A27" s="153">
        <v>45071</v>
      </c>
      <c r="B27" s="147" t="s">
        <v>145</v>
      </c>
      <c r="C27" s="154">
        <v>-15000</v>
      </c>
      <c r="E27" s="156">
        <f t="shared" si="0"/>
        <v>45071</v>
      </c>
      <c r="F27" s="148" t="s">
        <v>147</v>
      </c>
      <c r="G27" s="154">
        <v>-1500</v>
      </c>
      <c r="I27" s="156">
        <f t="shared" si="1"/>
        <v>45376</v>
      </c>
      <c r="J27" s="148" t="s">
        <v>114</v>
      </c>
      <c r="K27" s="148">
        <v>-2500</v>
      </c>
    </row>
    <row r="28" spans="1:11">
      <c r="A28" s="153">
        <v>45102</v>
      </c>
      <c r="B28" s="147" t="s">
        <v>145</v>
      </c>
      <c r="C28" s="154">
        <v>-5000</v>
      </c>
      <c r="E28" s="156">
        <f t="shared" si="0"/>
        <v>45102</v>
      </c>
      <c r="F28" s="148" t="s">
        <v>147</v>
      </c>
      <c r="G28" s="154">
        <v>-1500</v>
      </c>
      <c r="I28" s="156">
        <f t="shared" si="1"/>
        <v>45407</v>
      </c>
      <c r="J28" s="148" t="s">
        <v>114</v>
      </c>
      <c r="K28" s="148">
        <v>-2500</v>
      </c>
    </row>
    <row r="29" spans="1:11">
      <c r="A29" s="153">
        <v>45132</v>
      </c>
      <c r="B29" s="147" t="s">
        <v>145</v>
      </c>
      <c r="C29" s="154">
        <v>-5000</v>
      </c>
      <c r="E29" s="156">
        <f t="shared" si="0"/>
        <v>45132</v>
      </c>
      <c r="F29" s="148" t="s">
        <v>147</v>
      </c>
      <c r="G29" s="154">
        <v>-1500</v>
      </c>
      <c r="I29" s="156">
        <f t="shared" si="1"/>
        <v>45437</v>
      </c>
      <c r="J29" s="148" t="s">
        <v>114</v>
      </c>
      <c r="K29" s="148">
        <v>-2500</v>
      </c>
    </row>
    <row r="30" spans="1:11">
      <c r="A30" s="153">
        <v>45163</v>
      </c>
      <c r="B30" s="147" t="s">
        <v>145</v>
      </c>
      <c r="C30" s="154">
        <v>-5000</v>
      </c>
      <c r="E30" s="156">
        <f t="shared" si="0"/>
        <v>45163</v>
      </c>
      <c r="F30" s="148" t="s">
        <v>147</v>
      </c>
      <c r="G30" s="154">
        <v>-1500</v>
      </c>
      <c r="I30" s="156">
        <f t="shared" si="1"/>
        <v>45468</v>
      </c>
      <c r="J30" s="148" t="s">
        <v>114</v>
      </c>
      <c r="K30" s="148">
        <v>-2500</v>
      </c>
    </row>
    <row r="31" spans="1:11">
      <c r="A31" s="153">
        <v>45194</v>
      </c>
      <c r="B31" s="147" t="s">
        <v>145</v>
      </c>
      <c r="C31" s="154">
        <v>-5000</v>
      </c>
      <c r="E31" s="156">
        <f t="shared" si="0"/>
        <v>45194</v>
      </c>
      <c r="F31" s="148" t="s">
        <v>147</v>
      </c>
      <c r="G31" s="154">
        <v>-1500</v>
      </c>
      <c r="I31" s="156">
        <f t="shared" si="1"/>
        <v>45498</v>
      </c>
      <c r="J31" s="148" t="s">
        <v>114</v>
      </c>
      <c r="K31" s="148">
        <v>-2500</v>
      </c>
    </row>
    <row r="32" spans="1:11">
      <c r="A32" s="153">
        <v>45224</v>
      </c>
      <c r="B32" s="147" t="s">
        <v>145</v>
      </c>
      <c r="C32" s="154">
        <v>-5000</v>
      </c>
      <c r="E32" s="156">
        <f t="shared" si="0"/>
        <v>45224</v>
      </c>
      <c r="F32" s="148" t="s">
        <v>147</v>
      </c>
      <c r="G32" s="154">
        <v>-1500</v>
      </c>
      <c r="I32" s="156">
        <f t="shared" si="1"/>
        <v>45529</v>
      </c>
      <c r="J32" s="148" t="s">
        <v>114</v>
      </c>
      <c r="K32" s="148">
        <v>-2500</v>
      </c>
    </row>
    <row r="33" spans="1:11">
      <c r="A33" s="153">
        <v>45255</v>
      </c>
      <c r="B33" s="147" t="s">
        <v>145</v>
      </c>
      <c r="C33" s="154">
        <v>-5000</v>
      </c>
      <c r="E33" s="156">
        <f t="shared" si="0"/>
        <v>45255</v>
      </c>
      <c r="F33" s="148" t="s">
        <v>147</v>
      </c>
      <c r="G33" s="154">
        <v>-1500</v>
      </c>
      <c r="I33" s="156">
        <f t="shared" si="1"/>
        <v>45560</v>
      </c>
      <c r="J33" s="148" t="s">
        <v>114</v>
      </c>
      <c r="K33" s="148">
        <v>-2500</v>
      </c>
    </row>
    <row r="34" spans="1:11">
      <c r="A34" s="153">
        <v>45285</v>
      </c>
      <c r="B34" s="147" t="s">
        <v>145</v>
      </c>
      <c r="C34" s="154">
        <v>-5000</v>
      </c>
      <c r="E34" s="156">
        <f t="shared" si="0"/>
        <v>45285</v>
      </c>
      <c r="F34" s="148" t="s">
        <v>147</v>
      </c>
      <c r="G34" s="154">
        <v>-1500</v>
      </c>
      <c r="I34" s="156">
        <f t="shared" si="1"/>
        <v>45590</v>
      </c>
      <c r="J34" s="148" t="s">
        <v>114</v>
      </c>
      <c r="K34" s="148">
        <v>-2500</v>
      </c>
    </row>
    <row r="35" spans="1:11">
      <c r="A35" s="153">
        <v>45316</v>
      </c>
      <c r="B35" s="147" t="s">
        <v>145</v>
      </c>
      <c r="C35" s="154">
        <v>-5000</v>
      </c>
      <c r="E35" s="156">
        <f t="shared" si="0"/>
        <v>45316</v>
      </c>
      <c r="F35" s="148" t="s">
        <v>147</v>
      </c>
      <c r="G35" s="154">
        <v>-1500</v>
      </c>
      <c r="I35" s="156">
        <f t="shared" si="1"/>
        <v>45621</v>
      </c>
      <c r="J35" s="148" t="s">
        <v>114</v>
      </c>
      <c r="K35" s="148">
        <v>-2500</v>
      </c>
    </row>
    <row r="36" spans="1:11">
      <c r="A36" s="153">
        <v>45347</v>
      </c>
      <c r="B36" s="147" t="s">
        <v>145</v>
      </c>
      <c r="C36" s="154">
        <v>-5000</v>
      </c>
      <c r="E36" s="156">
        <f t="shared" si="0"/>
        <v>45347</v>
      </c>
      <c r="F36" s="148" t="s">
        <v>147</v>
      </c>
      <c r="G36" s="154">
        <v>-1500</v>
      </c>
      <c r="I36" s="156">
        <f t="shared" si="1"/>
        <v>45651</v>
      </c>
      <c r="J36" s="148" t="s">
        <v>114</v>
      </c>
      <c r="K36" s="148">
        <v>-2500</v>
      </c>
    </row>
    <row r="37" spans="1:11">
      <c r="A37" s="153">
        <v>45376</v>
      </c>
      <c r="B37" s="147" t="s">
        <v>145</v>
      </c>
      <c r="C37" s="154">
        <v>-5500</v>
      </c>
      <c r="E37" s="156">
        <f t="shared" si="0"/>
        <v>45376</v>
      </c>
      <c r="F37" s="148" t="s">
        <v>147</v>
      </c>
      <c r="G37" s="154">
        <v>-1500</v>
      </c>
      <c r="I37" s="156">
        <f t="shared" si="1"/>
        <v>45682</v>
      </c>
      <c r="J37" s="148" t="s">
        <v>114</v>
      </c>
      <c r="K37" s="148">
        <v>-2500</v>
      </c>
    </row>
    <row r="38" spans="1:11">
      <c r="A38" s="153">
        <v>45407</v>
      </c>
      <c r="B38" s="147" t="s">
        <v>145</v>
      </c>
      <c r="C38" s="154">
        <v>-5500</v>
      </c>
      <c r="E38" s="156">
        <f t="shared" si="0"/>
        <v>45407</v>
      </c>
      <c r="F38" s="148" t="s">
        <v>147</v>
      </c>
      <c r="G38" s="154">
        <v>-1500</v>
      </c>
      <c r="I38" s="156">
        <f t="shared" si="1"/>
        <v>45713</v>
      </c>
      <c r="J38" s="148" t="s">
        <v>114</v>
      </c>
      <c r="K38" s="148">
        <v>-2500</v>
      </c>
    </row>
    <row r="39" spans="1:11">
      <c r="A39" s="153">
        <v>45437</v>
      </c>
      <c r="B39" s="147" t="s">
        <v>145</v>
      </c>
      <c r="C39" s="154">
        <v>-5500</v>
      </c>
      <c r="E39" s="156">
        <f t="shared" si="0"/>
        <v>45437</v>
      </c>
      <c r="F39" s="148" t="s">
        <v>147</v>
      </c>
      <c r="G39" s="154">
        <v>-1500</v>
      </c>
      <c r="I39" s="156">
        <f>EDATE(I38,0)</f>
        <v>45713</v>
      </c>
      <c r="J39" s="147" t="s">
        <v>149</v>
      </c>
      <c r="K39" s="55">
        <f>148.393*580.753</f>
        <v>86179.679929000005</v>
      </c>
    </row>
    <row r="40" spans="1:11">
      <c r="A40" s="153">
        <v>45468</v>
      </c>
      <c r="B40" s="147" t="s">
        <v>145</v>
      </c>
      <c r="C40" s="154">
        <v>-5500</v>
      </c>
      <c r="E40" s="156">
        <f t="shared" si="0"/>
        <v>45468</v>
      </c>
      <c r="F40" s="148" t="s">
        <v>147</v>
      </c>
      <c r="G40" s="154">
        <v>-1500</v>
      </c>
    </row>
    <row r="41" spans="1:11">
      <c r="A41" s="153">
        <v>45498</v>
      </c>
      <c r="B41" s="147" t="s">
        <v>145</v>
      </c>
      <c r="C41" s="154">
        <v>-5500</v>
      </c>
      <c r="E41" s="156">
        <f t="shared" si="0"/>
        <v>45498</v>
      </c>
      <c r="F41" s="148" t="s">
        <v>147</v>
      </c>
      <c r="G41" s="154">
        <v>-1000</v>
      </c>
    </row>
    <row r="42" spans="1:11">
      <c r="A42" s="153">
        <v>45529</v>
      </c>
      <c r="B42" s="147" t="s">
        <v>145</v>
      </c>
      <c r="C42" s="154">
        <v>-5500</v>
      </c>
      <c r="E42" s="156">
        <f t="shared" si="0"/>
        <v>45529</v>
      </c>
      <c r="F42" s="148" t="s">
        <v>147</v>
      </c>
      <c r="G42" s="154">
        <v>-1000</v>
      </c>
    </row>
    <row r="43" spans="1:11">
      <c r="A43" s="153">
        <v>45560</v>
      </c>
      <c r="B43" s="147" t="s">
        <v>145</v>
      </c>
      <c r="C43" s="154">
        <v>-5500</v>
      </c>
      <c r="E43" s="156">
        <f t="shared" si="0"/>
        <v>45560</v>
      </c>
      <c r="F43" s="148" t="s">
        <v>147</v>
      </c>
      <c r="G43" s="154">
        <v>-1000</v>
      </c>
    </row>
    <row r="44" spans="1:11">
      <c r="A44" s="153">
        <v>45590</v>
      </c>
      <c r="B44" s="147" t="s">
        <v>145</v>
      </c>
      <c r="C44" s="154">
        <v>-5500</v>
      </c>
      <c r="E44" s="156">
        <f t="shared" si="0"/>
        <v>45590</v>
      </c>
      <c r="F44" s="148" t="s">
        <v>147</v>
      </c>
      <c r="G44" s="154">
        <v>-1000</v>
      </c>
    </row>
    <row r="45" spans="1:11">
      <c r="A45" s="153">
        <v>45621</v>
      </c>
      <c r="B45" s="147" t="s">
        <v>145</v>
      </c>
      <c r="C45" s="154">
        <v>-5500</v>
      </c>
      <c r="E45" s="156">
        <f t="shared" si="0"/>
        <v>45621</v>
      </c>
      <c r="F45" s="148" t="s">
        <v>147</v>
      </c>
      <c r="G45" s="154">
        <v>-1000</v>
      </c>
    </row>
    <row r="46" spans="1:11">
      <c r="A46" s="153">
        <v>45651</v>
      </c>
      <c r="B46" s="147" t="s">
        <v>145</v>
      </c>
      <c r="C46" s="154">
        <v>-6500</v>
      </c>
      <c r="E46" s="156">
        <f t="shared" si="0"/>
        <v>45651</v>
      </c>
      <c r="F46" s="148" t="s">
        <v>147</v>
      </c>
      <c r="G46" s="154">
        <v>-1000</v>
      </c>
    </row>
    <row r="47" spans="1:11">
      <c r="A47" s="153">
        <v>45682</v>
      </c>
      <c r="B47" s="147" t="s">
        <v>145</v>
      </c>
      <c r="C47" s="154">
        <v>-6500</v>
      </c>
      <c r="E47" s="156">
        <f t="shared" si="0"/>
        <v>45682</v>
      </c>
      <c r="F47" s="148" t="s">
        <v>147</v>
      </c>
      <c r="G47" s="154">
        <v>-1000</v>
      </c>
    </row>
    <row r="48" spans="1:11">
      <c r="A48" s="153">
        <v>45713</v>
      </c>
      <c r="B48" s="147" t="s">
        <v>145</v>
      </c>
      <c r="C48" s="154">
        <v>-6500</v>
      </c>
      <c r="E48" s="156">
        <f t="shared" si="0"/>
        <v>45713</v>
      </c>
      <c r="F48" s="148" t="s">
        <v>147</v>
      </c>
      <c r="G48" s="154">
        <v>-1000</v>
      </c>
    </row>
    <row r="49" spans="1:7">
      <c r="A49" s="153">
        <v>45713</v>
      </c>
      <c r="B49" s="147" t="s">
        <v>149</v>
      </c>
      <c r="C49" s="162">
        <f>CEILING(2644*84.5628,1)</f>
        <v>223585</v>
      </c>
      <c r="E49" s="153">
        <v>45713</v>
      </c>
      <c r="F49" s="147" t="s">
        <v>149</v>
      </c>
      <c r="G49" s="55">
        <f>1660.753*65.13</f>
        <v>108164.84288999999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640625" defaultRowHeight="15.75" customHeight="1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6"/>
  <sheetViews>
    <sheetView workbookViewId="0">
      <pane xSplit="4" topLeftCell="E1" activePane="topRight" state="frozen"/>
      <selection pane="topRight" activeCell="F2" sqref="F2"/>
    </sheetView>
  </sheetViews>
  <sheetFormatPr defaultColWidth="12.6640625" defaultRowHeight="15.75" customHeight="1"/>
  <cols>
    <col min="1" max="1" width="23.6640625" customWidth="1"/>
    <col min="2" max="2" width="17.21875" customWidth="1"/>
    <col min="4" max="4" width="16.6640625" customWidth="1"/>
    <col min="11" max="11" width="7.44140625" customWidth="1"/>
    <col min="16" max="16" width="15.44140625" customWidth="1"/>
    <col min="17" max="17" width="22.88671875" customWidth="1"/>
  </cols>
  <sheetData>
    <row r="1" spans="1:27" ht="67.5" customHeight="1">
      <c r="A1" s="163" t="s">
        <v>150</v>
      </c>
      <c r="B1" s="163" t="s">
        <v>151</v>
      </c>
      <c r="C1" s="163" t="s">
        <v>152</v>
      </c>
      <c r="D1" s="163" t="s">
        <v>58</v>
      </c>
      <c r="E1" s="163" t="s">
        <v>153</v>
      </c>
      <c r="F1" s="163" t="s">
        <v>154</v>
      </c>
      <c r="G1" s="163" t="s">
        <v>155</v>
      </c>
      <c r="H1" s="163" t="s">
        <v>156</v>
      </c>
      <c r="I1" s="164">
        <v>45122.990827118054</v>
      </c>
      <c r="J1" s="165" t="s">
        <v>157</v>
      </c>
      <c r="K1" s="166" t="s">
        <v>158</v>
      </c>
      <c r="L1" s="167" t="s">
        <v>159</v>
      </c>
      <c r="M1" s="168" t="s">
        <v>160</v>
      </c>
      <c r="N1" s="165" t="s">
        <v>161</v>
      </c>
      <c r="O1" s="168" t="s">
        <v>162</v>
      </c>
      <c r="P1" s="168" t="s">
        <v>163</v>
      </c>
      <c r="Q1" s="169" t="s">
        <v>164</v>
      </c>
      <c r="R1" s="170"/>
      <c r="S1" s="170"/>
      <c r="T1" s="170"/>
      <c r="U1" s="170"/>
      <c r="V1" s="170"/>
      <c r="W1" s="170"/>
      <c r="X1" s="170"/>
      <c r="Y1" s="170"/>
      <c r="Z1" s="170"/>
      <c r="AA1" s="170"/>
    </row>
    <row r="2" spans="1:27" ht="15.6">
      <c r="A2" s="171" t="s">
        <v>165</v>
      </c>
      <c r="B2" s="172">
        <v>17740</v>
      </c>
      <c r="C2" s="173">
        <v>5000</v>
      </c>
      <c r="D2" s="173">
        <f t="shared" ref="D2:D13" si="0">SUM(B2:C2)</f>
        <v>22740</v>
      </c>
      <c r="E2" s="174">
        <f t="shared" ref="E2:E13" si="1">D2</f>
        <v>22740</v>
      </c>
      <c r="F2" s="175">
        <v>148</v>
      </c>
      <c r="G2" s="175">
        <v>10</v>
      </c>
      <c r="H2" s="175">
        <v>6</v>
      </c>
      <c r="I2" s="175">
        <f t="shared" ref="I2:I13" si="2">FLOOR(E2*F2/100,1)</f>
        <v>33655</v>
      </c>
      <c r="J2" s="175">
        <f t="shared" ref="J2:K2" si="3">FLOOR($E$10*G2/100,1)</f>
        <v>2343</v>
      </c>
      <c r="K2" s="175">
        <f t="shared" si="3"/>
        <v>1405</v>
      </c>
      <c r="L2" s="175">
        <v>500</v>
      </c>
      <c r="M2" s="175">
        <v>300</v>
      </c>
      <c r="N2" s="175">
        <f t="shared" ref="N2:N13" si="4">SUM(I2:K2)+E2+L2+M2</f>
        <v>60943</v>
      </c>
      <c r="O2" s="175">
        <v>1800</v>
      </c>
      <c r="P2" s="175">
        <v>200</v>
      </c>
      <c r="Q2" s="175">
        <f t="shared" ref="Q2:Q13" si="5">N2-O2-P2</f>
        <v>58943</v>
      </c>
      <c r="R2" s="176"/>
      <c r="S2" s="176"/>
      <c r="T2" s="176"/>
      <c r="U2" s="176"/>
      <c r="V2" s="176"/>
      <c r="W2" s="176"/>
      <c r="X2" s="176"/>
      <c r="Y2" s="176"/>
      <c r="Z2" s="176"/>
      <c r="AA2" s="176"/>
    </row>
    <row r="3" spans="1:27" ht="15.6">
      <c r="A3" s="171" t="s">
        <v>166</v>
      </c>
      <c r="B3" s="172">
        <v>17740</v>
      </c>
      <c r="C3" s="173">
        <v>5000</v>
      </c>
      <c r="D3" s="173">
        <f t="shared" si="0"/>
        <v>22740</v>
      </c>
      <c r="E3" s="174">
        <f t="shared" si="1"/>
        <v>22740</v>
      </c>
      <c r="F3" s="175">
        <v>148</v>
      </c>
      <c r="G3" s="175">
        <v>10</v>
      </c>
      <c r="H3" s="175">
        <v>6</v>
      </c>
      <c r="I3" s="175">
        <f t="shared" si="2"/>
        <v>33655</v>
      </c>
      <c r="J3" s="175">
        <f t="shared" ref="J3:K3" si="6">FLOOR($E$10*G3/100,1)</f>
        <v>2343</v>
      </c>
      <c r="K3" s="175">
        <f t="shared" si="6"/>
        <v>1405</v>
      </c>
      <c r="L3" s="175">
        <v>500</v>
      </c>
      <c r="M3" s="175">
        <v>300</v>
      </c>
      <c r="N3" s="175">
        <f t="shared" si="4"/>
        <v>60943</v>
      </c>
      <c r="O3" s="175">
        <v>1800</v>
      </c>
      <c r="P3" s="175">
        <v>200</v>
      </c>
      <c r="Q3" s="175">
        <f t="shared" si="5"/>
        <v>58943</v>
      </c>
      <c r="R3" s="177"/>
      <c r="S3" s="177"/>
      <c r="T3" s="177"/>
      <c r="U3" s="177"/>
      <c r="V3" s="177"/>
      <c r="W3" s="177"/>
      <c r="X3" s="177"/>
      <c r="Y3" s="177"/>
      <c r="Z3" s="177"/>
      <c r="AA3" s="177"/>
    </row>
    <row r="4" spans="1:27" ht="15.6">
      <c r="A4" s="171" t="s">
        <v>167</v>
      </c>
      <c r="B4" s="172">
        <v>17740</v>
      </c>
      <c r="C4" s="173">
        <v>5000</v>
      </c>
      <c r="D4" s="173">
        <f t="shared" si="0"/>
        <v>22740</v>
      </c>
      <c r="E4" s="174">
        <f t="shared" si="1"/>
        <v>22740</v>
      </c>
      <c r="F4" s="175">
        <v>148</v>
      </c>
      <c r="G4" s="175">
        <v>10</v>
      </c>
      <c r="H4" s="175">
        <v>6</v>
      </c>
      <c r="I4" s="175">
        <f t="shared" si="2"/>
        <v>33655</v>
      </c>
      <c r="J4" s="175">
        <f t="shared" ref="J4:K4" si="7">FLOOR($E$10*G4/100,1)</f>
        <v>2343</v>
      </c>
      <c r="K4" s="175">
        <f t="shared" si="7"/>
        <v>1405</v>
      </c>
      <c r="L4" s="175">
        <v>500</v>
      </c>
      <c r="M4" s="175">
        <v>300</v>
      </c>
      <c r="N4" s="175">
        <f t="shared" si="4"/>
        <v>60943</v>
      </c>
      <c r="O4" s="175">
        <v>1800</v>
      </c>
      <c r="P4" s="175">
        <v>200</v>
      </c>
      <c r="Q4" s="175">
        <f t="shared" si="5"/>
        <v>58943</v>
      </c>
      <c r="R4" s="177"/>
      <c r="S4" s="177"/>
      <c r="T4" s="177"/>
      <c r="U4" s="177"/>
      <c r="V4" s="177"/>
      <c r="W4" s="177"/>
      <c r="X4" s="177"/>
      <c r="Y4" s="177"/>
      <c r="Z4" s="177"/>
      <c r="AA4" s="177"/>
    </row>
    <row r="5" spans="1:27" ht="15.6">
      <c r="A5" s="171" t="s">
        <v>168</v>
      </c>
      <c r="B5" s="172">
        <v>17740</v>
      </c>
      <c r="C5" s="173">
        <v>5000</v>
      </c>
      <c r="D5" s="173">
        <f t="shared" si="0"/>
        <v>22740</v>
      </c>
      <c r="E5" s="174">
        <f t="shared" si="1"/>
        <v>22740</v>
      </c>
      <c r="F5" s="175">
        <v>148</v>
      </c>
      <c r="G5" s="175">
        <v>10</v>
      </c>
      <c r="H5" s="175">
        <v>6</v>
      </c>
      <c r="I5" s="175">
        <f t="shared" si="2"/>
        <v>33655</v>
      </c>
      <c r="J5" s="175">
        <f t="shared" ref="J5:K5" si="8">FLOOR($E$10*G5/100,1)</f>
        <v>2343</v>
      </c>
      <c r="K5" s="175">
        <f t="shared" si="8"/>
        <v>1405</v>
      </c>
      <c r="L5" s="175">
        <v>500</v>
      </c>
      <c r="M5" s="175">
        <v>300</v>
      </c>
      <c r="N5" s="175">
        <f t="shared" si="4"/>
        <v>60943</v>
      </c>
      <c r="O5" s="175">
        <v>1800</v>
      </c>
      <c r="P5" s="175">
        <v>200</v>
      </c>
      <c r="Q5" s="175">
        <f t="shared" si="5"/>
        <v>58943</v>
      </c>
      <c r="R5" s="177"/>
      <c r="S5" s="177"/>
      <c r="T5" s="177"/>
      <c r="U5" s="177"/>
      <c r="V5" s="177"/>
      <c r="W5" s="177"/>
      <c r="X5" s="177"/>
      <c r="Y5" s="177"/>
      <c r="Z5" s="177"/>
      <c r="AA5" s="177"/>
    </row>
    <row r="6" spans="1:27" ht="15.6">
      <c r="A6" s="171" t="s">
        <v>169</v>
      </c>
      <c r="B6" s="172">
        <v>17740</v>
      </c>
      <c r="C6" s="173">
        <v>5000</v>
      </c>
      <c r="D6" s="173">
        <f t="shared" si="0"/>
        <v>22740</v>
      </c>
      <c r="E6" s="174">
        <f t="shared" si="1"/>
        <v>22740</v>
      </c>
      <c r="F6" s="175">
        <v>148</v>
      </c>
      <c r="G6" s="175">
        <v>10</v>
      </c>
      <c r="H6" s="175">
        <v>6</v>
      </c>
      <c r="I6" s="175">
        <f t="shared" si="2"/>
        <v>33655</v>
      </c>
      <c r="J6" s="175">
        <f t="shared" ref="J6:K6" si="9">FLOOR($E$10*G6/100,1)</f>
        <v>2343</v>
      </c>
      <c r="K6" s="175">
        <f t="shared" si="9"/>
        <v>1405</v>
      </c>
      <c r="L6" s="175">
        <v>500</v>
      </c>
      <c r="M6" s="175">
        <v>300</v>
      </c>
      <c r="N6" s="175">
        <f t="shared" si="4"/>
        <v>60943</v>
      </c>
      <c r="O6" s="175">
        <v>1800</v>
      </c>
      <c r="P6" s="175">
        <v>200</v>
      </c>
      <c r="Q6" s="175">
        <f t="shared" si="5"/>
        <v>58943</v>
      </c>
      <c r="R6" s="177"/>
      <c r="S6" s="177"/>
      <c r="T6" s="177"/>
      <c r="U6" s="177"/>
      <c r="V6" s="177"/>
      <c r="W6" s="177"/>
      <c r="X6" s="177"/>
      <c r="Y6" s="177"/>
      <c r="Z6" s="177"/>
      <c r="AA6" s="177"/>
    </row>
    <row r="7" spans="1:27" ht="15.6">
      <c r="A7" s="171" t="s">
        <v>170</v>
      </c>
      <c r="B7" s="172">
        <v>17740</v>
      </c>
      <c r="C7" s="173">
        <v>5000</v>
      </c>
      <c r="D7" s="173">
        <f t="shared" si="0"/>
        <v>22740</v>
      </c>
      <c r="E7" s="174">
        <f t="shared" si="1"/>
        <v>22740</v>
      </c>
      <c r="F7" s="175">
        <v>148</v>
      </c>
      <c r="G7" s="175">
        <v>10</v>
      </c>
      <c r="H7" s="175">
        <v>6</v>
      </c>
      <c r="I7" s="175">
        <f t="shared" si="2"/>
        <v>33655</v>
      </c>
      <c r="J7" s="175">
        <f t="shared" ref="J7:K7" si="10">FLOOR($E$10*G7/100,1)</f>
        <v>2343</v>
      </c>
      <c r="K7" s="175">
        <f t="shared" si="10"/>
        <v>1405</v>
      </c>
      <c r="L7" s="175">
        <v>500</v>
      </c>
      <c r="M7" s="175">
        <v>300</v>
      </c>
      <c r="N7" s="175">
        <f t="shared" si="4"/>
        <v>60943</v>
      </c>
      <c r="O7" s="175">
        <v>1800</v>
      </c>
      <c r="P7" s="175">
        <v>200</v>
      </c>
      <c r="Q7" s="175">
        <f t="shared" si="5"/>
        <v>58943</v>
      </c>
      <c r="R7" s="177"/>
      <c r="S7" s="177"/>
      <c r="T7" s="177"/>
      <c r="U7" s="177"/>
      <c r="V7" s="177"/>
      <c r="W7" s="177"/>
      <c r="X7" s="177"/>
      <c r="Y7" s="177"/>
      <c r="Z7" s="177"/>
      <c r="AA7" s="177"/>
    </row>
    <row r="8" spans="1:27" ht="15.6">
      <c r="A8" s="171" t="s">
        <v>171</v>
      </c>
      <c r="B8" s="172">
        <v>17740</v>
      </c>
      <c r="C8" s="173">
        <v>5000</v>
      </c>
      <c r="D8" s="173">
        <f t="shared" si="0"/>
        <v>22740</v>
      </c>
      <c r="E8" s="174">
        <f t="shared" si="1"/>
        <v>22740</v>
      </c>
      <c r="F8" s="175">
        <v>148</v>
      </c>
      <c r="G8" s="175">
        <v>10</v>
      </c>
      <c r="H8" s="175">
        <v>6</v>
      </c>
      <c r="I8" s="175">
        <f t="shared" si="2"/>
        <v>33655</v>
      </c>
      <c r="J8" s="175">
        <f t="shared" ref="J8:K8" si="11">FLOOR($E$10*G8/100,1)</f>
        <v>2343</v>
      </c>
      <c r="K8" s="175">
        <f t="shared" si="11"/>
        <v>1405</v>
      </c>
      <c r="L8" s="175">
        <v>500</v>
      </c>
      <c r="M8" s="175">
        <v>300</v>
      </c>
      <c r="N8" s="175">
        <f t="shared" si="4"/>
        <v>60943</v>
      </c>
      <c r="O8" s="175">
        <v>1800</v>
      </c>
      <c r="P8" s="175">
        <v>200</v>
      </c>
      <c r="Q8" s="175">
        <f t="shared" si="5"/>
        <v>58943</v>
      </c>
      <c r="R8" s="177"/>
      <c r="S8" s="177"/>
      <c r="T8" s="177"/>
      <c r="U8" s="177"/>
      <c r="V8" s="177"/>
      <c r="W8" s="177"/>
      <c r="X8" s="177"/>
      <c r="Y8" s="177"/>
      <c r="Z8" s="177"/>
      <c r="AA8" s="177"/>
    </row>
    <row r="9" spans="1:27" ht="15.6">
      <c r="A9" s="171" t="s">
        <v>172</v>
      </c>
      <c r="B9" s="172">
        <v>17740</v>
      </c>
      <c r="C9" s="173">
        <v>5000</v>
      </c>
      <c r="D9" s="173">
        <f t="shared" si="0"/>
        <v>22740</v>
      </c>
      <c r="E9" s="174">
        <f t="shared" si="1"/>
        <v>22740</v>
      </c>
      <c r="F9" s="175">
        <v>148</v>
      </c>
      <c r="G9" s="175">
        <v>10</v>
      </c>
      <c r="H9" s="175">
        <v>6</v>
      </c>
      <c r="I9" s="175">
        <f t="shared" si="2"/>
        <v>33655</v>
      </c>
      <c r="J9" s="175">
        <f t="shared" ref="J9:K9" si="12">FLOOR($E$10*G9/100,1)</f>
        <v>2343</v>
      </c>
      <c r="K9" s="175">
        <f t="shared" si="12"/>
        <v>1405</v>
      </c>
      <c r="L9" s="175">
        <v>500</v>
      </c>
      <c r="M9" s="175">
        <v>300</v>
      </c>
      <c r="N9" s="175">
        <f t="shared" si="4"/>
        <v>60943</v>
      </c>
      <c r="O9" s="175">
        <v>1800</v>
      </c>
      <c r="P9" s="175">
        <v>200</v>
      </c>
      <c r="Q9" s="175">
        <f t="shared" si="5"/>
        <v>58943</v>
      </c>
      <c r="R9" s="177"/>
      <c r="S9" s="177"/>
      <c r="T9" s="177"/>
      <c r="U9" s="177"/>
      <c r="V9" s="177"/>
      <c r="W9" s="177"/>
      <c r="X9" s="177"/>
      <c r="Y9" s="177"/>
      <c r="Z9" s="177"/>
      <c r="AA9" s="177"/>
    </row>
    <row r="10" spans="1:27" ht="15.6">
      <c r="A10" s="172" t="s">
        <v>173</v>
      </c>
      <c r="B10" s="172">
        <v>18430</v>
      </c>
      <c r="C10" s="173">
        <v>5000</v>
      </c>
      <c r="D10" s="173">
        <f t="shared" si="0"/>
        <v>23430</v>
      </c>
      <c r="E10" s="174">
        <f t="shared" si="1"/>
        <v>23430</v>
      </c>
      <c r="F10" s="175">
        <v>148</v>
      </c>
      <c r="G10" s="175">
        <v>10</v>
      </c>
      <c r="H10" s="175">
        <v>6</v>
      </c>
      <c r="I10" s="175">
        <f t="shared" si="2"/>
        <v>34676</v>
      </c>
      <c r="J10" s="175">
        <f t="shared" ref="J10:J13" si="13">FLOOR($E$10*G10/100,1)</f>
        <v>2343</v>
      </c>
      <c r="K10" s="175">
        <f t="shared" ref="K10:K13" si="14">CEILING($E$10*H10/100,1)</f>
        <v>1406</v>
      </c>
      <c r="L10" s="175">
        <v>500</v>
      </c>
      <c r="M10" s="175">
        <v>300</v>
      </c>
      <c r="N10" s="175">
        <f t="shared" si="4"/>
        <v>62655</v>
      </c>
      <c r="O10" s="175">
        <v>1800</v>
      </c>
      <c r="P10" s="175">
        <v>200</v>
      </c>
      <c r="Q10" s="175">
        <f t="shared" si="5"/>
        <v>60655</v>
      </c>
      <c r="R10" s="177"/>
      <c r="S10" s="177"/>
      <c r="T10" s="177"/>
      <c r="U10" s="177"/>
      <c r="V10" s="177"/>
      <c r="W10" s="177"/>
      <c r="X10" s="177"/>
      <c r="Y10" s="177"/>
      <c r="Z10" s="177"/>
      <c r="AA10" s="177"/>
    </row>
    <row r="11" spans="1:27" ht="15.6">
      <c r="A11" s="172" t="s">
        <v>174</v>
      </c>
      <c r="B11" s="172">
        <v>18430</v>
      </c>
      <c r="C11" s="173">
        <v>5000</v>
      </c>
      <c r="D11" s="173">
        <f t="shared" si="0"/>
        <v>23430</v>
      </c>
      <c r="E11" s="174">
        <f t="shared" si="1"/>
        <v>23430</v>
      </c>
      <c r="F11" s="175">
        <v>148</v>
      </c>
      <c r="G11" s="175">
        <v>10</v>
      </c>
      <c r="H11" s="175">
        <v>6</v>
      </c>
      <c r="I11" s="175">
        <f t="shared" si="2"/>
        <v>34676</v>
      </c>
      <c r="J11" s="175">
        <f t="shared" si="13"/>
        <v>2343</v>
      </c>
      <c r="K11" s="175">
        <f t="shared" si="14"/>
        <v>1406</v>
      </c>
      <c r="L11" s="175">
        <v>500</v>
      </c>
      <c r="M11" s="175">
        <v>300</v>
      </c>
      <c r="N11" s="175">
        <f t="shared" si="4"/>
        <v>62655</v>
      </c>
      <c r="O11" s="175">
        <v>1800</v>
      </c>
      <c r="P11" s="175">
        <v>200</v>
      </c>
      <c r="Q11" s="175">
        <f t="shared" si="5"/>
        <v>60655</v>
      </c>
      <c r="R11" s="177"/>
      <c r="S11" s="177"/>
      <c r="T11" s="177"/>
      <c r="U11" s="177"/>
      <c r="V11" s="177"/>
      <c r="W11" s="177"/>
      <c r="X11" s="177"/>
      <c r="Y11" s="177"/>
      <c r="Z11" s="177"/>
      <c r="AA11" s="177"/>
    </row>
    <row r="12" spans="1:27" ht="15.6">
      <c r="A12" s="172" t="s">
        <v>175</v>
      </c>
      <c r="B12" s="172">
        <v>18430</v>
      </c>
      <c r="C12" s="173">
        <v>5000</v>
      </c>
      <c r="D12" s="173">
        <f t="shared" si="0"/>
        <v>23430</v>
      </c>
      <c r="E12" s="174">
        <f t="shared" si="1"/>
        <v>23430</v>
      </c>
      <c r="F12" s="175">
        <v>148</v>
      </c>
      <c r="G12" s="175">
        <v>10</v>
      </c>
      <c r="H12" s="175">
        <v>6</v>
      </c>
      <c r="I12" s="175">
        <f t="shared" si="2"/>
        <v>34676</v>
      </c>
      <c r="J12" s="175">
        <f t="shared" si="13"/>
        <v>2343</v>
      </c>
      <c r="K12" s="175">
        <f t="shared" si="14"/>
        <v>1406</v>
      </c>
      <c r="L12" s="175">
        <v>500</v>
      </c>
      <c r="M12" s="175">
        <v>300</v>
      </c>
      <c r="N12" s="175">
        <f t="shared" si="4"/>
        <v>62655</v>
      </c>
      <c r="O12" s="175">
        <v>1800</v>
      </c>
      <c r="P12" s="175">
        <v>200</v>
      </c>
      <c r="Q12" s="175">
        <f t="shared" si="5"/>
        <v>60655</v>
      </c>
      <c r="R12" s="177"/>
      <c r="S12" s="177"/>
      <c r="T12" s="177"/>
      <c r="U12" s="177"/>
      <c r="V12" s="177"/>
      <c r="W12" s="177"/>
      <c r="X12" s="177"/>
      <c r="Y12" s="177"/>
      <c r="Z12" s="177"/>
      <c r="AA12" s="177"/>
    </row>
    <row r="13" spans="1:27" ht="15.6">
      <c r="A13" s="172" t="s">
        <v>176</v>
      </c>
      <c r="B13" s="172">
        <v>18430</v>
      </c>
      <c r="C13" s="173">
        <v>5000</v>
      </c>
      <c r="D13" s="173">
        <f t="shared" si="0"/>
        <v>23430</v>
      </c>
      <c r="E13" s="174">
        <f t="shared" si="1"/>
        <v>23430</v>
      </c>
      <c r="F13" s="175">
        <v>148</v>
      </c>
      <c r="G13" s="175">
        <v>10</v>
      </c>
      <c r="H13" s="175">
        <v>6</v>
      </c>
      <c r="I13" s="175">
        <f t="shared" si="2"/>
        <v>34676</v>
      </c>
      <c r="J13" s="175">
        <f t="shared" si="13"/>
        <v>2343</v>
      </c>
      <c r="K13" s="175">
        <f t="shared" si="14"/>
        <v>1406</v>
      </c>
      <c r="L13" s="175">
        <v>500</v>
      </c>
      <c r="M13" s="175">
        <v>300</v>
      </c>
      <c r="N13" s="175">
        <f t="shared" si="4"/>
        <v>62655</v>
      </c>
      <c r="O13" s="175">
        <v>1800</v>
      </c>
      <c r="P13" s="175">
        <v>200</v>
      </c>
      <c r="Q13" s="175">
        <f t="shared" si="5"/>
        <v>60655</v>
      </c>
      <c r="R13" s="177"/>
      <c r="S13" s="177"/>
      <c r="T13" s="177"/>
      <c r="U13" s="177"/>
      <c r="V13" s="177"/>
      <c r="W13" s="177"/>
      <c r="X13" s="177"/>
      <c r="Y13" s="177"/>
      <c r="Z13" s="177"/>
      <c r="AA13" s="177"/>
    </row>
    <row r="14" spans="1:27" ht="13.2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</row>
    <row r="15" spans="1:27" ht="17.399999999999999">
      <c r="A15" s="178" t="s">
        <v>58</v>
      </c>
      <c r="B15" s="179">
        <f t="shared" ref="B15:Q15" si="15">SUM(B2:B13)</f>
        <v>215640</v>
      </c>
      <c r="C15" s="179">
        <f t="shared" si="15"/>
        <v>60000</v>
      </c>
      <c r="D15" s="179">
        <f t="shared" si="15"/>
        <v>275640</v>
      </c>
      <c r="E15" s="179">
        <f t="shared" si="15"/>
        <v>275640</v>
      </c>
      <c r="F15" s="179">
        <f t="shared" si="15"/>
        <v>1776</v>
      </c>
      <c r="G15" s="179">
        <f t="shared" si="15"/>
        <v>120</v>
      </c>
      <c r="H15" s="179">
        <f t="shared" si="15"/>
        <v>72</v>
      </c>
      <c r="I15" s="179">
        <f t="shared" si="15"/>
        <v>407944</v>
      </c>
      <c r="J15" s="180">
        <f t="shared" si="15"/>
        <v>28116</v>
      </c>
      <c r="K15" s="179">
        <f t="shared" si="15"/>
        <v>16864</v>
      </c>
      <c r="L15" s="179">
        <f t="shared" si="15"/>
        <v>6000</v>
      </c>
      <c r="M15" s="180">
        <f t="shared" si="15"/>
        <v>3600</v>
      </c>
      <c r="N15" s="180">
        <f t="shared" si="15"/>
        <v>738164</v>
      </c>
      <c r="O15" s="180">
        <f t="shared" si="15"/>
        <v>21600</v>
      </c>
      <c r="P15" s="180">
        <f t="shared" si="15"/>
        <v>2400</v>
      </c>
      <c r="Q15" s="180">
        <f t="shared" si="15"/>
        <v>714164</v>
      </c>
    </row>
    <row r="16" spans="1:27" ht="13.2">
      <c r="N16" s="11">
        <f>J15+I15</f>
        <v>436060</v>
      </c>
    </row>
    <row r="17" spans="1:14" ht="13.2">
      <c r="N17" s="181">
        <f>N15-N16</f>
        <v>302104</v>
      </c>
    </row>
    <row r="18" spans="1:14" ht="52.2">
      <c r="A18" s="182" t="s">
        <v>177</v>
      </c>
      <c r="B18" s="183">
        <f>44790+24348</f>
        <v>69138</v>
      </c>
    </row>
    <row r="20" spans="1:14" ht="22.8">
      <c r="A20" s="184" t="s">
        <v>178</v>
      </c>
      <c r="B20" s="185">
        <f>(B18+N15)</f>
        <v>807302</v>
      </c>
      <c r="F20" s="186"/>
      <c r="I20" s="187">
        <f>B20-52400-J15</f>
        <v>726786</v>
      </c>
    </row>
    <row r="21" spans="1:14" ht="13.2">
      <c r="F21" s="188"/>
    </row>
    <row r="22" spans="1:14" ht="31.2">
      <c r="A22" s="189" t="s">
        <v>179</v>
      </c>
      <c r="B22" s="190">
        <f>B20-(200000+5000+J15)</f>
        <v>574186</v>
      </c>
      <c r="F22" s="188"/>
    </row>
    <row r="23" spans="1:14" ht="13.2">
      <c r="F23" s="188"/>
    </row>
    <row r="24" spans="1:14" ht="13.2">
      <c r="F24" s="188"/>
    </row>
    <row r="25" spans="1:14" ht="13.2">
      <c r="F25" s="186"/>
    </row>
    <row r="26" spans="1:14" ht="13.2">
      <c r="F26" s="18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20"/>
  <sheetViews>
    <sheetView workbookViewId="0"/>
  </sheetViews>
  <sheetFormatPr defaultColWidth="12.6640625" defaultRowHeight="15.75" customHeight="1"/>
  <cols>
    <col min="1" max="1" width="28.6640625" customWidth="1"/>
    <col min="2" max="2" width="21.6640625" customWidth="1"/>
    <col min="16" max="17" width="17.88671875" customWidth="1"/>
  </cols>
  <sheetData>
    <row r="1" spans="1:18" ht="93.6">
      <c r="A1" s="191" t="s">
        <v>150</v>
      </c>
      <c r="B1" s="192" t="s">
        <v>151</v>
      </c>
      <c r="C1" s="192" t="s">
        <v>152</v>
      </c>
      <c r="D1" s="192" t="s">
        <v>58</v>
      </c>
      <c r="E1" s="192" t="s">
        <v>153</v>
      </c>
      <c r="F1" s="192" t="s">
        <v>154</v>
      </c>
      <c r="G1" s="192" t="s">
        <v>155</v>
      </c>
      <c r="H1" s="192" t="s">
        <v>156</v>
      </c>
      <c r="I1" s="193">
        <v>45125.740316446754</v>
      </c>
      <c r="J1" s="194" t="s">
        <v>157</v>
      </c>
      <c r="K1" s="195" t="s">
        <v>158</v>
      </c>
      <c r="L1" s="196" t="s">
        <v>159</v>
      </c>
      <c r="M1" s="197" t="s">
        <v>160</v>
      </c>
      <c r="N1" s="194" t="s">
        <v>161</v>
      </c>
      <c r="O1" s="197" t="s">
        <v>180</v>
      </c>
      <c r="P1" s="197" t="s">
        <v>163</v>
      </c>
      <c r="Q1" s="197" t="s">
        <v>181</v>
      </c>
      <c r="R1" s="198" t="s">
        <v>164</v>
      </c>
    </row>
    <row r="2" spans="1:18" ht="15.6">
      <c r="A2" s="199" t="s">
        <v>165</v>
      </c>
      <c r="B2" s="200">
        <v>35400</v>
      </c>
      <c r="C2" s="201">
        <v>0</v>
      </c>
      <c r="D2" s="201">
        <f t="shared" ref="D2:D13" si="0">B2</f>
        <v>35400</v>
      </c>
      <c r="E2" s="202">
        <f t="shared" ref="E2:E13" si="1">D2</f>
        <v>35400</v>
      </c>
      <c r="F2" s="203">
        <v>0</v>
      </c>
      <c r="G2" s="203">
        <v>0</v>
      </c>
      <c r="H2" s="203">
        <v>0</v>
      </c>
      <c r="I2" s="203">
        <v>0</v>
      </c>
      <c r="J2" s="203">
        <v>0</v>
      </c>
      <c r="K2" s="203">
        <v>0</v>
      </c>
      <c r="L2" s="203">
        <v>0</v>
      </c>
      <c r="M2" s="203">
        <v>0</v>
      </c>
      <c r="N2" s="203">
        <v>35400</v>
      </c>
      <c r="O2" s="203">
        <v>3540</v>
      </c>
      <c r="P2" s="203">
        <v>200</v>
      </c>
      <c r="Q2" s="203">
        <v>30</v>
      </c>
      <c r="R2" s="203">
        <f t="shared" ref="R2:R13" si="2">N2-O2-P2-Q2</f>
        <v>31630</v>
      </c>
    </row>
    <row r="3" spans="1:18" ht="15.6">
      <c r="A3" s="199" t="s">
        <v>166</v>
      </c>
      <c r="B3" s="200">
        <v>35400</v>
      </c>
      <c r="C3" s="201">
        <v>0</v>
      </c>
      <c r="D3" s="201">
        <f t="shared" si="0"/>
        <v>35400</v>
      </c>
      <c r="E3" s="202">
        <f t="shared" si="1"/>
        <v>35400</v>
      </c>
      <c r="F3" s="203">
        <v>0</v>
      </c>
      <c r="G3" s="203">
        <v>0</v>
      </c>
      <c r="H3" s="203">
        <v>0</v>
      </c>
      <c r="I3" s="203">
        <v>0</v>
      </c>
      <c r="J3" s="203">
        <v>0</v>
      </c>
      <c r="K3" s="203">
        <v>0</v>
      </c>
      <c r="L3" s="203">
        <v>0</v>
      </c>
      <c r="M3" s="203">
        <v>0</v>
      </c>
      <c r="N3" s="203">
        <v>35400</v>
      </c>
      <c r="O3" s="203">
        <v>3540</v>
      </c>
      <c r="P3" s="203">
        <v>200</v>
      </c>
      <c r="Q3" s="203">
        <v>30</v>
      </c>
      <c r="R3" s="203">
        <f t="shared" si="2"/>
        <v>31630</v>
      </c>
    </row>
    <row r="4" spans="1:18" ht="15.6">
      <c r="A4" s="199" t="s">
        <v>167</v>
      </c>
      <c r="B4" s="200">
        <v>35400</v>
      </c>
      <c r="C4" s="201">
        <v>0</v>
      </c>
      <c r="D4" s="201">
        <f t="shared" si="0"/>
        <v>35400</v>
      </c>
      <c r="E4" s="202">
        <f t="shared" si="1"/>
        <v>35400</v>
      </c>
      <c r="F4" s="203">
        <v>0</v>
      </c>
      <c r="G4" s="203">
        <v>0</v>
      </c>
      <c r="H4" s="203">
        <v>0</v>
      </c>
      <c r="I4" s="203">
        <v>0</v>
      </c>
      <c r="J4" s="203">
        <v>0</v>
      </c>
      <c r="K4" s="203">
        <v>0</v>
      </c>
      <c r="L4" s="203">
        <v>0</v>
      </c>
      <c r="M4" s="203">
        <v>0</v>
      </c>
      <c r="N4" s="203">
        <v>35400</v>
      </c>
      <c r="O4" s="203">
        <v>3540</v>
      </c>
      <c r="P4" s="203">
        <v>200</v>
      </c>
      <c r="Q4" s="203">
        <v>30</v>
      </c>
      <c r="R4" s="203">
        <f t="shared" si="2"/>
        <v>31630</v>
      </c>
    </row>
    <row r="5" spans="1:18" ht="15.6">
      <c r="A5" s="199" t="s">
        <v>168</v>
      </c>
      <c r="B5" s="200">
        <v>35400</v>
      </c>
      <c r="C5" s="201">
        <v>0</v>
      </c>
      <c r="D5" s="201">
        <f t="shared" si="0"/>
        <v>35400</v>
      </c>
      <c r="E5" s="202">
        <f t="shared" si="1"/>
        <v>35400</v>
      </c>
      <c r="F5" s="203">
        <v>0</v>
      </c>
      <c r="G5" s="203">
        <v>0</v>
      </c>
      <c r="H5" s="203">
        <v>0</v>
      </c>
      <c r="I5" s="203">
        <v>0</v>
      </c>
      <c r="J5" s="203">
        <v>0</v>
      </c>
      <c r="K5" s="203">
        <v>0</v>
      </c>
      <c r="L5" s="203">
        <v>0</v>
      </c>
      <c r="M5" s="203">
        <v>0</v>
      </c>
      <c r="N5" s="203">
        <v>35400</v>
      </c>
      <c r="O5" s="203">
        <v>3540</v>
      </c>
      <c r="P5" s="203">
        <v>200</v>
      </c>
      <c r="Q5" s="203">
        <v>30</v>
      </c>
      <c r="R5" s="203">
        <f t="shared" si="2"/>
        <v>31630</v>
      </c>
    </row>
    <row r="6" spans="1:18" ht="15.6">
      <c r="A6" s="199" t="s">
        <v>169</v>
      </c>
      <c r="B6" s="200">
        <v>35400</v>
      </c>
      <c r="C6" s="201">
        <v>0</v>
      </c>
      <c r="D6" s="201">
        <f t="shared" si="0"/>
        <v>35400</v>
      </c>
      <c r="E6" s="202">
        <f t="shared" si="1"/>
        <v>35400</v>
      </c>
      <c r="F6" s="203">
        <v>0</v>
      </c>
      <c r="G6" s="203">
        <v>0</v>
      </c>
      <c r="H6" s="203">
        <v>0</v>
      </c>
      <c r="I6" s="203">
        <v>0</v>
      </c>
      <c r="J6" s="203">
        <v>0</v>
      </c>
      <c r="K6" s="203">
        <v>0</v>
      </c>
      <c r="L6" s="203">
        <v>0</v>
      </c>
      <c r="M6" s="203">
        <v>0</v>
      </c>
      <c r="N6" s="203">
        <v>35400</v>
      </c>
      <c r="O6" s="203">
        <v>3540</v>
      </c>
      <c r="P6" s="203">
        <v>200</v>
      </c>
      <c r="Q6" s="203">
        <v>30</v>
      </c>
      <c r="R6" s="203">
        <f t="shared" si="2"/>
        <v>31630</v>
      </c>
    </row>
    <row r="7" spans="1:18" ht="15.6">
      <c r="A7" s="199" t="s">
        <v>170</v>
      </c>
      <c r="B7" s="200">
        <v>35400</v>
      </c>
      <c r="C7" s="201">
        <v>0</v>
      </c>
      <c r="D7" s="201">
        <f t="shared" si="0"/>
        <v>35400</v>
      </c>
      <c r="E7" s="202">
        <f t="shared" si="1"/>
        <v>35400</v>
      </c>
      <c r="F7" s="203">
        <v>0</v>
      </c>
      <c r="G7" s="203">
        <v>0</v>
      </c>
      <c r="H7" s="203">
        <v>0</v>
      </c>
      <c r="I7" s="203">
        <v>0</v>
      </c>
      <c r="J7" s="203">
        <v>0</v>
      </c>
      <c r="K7" s="203">
        <v>0</v>
      </c>
      <c r="L7" s="203">
        <v>0</v>
      </c>
      <c r="M7" s="203">
        <v>0</v>
      </c>
      <c r="N7" s="203">
        <v>35400</v>
      </c>
      <c r="O7" s="203">
        <v>3540</v>
      </c>
      <c r="P7" s="203">
        <v>200</v>
      </c>
      <c r="Q7" s="203">
        <v>30</v>
      </c>
      <c r="R7" s="203">
        <f t="shared" si="2"/>
        <v>31630</v>
      </c>
    </row>
    <row r="8" spans="1:18" ht="15.6">
      <c r="A8" s="199" t="s">
        <v>171</v>
      </c>
      <c r="B8" s="200">
        <v>35400</v>
      </c>
      <c r="C8" s="201">
        <v>0</v>
      </c>
      <c r="D8" s="201">
        <f t="shared" si="0"/>
        <v>35400</v>
      </c>
      <c r="E8" s="202">
        <f t="shared" si="1"/>
        <v>35400</v>
      </c>
      <c r="F8" s="203">
        <v>0</v>
      </c>
      <c r="G8" s="203">
        <v>0</v>
      </c>
      <c r="H8" s="203">
        <v>0</v>
      </c>
      <c r="I8" s="203">
        <v>0</v>
      </c>
      <c r="J8" s="203">
        <v>0</v>
      </c>
      <c r="K8" s="203">
        <v>0</v>
      </c>
      <c r="L8" s="203">
        <v>0</v>
      </c>
      <c r="M8" s="203">
        <v>0</v>
      </c>
      <c r="N8" s="203">
        <v>35400</v>
      </c>
      <c r="O8" s="203">
        <v>3540</v>
      </c>
      <c r="P8" s="203">
        <v>200</v>
      </c>
      <c r="Q8" s="203">
        <v>30</v>
      </c>
      <c r="R8" s="203">
        <f t="shared" si="2"/>
        <v>31630</v>
      </c>
    </row>
    <row r="9" spans="1:18" ht="15.6">
      <c r="A9" s="199" t="s">
        <v>172</v>
      </c>
      <c r="B9" s="200">
        <v>35400</v>
      </c>
      <c r="C9" s="201">
        <v>0</v>
      </c>
      <c r="D9" s="201">
        <f t="shared" si="0"/>
        <v>35400</v>
      </c>
      <c r="E9" s="202">
        <f t="shared" si="1"/>
        <v>35400</v>
      </c>
      <c r="F9" s="203">
        <v>0</v>
      </c>
      <c r="G9" s="203">
        <v>0</v>
      </c>
      <c r="H9" s="203">
        <v>0</v>
      </c>
      <c r="I9" s="203">
        <v>0</v>
      </c>
      <c r="J9" s="203">
        <v>0</v>
      </c>
      <c r="K9" s="203">
        <v>0</v>
      </c>
      <c r="L9" s="203">
        <v>0</v>
      </c>
      <c r="M9" s="203">
        <v>0</v>
      </c>
      <c r="N9" s="203">
        <v>35400</v>
      </c>
      <c r="O9" s="203">
        <v>3540</v>
      </c>
      <c r="P9" s="203">
        <v>200</v>
      </c>
      <c r="Q9" s="203">
        <v>30</v>
      </c>
      <c r="R9" s="203">
        <f t="shared" si="2"/>
        <v>31630</v>
      </c>
    </row>
    <row r="10" spans="1:18" ht="15.6">
      <c r="A10" s="199" t="s">
        <v>173</v>
      </c>
      <c r="B10" s="200">
        <v>35400</v>
      </c>
      <c r="C10" s="201">
        <v>0</v>
      </c>
      <c r="D10" s="201">
        <f t="shared" si="0"/>
        <v>35400</v>
      </c>
      <c r="E10" s="202">
        <f t="shared" si="1"/>
        <v>35400</v>
      </c>
      <c r="F10" s="203">
        <v>0</v>
      </c>
      <c r="G10" s="203">
        <v>0</v>
      </c>
      <c r="H10" s="203">
        <v>0</v>
      </c>
      <c r="I10" s="203">
        <v>0</v>
      </c>
      <c r="J10" s="203">
        <v>0</v>
      </c>
      <c r="K10" s="203">
        <v>0</v>
      </c>
      <c r="L10" s="203">
        <v>0</v>
      </c>
      <c r="M10" s="203">
        <v>0</v>
      </c>
      <c r="N10" s="203">
        <v>35400</v>
      </c>
      <c r="O10" s="203">
        <v>3540</v>
      </c>
      <c r="P10" s="203">
        <v>200</v>
      </c>
      <c r="Q10" s="203">
        <v>30</v>
      </c>
      <c r="R10" s="203">
        <f t="shared" si="2"/>
        <v>31630</v>
      </c>
    </row>
    <row r="11" spans="1:18" ht="15.6">
      <c r="A11" s="199" t="s">
        <v>174</v>
      </c>
      <c r="B11" s="200">
        <v>35400</v>
      </c>
      <c r="C11" s="201">
        <v>0</v>
      </c>
      <c r="D11" s="201">
        <f t="shared" si="0"/>
        <v>35400</v>
      </c>
      <c r="E11" s="202">
        <f t="shared" si="1"/>
        <v>35400</v>
      </c>
      <c r="F11" s="203">
        <v>0</v>
      </c>
      <c r="G11" s="203">
        <v>0</v>
      </c>
      <c r="H11" s="203">
        <v>0</v>
      </c>
      <c r="I11" s="203">
        <v>0</v>
      </c>
      <c r="J11" s="203">
        <v>0</v>
      </c>
      <c r="K11" s="203">
        <v>0</v>
      </c>
      <c r="L11" s="203">
        <v>0</v>
      </c>
      <c r="M11" s="203">
        <v>0</v>
      </c>
      <c r="N11" s="203">
        <v>35400</v>
      </c>
      <c r="O11" s="203">
        <v>3540</v>
      </c>
      <c r="P11" s="203">
        <v>200</v>
      </c>
      <c r="Q11" s="203">
        <v>30</v>
      </c>
      <c r="R11" s="203">
        <f t="shared" si="2"/>
        <v>31630</v>
      </c>
    </row>
    <row r="12" spans="1:18" ht="15.6">
      <c r="A12" s="199" t="s">
        <v>175</v>
      </c>
      <c r="B12" s="200">
        <v>35400</v>
      </c>
      <c r="C12" s="201">
        <v>0</v>
      </c>
      <c r="D12" s="201">
        <f t="shared" si="0"/>
        <v>35400</v>
      </c>
      <c r="E12" s="202">
        <f t="shared" si="1"/>
        <v>35400</v>
      </c>
      <c r="F12" s="203">
        <v>0</v>
      </c>
      <c r="G12" s="203">
        <v>0</v>
      </c>
      <c r="H12" s="203">
        <v>0</v>
      </c>
      <c r="I12" s="203">
        <v>0</v>
      </c>
      <c r="J12" s="203">
        <v>0</v>
      </c>
      <c r="K12" s="203">
        <v>0</v>
      </c>
      <c r="L12" s="203">
        <v>0</v>
      </c>
      <c r="M12" s="203">
        <v>0</v>
      </c>
      <c r="N12" s="203">
        <v>35400</v>
      </c>
      <c r="O12" s="203">
        <v>3540</v>
      </c>
      <c r="P12" s="203">
        <v>200</v>
      </c>
      <c r="Q12" s="203">
        <v>120</v>
      </c>
      <c r="R12" s="203">
        <f t="shared" si="2"/>
        <v>31540</v>
      </c>
    </row>
    <row r="13" spans="1:18" ht="15.6">
      <c r="A13" s="199" t="s">
        <v>176</v>
      </c>
      <c r="B13" s="200">
        <v>35400</v>
      </c>
      <c r="C13" s="201">
        <v>0</v>
      </c>
      <c r="D13" s="201">
        <f t="shared" si="0"/>
        <v>35400</v>
      </c>
      <c r="E13" s="202">
        <f t="shared" si="1"/>
        <v>35400</v>
      </c>
      <c r="F13" s="203">
        <v>0</v>
      </c>
      <c r="G13" s="203">
        <v>0</v>
      </c>
      <c r="H13" s="203">
        <v>0</v>
      </c>
      <c r="I13" s="203">
        <v>0</v>
      </c>
      <c r="J13" s="203">
        <v>0</v>
      </c>
      <c r="K13" s="203">
        <v>0</v>
      </c>
      <c r="L13" s="203">
        <v>0</v>
      </c>
      <c r="M13" s="203">
        <v>0</v>
      </c>
      <c r="N13" s="203">
        <v>35400</v>
      </c>
      <c r="O13" s="203">
        <v>3540</v>
      </c>
      <c r="P13" s="203">
        <v>200</v>
      </c>
      <c r="Q13" s="203">
        <v>120</v>
      </c>
      <c r="R13" s="203">
        <f t="shared" si="2"/>
        <v>31540</v>
      </c>
    </row>
    <row r="15" spans="1:18" ht="17.399999999999999">
      <c r="A15" s="178" t="s">
        <v>58</v>
      </c>
      <c r="B15" s="179">
        <f t="shared" ref="B15:P15" si="3">SUM(B2:B13)</f>
        <v>424800</v>
      </c>
      <c r="C15" s="179">
        <f t="shared" si="3"/>
        <v>0</v>
      </c>
      <c r="D15" s="179">
        <f t="shared" si="3"/>
        <v>424800</v>
      </c>
      <c r="E15" s="179">
        <f t="shared" si="3"/>
        <v>424800</v>
      </c>
      <c r="F15" s="179">
        <f t="shared" si="3"/>
        <v>0</v>
      </c>
      <c r="G15" s="179">
        <f t="shared" si="3"/>
        <v>0</v>
      </c>
      <c r="H15" s="179">
        <f t="shared" si="3"/>
        <v>0</v>
      </c>
      <c r="I15" s="179">
        <f t="shared" si="3"/>
        <v>0</v>
      </c>
      <c r="J15" s="180">
        <f t="shared" si="3"/>
        <v>0</v>
      </c>
      <c r="K15" s="179">
        <f t="shared" si="3"/>
        <v>0</v>
      </c>
      <c r="L15" s="179">
        <f t="shared" si="3"/>
        <v>0</v>
      </c>
      <c r="M15" s="180">
        <f t="shared" si="3"/>
        <v>0</v>
      </c>
      <c r="N15" s="180">
        <f t="shared" si="3"/>
        <v>424800</v>
      </c>
      <c r="O15" s="180">
        <f t="shared" si="3"/>
        <v>42480</v>
      </c>
      <c r="P15" s="180">
        <f t="shared" si="3"/>
        <v>2400</v>
      </c>
      <c r="Q15" s="180">
        <f>SUM(Q2:Q13)</f>
        <v>540</v>
      </c>
      <c r="R15" s="180">
        <f>SUM(R2:R13)</f>
        <v>379380</v>
      </c>
    </row>
    <row r="16" spans="1:18" ht="13.2">
      <c r="N16" s="187">
        <f>(N2*14/100)*12</f>
        <v>59472</v>
      </c>
    </row>
    <row r="17" spans="1:14" ht="16.8">
      <c r="N17" s="204">
        <f>SUM(N15:N16)</f>
        <v>484272</v>
      </c>
    </row>
    <row r="18" spans="1:14" ht="52.2">
      <c r="A18" s="182" t="s">
        <v>177</v>
      </c>
      <c r="B18" s="183">
        <v>50000</v>
      </c>
    </row>
    <row r="20" spans="1:14" ht="91.5" customHeight="1">
      <c r="A20" s="205" t="s">
        <v>182</v>
      </c>
      <c r="B20" s="206">
        <f>B18+N15-P15-M15-Q15</f>
        <v>471860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5"/>
  <sheetViews>
    <sheetView workbookViewId="0"/>
  </sheetViews>
  <sheetFormatPr defaultColWidth="12.6640625" defaultRowHeight="15.75" customHeight="1"/>
  <cols>
    <col min="1" max="1" width="24.21875" customWidth="1"/>
    <col min="2" max="2" width="24.33203125" customWidth="1"/>
    <col min="3" max="5" width="24.109375" customWidth="1"/>
    <col min="6" max="6" width="32.77734375" customWidth="1"/>
    <col min="7" max="7" width="22.21875" customWidth="1"/>
  </cols>
  <sheetData>
    <row r="1" spans="1:9" ht="67.5" customHeight="1">
      <c r="A1" s="163" t="s">
        <v>150</v>
      </c>
      <c r="B1" s="207" t="s">
        <v>183</v>
      </c>
      <c r="C1" s="208" t="s">
        <v>184</v>
      </c>
      <c r="D1" s="209" t="s">
        <v>185</v>
      </c>
      <c r="E1" s="210"/>
      <c r="F1" s="183" t="s">
        <v>186</v>
      </c>
      <c r="G1" s="211" t="s">
        <v>187</v>
      </c>
    </row>
    <row r="2" spans="1:9" ht="22.8">
      <c r="A2" s="212" t="s">
        <v>165</v>
      </c>
      <c r="B2" s="213">
        <v>36305</v>
      </c>
      <c r="C2" s="213">
        <v>68231</v>
      </c>
      <c r="D2" s="213" t="s">
        <v>188</v>
      </c>
      <c r="E2" s="214"/>
      <c r="F2" s="215">
        <f>SUM(B15:C15)-50000</f>
        <v>604573</v>
      </c>
      <c r="G2" s="216">
        <f>F2-150000-50000-5000</f>
        <v>399573</v>
      </c>
    </row>
    <row r="3" spans="1:9" ht="15.6">
      <c r="A3" s="212" t="s">
        <v>166</v>
      </c>
      <c r="B3" s="213">
        <v>36305</v>
      </c>
      <c r="C3" s="213">
        <v>146410</v>
      </c>
      <c r="D3" s="213" t="s">
        <v>41</v>
      </c>
      <c r="E3" s="214"/>
      <c r="I3" s="1"/>
    </row>
    <row r="4" spans="1:9" ht="15.6">
      <c r="A4" s="212" t="s">
        <v>167</v>
      </c>
      <c r="B4" s="213">
        <v>36305</v>
      </c>
      <c r="C4" s="213">
        <v>4272</v>
      </c>
      <c r="D4" s="213" t="s">
        <v>189</v>
      </c>
      <c r="E4" s="177"/>
    </row>
    <row r="5" spans="1:9" ht="15.6">
      <c r="A5" s="212" t="s">
        <v>168</v>
      </c>
      <c r="B5" s="213">
        <v>36305</v>
      </c>
      <c r="C5" s="217"/>
      <c r="D5" s="217"/>
      <c r="E5" s="177"/>
    </row>
    <row r="6" spans="1:9" ht="15.6">
      <c r="A6" s="212" t="s">
        <v>169</v>
      </c>
      <c r="B6" s="213">
        <v>36305</v>
      </c>
      <c r="C6" s="217"/>
      <c r="D6" s="217"/>
      <c r="E6" s="177"/>
    </row>
    <row r="7" spans="1:9" ht="15.6">
      <c r="A7" s="212" t="s">
        <v>170</v>
      </c>
      <c r="B7" s="213">
        <v>36305</v>
      </c>
      <c r="C7" s="217"/>
      <c r="D7" s="217"/>
      <c r="E7" s="177"/>
    </row>
    <row r="8" spans="1:9" ht="15.6">
      <c r="A8" s="212" t="s">
        <v>171</v>
      </c>
      <c r="B8" s="213">
        <v>36305</v>
      </c>
      <c r="C8" s="217"/>
      <c r="D8" s="217"/>
      <c r="E8" s="177"/>
    </row>
    <row r="9" spans="1:9" ht="15.6">
      <c r="A9" s="212" t="s">
        <v>172</v>
      </c>
      <c r="B9" s="213">
        <v>36305</v>
      </c>
      <c r="C9" s="217"/>
      <c r="D9" s="217"/>
      <c r="E9" s="177"/>
    </row>
    <row r="10" spans="1:9" ht="15.6">
      <c r="A10" s="212" t="s">
        <v>173</v>
      </c>
      <c r="B10" s="213">
        <v>36305</v>
      </c>
      <c r="C10" s="217"/>
      <c r="D10" s="217"/>
      <c r="E10" s="177"/>
    </row>
    <row r="11" spans="1:9" ht="15.6">
      <c r="A11" s="212" t="s">
        <v>174</v>
      </c>
      <c r="B11" s="213">
        <v>36305</v>
      </c>
      <c r="C11" s="217"/>
      <c r="D11" s="217"/>
      <c r="E11" s="177"/>
    </row>
    <row r="12" spans="1:9" ht="15.6">
      <c r="A12" s="212" t="s">
        <v>175</v>
      </c>
      <c r="B12" s="213">
        <v>36305</v>
      </c>
      <c r="C12" s="217"/>
      <c r="D12" s="217"/>
      <c r="E12" s="177"/>
    </row>
    <row r="13" spans="1:9" ht="15.6">
      <c r="A13" s="212" t="s">
        <v>176</v>
      </c>
      <c r="B13" s="213">
        <v>36305</v>
      </c>
      <c r="C13" s="217"/>
      <c r="D13" s="217"/>
      <c r="E13" s="177"/>
    </row>
    <row r="15" spans="1:9" ht="17.399999999999999">
      <c r="A15" s="178" t="s">
        <v>58</v>
      </c>
      <c r="B15" s="180">
        <f t="shared" ref="B15:C15" si="0">SUM(B2:B14)</f>
        <v>435660</v>
      </c>
      <c r="C15" s="180">
        <f t="shared" si="0"/>
        <v>218913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1"/>
  <sheetViews>
    <sheetView workbookViewId="0"/>
  </sheetViews>
  <sheetFormatPr defaultColWidth="12.6640625" defaultRowHeight="15.75" customHeight="1"/>
  <cols>
    <col min="2" max="2" width="18.109375" customWidth="1"/>
    <col min="3" max="3" width="24.109375" customWidth="1"/>
    <col min="4" max="5" width="22.109375" customWidth="1"/>
    <col min="6" max="6" width="36.33203125" customWidth="1"/>
  </cols>
  <sheetData>
    <row r="1" spans="1:6" ht="15.75" customHeight="1">
      <c r="A1" s="163" t="s">
        <v>150</v>
      </c>
      <c r="B1" s="207" t="s">
        <v>183</v>
      </c>
      <c r="C1" s="208" t="s">
        <v>190</v>
      </c>
      <c r="D1" s="209" t="s">
        <v>185</v>
      </c>
      <c r="E1" s="109"/>
      <c r="F1" s="218" t="s">
        <v>191</v>
      </c>
    </row>
    <row r="2" spans="1:6" ht="15.75" customHeight="1">
      <c r="A2" s="199" t="s">
        <v>165</v>
      </c>
      <c r="B2" s="219">
        <v>30767</v>
      </c>
      <c r="C2" s="213">
        <v>0</v>
      </c>
      <c r="D2" s="213" t="s">
        <v>188</v>
      </c>
      <c r="E2" s="219"/>
      <c r="F2" s="220">
        <f>SUM(B15:C15)</f>
        <v>640285</v>
      </c>
    </row>
    <row r="3" spans="1:6" ht="15.75" customHeight="1">
      <c r="A3" s="199" t="s">
        <v>166</v>
      </c>
      <c r="B3" s="219">
        <v>30767</v>
      </c>
      <c r="C3" s="213">
        <v>117166</v>
      </c>
      <c r="D3" s="213" t="s">
        <v>41</v>
      </c>
      <c r="E3" s="219"/>
    </row>
    <row r="4" spans="1:6" ht="15.75" customHeight="1">
      <c r="A4" s="199" t="s">
        <v>167</v>
      </c>
      <c r="B4" s="219">
        <v>30767</v>
      </c>
      <c r="C4" s="213">
        <v>78491</v>
      </c>
      <c r="D4" s="213" t="s">
        <v>23</v>
      </c>
      <c r="E4" s="219"/>
    </row>
    <row r="5" spans="1:6" ht="15.75" customHeight="1">
      <c r="A5" s="199" t="s">
        <v>168</v>
      </c>
      <c r="B5" s="219">
        <v>30767</v>
      </c>
      <c r="C5" s="213">
        <v>1680</v>
      </c>
      <c r="D5" s="213" t="s">
        <v>189</v>
      </c>
      <c r="E5" s="177"/>
    </row>
    <row r="6" spans="1:6" ht="15.75" customHeight="1">
      <c r="A6" s="199" t="s">
        <v>169</v>
      </c>
      <c r="B6" s="219">
        <v>39985</v>
      </c>
      <c r="C6" s="217"/>
      <c r="D6" s="217"/>
      <c r="E6" s="177"/>
    </row>
    <row r="7" spans="1:6" ht="15.75" customHeight="1">
      <c r="A7" s="199" t="s">
        <v>170</v>
      </c>
      <c r="B7" s="219">
        <v>39985</v>
      </c>
      <c r="C7" s="217"/>
      <c r="D7" s="217"/>
      <c r="E7" s="177"/>
    </row>
    <row r="8" spans="1:6" ht="15.75" customHeight="1">
      <c r="A8" s="199" t="s">
        <v>171</v>
      </c>
      <c r="B8" s="219">
        <v>39985</v>
      </c>
      <c r="C8" s="217"/>
      <c r="D8" s="217"/>
      <c r="E8" s="177"/>
    </row>
    <row r="9" spans="1:6" ht="15.75" customHeight="1">
      <c r="A9" s="199" t="s">
        <v>172</v>
      </c>
      <c r="B9" s="219">
        <v>39985</v>
      </c>
      <c r="C9" s="217"/>
      <c r="D9" s="217"/>
      <c r="E9" s="177"/>
    </row>
    <row r="10" spans="1:6" ht="15.75" customHeight="1">
      <c r="A10" s="199" t="s">
        <v>173</v>
      </c>
      <c r="B10" s="219">
        <v>39985</v>
      </c>
      <c r="C10" s="217"/>
      <c r="D10" s="217"/>
      <c r="E10" s="177"/>
    </row>
    <row r="11" spans="1:6" ht="15.75" customHeight="1">
      <c r="A11" s="199" t="s">
        <v>174</v>
      </c>
      <c r="B11" s="219">
        <v>39985</v>
      </c>
      <c r="C11" s="217"/>
      <c r="D11" s="217"/>
      <c r="E11" s="177"/>
    </row>
    <row r="12" spans="1:6" ht="15.75" customHeight="1">
      <c r="A12" s="199" t="s">
        <v>175</v>
      </c>
      <c r="B12" s="219">
        <v>39985</v>
      </c>
      <c r="C12" s="217"/>
      <c r="D12" s="217"/>
      <c r="E12" s="177"/>
    </row>
    <row r="13" spans="1:6" ht="15.75" customHeight="1">
      <c r="A13" s="199" t="s">
        <v>176</v>
      </c>
      <c r="B13" s="219">
        <v>39985</v>
      </c>
      <c r="C13" s="217"/>
      <c r="D13" s="217"/>
      <c r="E13" s="177"/>
    </row>
    <row r="15" spans="1:6" ht="15.75" customHeight="1">
      <c r="A15" s="178" t="s">
        <v>58</v>
      </c>
      <c r="B15" s="180">
        <f t="shared" ref="B15:C15" si="0">SUM(B2:B14)</f>
        <v>442948</v>
      </c>
      <c r="C15" s="180">
        <f t="shared" si="0"/>
        <v>197337</v>
      </c>
    </row>
    <row r="16" spans="1:6" ht="15.75" customHeight="1">
      <c r="B16" s="219">
        <v>476541</v>
      </c>
    </row>
    <row r="17" spans="2:8" ht="13.2">
      <c r="B17" s="11">
        <v>50000</v>
      </c>
    </row>
    <row r="18" spans="2:8" ht="15.75" customHeight="1">
      <c r="B18" s="221">
        <f>B16-B17</f>
        <v>426541</v>
      </c>
    </row>
    <row r="19" spans="2:8" ht="15.75" customHeight="1">
      <c r="B19" s="221">
        <f>B18+C15</f>
        <v>623878</v>
      </c>
      <c r="H19" s="187">
        <f>7849100/5.6</f>
        <v>1401625</v>
      </c>
    </row>
    <row r="20" spans="2:8" ht="13.2">
      <c r="B20" s="11"/>
    </row>
    <row r="21" spans="2:8" ht="15.75" customHeight="1">
      <c r="B21" s="2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 ASSET</vt:lpstr>
      <vt:lpstr>LIVE SIPS</vt:lpstr>
      <vt:lpstr>MUTUAL FUND PORTFOLIO</vt:lpstr>
      <vt:lpstr>sips details</vt:lpstr>
      <vt:lpstr>STOCK PROTFOLIO</vt:lpstr>
      <vt:lpstr>NAVJOT SINGH</vt:lpstr>
      <vt:lpstr>GURJINDER KAUR</vt:lpstr>
      <vt:lpstr>SOHAN SINGH</vt:lpstr>
      <vt:lpstr>SURINDER KAUR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Navjot Singh</cp:lastModifiedBy>
  <dcterms:modified xsi:type="dcterms:W3CDTF">2025-05-07T15:38:13Z</dcterms:modified>
</cp:coreProperties>
</file>