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olas/Desktop/"/>
    </mc:Choice>
  </mc:AlternateContent>
  <bookViews>
    <workbookView xWindow="0" yWindow="460" windowWidth="25600" windowHeight="14620" tabRatio="500"/>
  </bookViews>
  <sheets>
    <sheet name="Calibra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J17" i="1"/>
  <c r="K14" i="1"/>
  <c r="L14" i="1"/>
  <c r="M14" i="1"/>
  <c r="N14" i="1"/>
  <c r="O14" i="1"/>
  <c r="J14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K13" i="1"/>
  <c r="L13" i="1"/>
  <c r="M13" i="1"/>
  <c r="N13" i="1"/>
  <c r="O13" i="1"/>
  <c r="J13" i="1"/>
  <c r="B15" i="1"/>
  <c r="K12" i="1"/>
  <c r="L12" i="1"/>
  <c r="M12" i="1"/>
  <c r="N12" i="1"/>
  <c r="O12" i="1"/>
  <c r="J12" i="1"/>
  <c r="C93" i="1"/>
  <c r="D93" i="1"/>
  <c r="E93" i="1"/>
  <c r="F93" i="1"/>
  <c r="G93" i="1"/>
  <c r="B94" i="1"/>
  <c r="B93" i="1"/>
  <c r="C92" i="1"/>
  <c r="D92" i="1"/>
  <c r="E92" i="1"/>
  <c r="F92" i="1"/>
  <c r="G92" i="1"/>
  <c r="B92" i="1"/>
  <c r="C94" i="1"/>
  <c r="D94" i="1"/>
  <c r="E94" i="1"/>
  <c r="F94" i="1"/>
  <c r="G94" i="1"/>
  <c r="C88" i="1"/>
  <c r="C89" i="1"/>
  <c r="C90" i="1"/>
  <c r="C91" i="1"/>
  <c r="D88" i="1"/>
  <c r="D89" i="1"/>
  <c r="D90" i="1"/>
  <c r="D91" i="1"/>
  <c r="E88" i="1"/>
  <c r="E89" i="1"/>
  <c r="E90" i="1"/>
  <c r="E91" i="1"/>
  <c r="F88" i="1"/>
  <c r="F89" i="1"/>
  <c r="F90" i="1"/>
  <c r="F91" i="1"/>
  <c r="G88" i="1"/>
  <c r="G89" i="1"/>
  <c r="G90" i="1"/>
  <c r="G91" i="1"/>
  <c r="C87" i="1"/>
  <c r="D87" i="1"/>
  <c r="E87" i="1"/>
  <c r="F87" i="1"/>
  <c r="G87" i="1"/>
  <c r="B88" i="1"/>
  <c r="B89" i="1"/>
  <c r="B90" i="1"/>
  <c r="B91" i="1"/>
  <c r="B87" i="1"/>
  <c r="C9" i="1"/>
  <c r="D9" i="1"/>
  <c r="E9" i="1"/>
  <c r="F9" i="1"/>
  <c r="G9" i="1"/>
  <c r="B9" i="1"/>
  <c r="C16" i="1"/>
  <c r="D16" i="1"/>
  <c r="E16" i="1"/>
  <c r="F16" i="1"/>
  <c r="G16" i="1"/>
  <c r="B16" i="1"/>
  <c r="C15" i="1"/>
  <c r="D15" i="1"/>
  <c r="E15" i="1"/>
  <c r="F15" i="1"/>
  <c r="G15" i="1"/>
  <c r="C14" i="1"/>
  <c r="D14" i="1"/>
  <c r="E14" i="1"/>
  <c r="F14" i="1"/>
  <c r="G14" i="1"/>
  <c r="B14" i="1"/>
  <c r="C10" i="1"/>
  <c r="C12" i="1"/>
  <c r="C13" i="1"/>
  <c r="D10" i="1"/>
  <c r="D12" i="1"/>
  <c r="D13" i="1"/>
  <c r="E10" i="1"/>
  <c r="E12" i="1"/>
  <c r="E13" i="1"/>
  <c r="F10" i="1"/>
  <c r="F12" i="1"/>
  <c r="F13" i="1"/>
  <c r="G10" i="1"/>
  <c r="G12" i="1"/>
  <c r="G13" i="1"/>
  <c r="B10" i="1"/>
  <c r="B12" i="1"/>
  <c r="B13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<sst xmlns="http://schemas.openxmlformats.org/spreadsheetml/2006/main" count="58" uniqueCount="40">
  <si>
    <t>cov(x, y)</t>
  </si>
  <si>
    <t>varp(x)</t>
  </si>
  <si>
    <t>slope b</t>
  </si>
  <si>
    <t>intercept a</t>
  </si>
  <si>
    <t>1st buffer</t>
  </si>
  <si>
    <t>2nd buffer</t>
  </si>
  <si>
    <t>3rd buffer</t>
  </si>
  <si>
    <t>4th buffer</t>
  </si>
  <si>
    <t>5th buffer</t>
  </si>
  <si>
    <t>Built-in Slope Func</t>
  </si>
  <si>
    <t>Enter value (Kg)</t>
  </si>
  <si>
    <t>Weights(Kg)</t>
  </si>
  <si>
    <t>Left 1</t>
  </si>
  <si>
    <t>Left 2</t>
  </si>
  <si>
    <t>Left 3</t>
  </si>
  <si>
    <t>Right 3</t>
  </si>
  <si>
    <t>Right 2</t>
  </si>
  <si>
    <t>Right 1</t>
  </si>
  <si>
    <t>Built-in Intercept Func</t>
  </si>
  <si>
    <t>Schematic</t>
  </si>
  <si>
    <t>Fitting R2</t>
  </si>
  <si>
    <t>Enter value (Volt)</t>
  </si>
  <si>
    <r>
      <t xml:space="preserve">Fitting for: </t>
    </r>
    <r>
      <rPr>
        <b/>
        <sz val="12"/>
        <color theme="1"/>
        <rFont val="Menlo Regular"/>
      </rPr>
      <t>Volt = Mass *b + a</t>
    </r>
  </si>
  <si>
    <r>
      <t xml:space="preserve">Fitting for: </t>
    </r>
    <r>
      <rPr>
        <b/>
        <sz val="12"/>
        <color theme="1"/>
        <rFont val="Menlo Regular"/>
      </rPr>
      <t>Mass = Volt *b + a</t>
    </r>
  </si>
  <si>
    <t>Difference from 1st exp</t>
  </si>
  <si>
    <t>1st buff</t>
  </si>
  <si>
    <t>2nd buff</t>
  </si>
  <si>
    <t>3rd buff</t>
  </si>
  <si>
    <t>4th buff</t>
  </si>
  <si>
    <t>5th buff</t>
  </si>
  <si>
    <t>Calibration experiment when it was upside down</t>
  </si>
  <si>
    <t>Weight Calibration experiment (in final position)</t>
  </si>
  <si>
    <t>Built-in Intercept</t>
  </si>
  <si>
    <t>The intercept we need</t>
  </si>
  <si>
    <t>Old intercept</t>
  </si>
  <si>
    <t>Upside down (0 Kg)</t>
  </si>
  <si>
    <t>Projecting (Volt)</t>
  </si>
  <si>
    <t>Projecting (Kg)</t>
  </si>
  <si>
    <t>Linear Voltage Offset</t>
  </si>
  <si>
    <t>*To be removed as the new offset after LSQ 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</si>
</sst>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b/>
      <sz val="14"/>
      <color theme="1"/>
      <name val="Menlo Regular"/>
    </font>
    <font>
      <b/>
      <sz val="14"/>
      <color theme="1"/>
      <name val="Calibri"/>
      <family val="2"/>
      <scheme val="minor"/>
    </font>
    <font>
      <sz val="12"/>
      <color rgb="FFFF0000"/>
      <name val="Menlo Regular"/>
    </font>
    <font>
      <b/>
      <sz val="12"/>
      <color rgb="FFFF0000"/>
      <name val="Menlo Regular"/>
    </font>
    <font>
      <sz val="12"/>
      <color theme="4"/>
      <name val="Menlo Regular"/>
    </font>
    <font>
      <b/>
      <sz val="12"/>
      <color theme="1" tint="4.9989318521683403E-2"/>
      <name val="Menlo Regula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8" borderId="1" xfId="0" applyFont="1" applyFill="1" applyBorder="1"/>
    <xf numFmtId="0" fontId="7" fillId="2" borderId="1" xfId="0" applyFont="1" applyFill="1" applyBorder="1"/>
    <xf numFmtId="0" fontId="7" fillId="7" borderId="1" xfId="0" applyFont="1" applyFill="1" applyBorder="1"/>
    <xf numFmtId="0" fontId="5" fillId="9" borderId="1" xfId="0" applyNumberFormat="1" applyFont="1" applyFill="1" applyBorder="1"/>
    <xf numFmtId="0" fontId="1" fillId="10" borderId="1" xfId="0" applyFont="1" applyFill="1" applyBorder="1"/>
    <xf numFmtId="0" fontId="2" fillId="5" borderId="1" xfId="0" applyFont="1" applyFill="1" applyBorder="1"/>
    <xf numFmtId="0" fontId="5" fillId="9" borderId="1" xfId="0" applyNumberFormat="1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3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6" xfId="0" applyFont="1" applyBorder="1" applyAlignment="1"/>
    <xf numFmtId="0" fontId="9" fillId="0" borderId="16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Right 1 Sensor (Bottom)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8206582011756"/>
                  <c:y val="0.48946087598425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Calibration!$B$3:$B$7</c:f>
              <c:numCache>
                <c:formatCode>General</c:formatCode>
                <c:ptCount val="5"/>
                <c:pt idx="0">
                  <c:v>12.935</c:v>
                </c:pt>
                <c:pt idx="1">
                  <c:v>94.855</c:v>
                </c:pt>
                <c:pt idx="2">
                  <c:v>214.615</c:v>
                </c:pt>
                <c:pt idx="3">
                  <c:v>333.764999999999</c:v>
                </c:pt>
                <c:pt idx="4">
                  <c:v>453.605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686256"/>
        <c:axId val="-1346683136"/>
      </c:scatterChart>
      <c:valAx>
        <c:axId val="-1346686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683136"/>
        <c:crosses val="autoZero"/>
        <c:crossBetween val="midCat"/>
      </c:valAx>
      <c:valAx>
        <c:axId val="-134668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686256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Right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2 Sensor (Middle)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2569641448597"/>
                  <c:y val="0.35576993110236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Calibration!$C$3:$C$7</c:f>
              <c:numCache>
                <c:formatCode>General</c:formatCode>
                <c:ptCount val="5"/>
                <c:pt idx="0">
                  <c:v>20.87499999999995</c:v>
                </c:pt>
                <c:pt idx="1">
                  <c:v>132.195</c:v>
                </c:pt>
                <c:pt idx="2">
                  <c:v>250.9149999999991</c:v>
                </c:pt>
                <c:pt idx="3">
                  <c:v>369.3750000000001</c:v>
                </c:pt>
                <c:pt idx="4">
                  <c:v>493.1250000000001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666288"/>
        <c:axId val="-1346663168"/>
      </c:scatterChart>
      <c:valAx>
        <c:axId val="-1346666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663168"/>
        <c:crosses val="autoZero"/>
        <c:crossBetween val="midCat"/>
      </c:valAx>
      <c:valAx>
        <c:axId val="-134666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666288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Right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3 Sensor (Top)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8388876566486"/>
                  <c:y val="0.45821087598425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Calibration!$D$3:$D$7</c:f>
              <c:numCache>
                <c:formatCode>General</c:formatCode>
                <c:ptCount val="5"/>
                <c:pt idx="0">
                  <c:v>14.00999999999995</c:v>
                </c:pt>
                <c:pt idx="1">
                  <c:v>105.82</c:v>
                </c:pt>
                <c:pt idx="2">
                  <c:v>225.3000000000001</c:v>
                </c:pt>
                <c:pt idx="3">
                  <c:v>342.6900000000001</c:v>
                </c:pt>
                <c:pt idx="4">
                  <c:v>463.9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872352"/>
        <c:axId val="-1298013200"/>
      </c:scatterChart>
      <c:valAx>
        <c:axId val="-1297872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8013200"/>
        <c:crosses val="autoZero"/>
        <c:crossBetween val="midCat"/>
      </c:valAx>
      <c:valAx>
        <c:axId val="-129801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872352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Left 1 Sensor (</a:t>
            </a:r>
            <a:r>
              <a:rPr lang="en-US" sz="1550" b="1" i="0" u="none" strike="noStrike" baseline="0">
                <a:effectLst/>
              </a:rPr>
              <a:t>Bottom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2762963065469"/>
                  <c:y val="0.410609251968504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Calibration!$E$3:$E$7</c:f>
              <c:numCache>
                <c:formatCode>General</c:formatCode>
                <c:ptCount val="5"/>
                <c:pt idx="0">
                  <c:v>16.71999999999995</c:v>
                </c:pt>
                <c:pt idx="1">
                  <c:v>121.5500000000001</c:v>
                </c:pt>
                <c:pt idx="2">
                  <c:v>241.0600000000001</c:v>
                </c:pt>
                <c:pt idx="3">
                  <c:v>360.799999999999</c:v>
                </c:pt>
                <c:pt idx="4">
                  <c:v>481.83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6901680"/>
        <c:axId val="-1346645344"/>
      </c:scatterChart>
      <c:valAx>
        <c:axId val="-1346901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645344"/>
        <c:crosses val="autoZero"/>
        <c:crossBetween val="midCat"/>
      </c:valAx>
      <c:valAx>
        <c:axId val="-134664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6901680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Left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2 Sensor (Middle)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1346623045359"/>
                  <c:y val="0.417550688976378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Calibration!$F$3:$F$7</c:f>
              <c:numCache>
                <c:formatCode>General</c:formatCode>
                <c:ptCount val="5"/>
                <c:pt idx="0">
                  <c:v>16.23999999999995</c:v>
                </c:pt>
                <c:pt idx="1">
                  <c:v>119.5600000000001</c:v>
                </c:pt>
                <c:pt idx="2">
                  <c:v>238.14</c:v>
                </c:pt>
                <c:pt idx="3">
                  <c:v>358.419999999999</c:v>
                </c:pt>
                <c:pt idx="4">
                  <c:v>477.1300000000001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501344"/>
        <c:axId val="-1345349040"/>
      </c:scatterChart>
      <c:valAx>
        <c:axId val="-1326501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45349040"/>
        <c:crosses val="autoZero"/>
        <c:crossBetween val="midCat"/>
      </c:valAx>
      <c:valAx>
        <c:axId val="-134534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6501344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Left </a:t>
            </a:r>
            <a:r>
              <a:rPr lang="en-US" sz="1550" b="1" i="0" u="none" strike="noStrike" baseline="0">
                <a:solidFill>
                  <a:srgbClr val="000000"/>
                </a:solidFill>
                <a:effectLst/>
                <a:latin typeface="Arial"/>
                <a:ea typeface="Arial"/>
                <a:cs typeface="Arial"/>
              </a:rPr>
              <a:t>3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Sensor</a:t>
            </a:r>
            <a:r>
              <a:rPr lang="en-US" sz="1550" b="1" i="0" u="none" strike="noStrike" baseline="0">
                <a:solidFill>
                  <a:srgbClr val="000000"/>
                </a:solidFill>
                <a:effectLst/>
                <a:latin typeface="Arial"/>
                <a:ea typeface="Arial"/>
                <a:cs typeface="Arial"/>
              </a:rPr>
              <a:t> </a:t>
            </a:r>
            <a:r>
              <a:rPr lang="en-US" sz="1550" b="1" i="0" u="none" strike="noStrike" baseline="0">
                <a:effectLst/>
              </a:rPr>
              <a:t>(Top)</a:t>
            </a:r>
            <a:r>
              <a:rPr lang="en-US" sz="1550" b="1" i="0" u="none" strike="noStrike" baseline="0"/>
              <a:t> </a:t>
            </a:r>
            <a:endParaRPr lang="en-US" sz="15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endParaRP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292489187091"/>
                  <c:y val="0.436770423228346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Calibration!$H$3:$H$7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xVal>
          <c:yVal>
            <c:numRef>
              <c:f>Calibration!$G$3:$G$7</c:f>
              <c:numCache>
                <c:formatCode>General</c:formatCode>
                <c:ptCount val="5"/>
                <c:pt idx="0">
                  <c:v>14.825</c:v>
                </c:pt>
                <c:pt idx="1">
                  <c:v>79.6949999999999</c:v>
                </c:pt>
                <c:pt idx="2">
                  <c:v>198.314999999999</c:v>
                </c:pt>
                <c:pt idx="3">
                  <c:v>317.554999999999</c:v>
                </c:pt>
                <c:pt idx="4">
                  <c:v>435.494999999999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706912"/>
        <c:axId val="-1297703520"/>
      </c:scatterChart>
      <c:valAx>
        <c:axId val="-1297706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703520"/>
        <c:crosses val="autoZero"/>
        <c:crossBetween val="midCat"/>
      </c:valAx>
      <c:valAx>
        <c:axId val="-12977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297706912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18</xdr:row>
      <xdr:rowOff>101600</xdr:rowOff>
    </xdr:from>
    <xdr:to>
      <xdr:col>7</xdr:col>
      <xdr:colOff>101600</xdr:colOff>
      <xdr:row>38</xdr:row>
      <xdr:rowOff>101600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18</xdr:row>
      <xdr:rowOff>165100</xdr:rowOff>
    </xdr:from>
    <xdr:to>
      <xdr:col>14</xdr:col>
      <xdr:colOff>406400</xdr:colOff>
      <xdr:row>38</xdr:row>
      <xdr:rowOff>165100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39</xdr:row>
      <xdr:rowOff>152400</xdr:rowOff>
    </xdr:from>
    <xdr:to>
      <xdr:col>7</xdr:col>
      <xdr:colOff>114300</xdr:colOff>
      <xdr:row>59</xdr:row>
      <xdr:rowOff>152400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508000</xdr:colOff>
      <xdr:row>40</xdr:row>
      <xdr:rowOff>0</xdr:rowOff>
    </xdr:from>
    <xdr:to>
      <xdr:col>14</xdr:col>
      <xdr:colOff>381000</xdr:colOff>
      <xdr:row>60</xdr:row>
      <xdr:rowOff>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61</xdr:row>
      <xdr:rowOff>88900</xdr:rowOff>
    </xdr:from>
    <xdr:to>
      <xdr:col>7</xdr:col>
      <xdr:colOff>101600</xdr:colOff>
      <xdr:row>81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508000</xdr:colOff>
      <xdr:row>61</xdr:row>
      <xdr:rowOff>63500</xdr:rowOff>
    </xdr:from>
    <xdr:to>
      <xdr:col>14</xdr:col>
      <xdr:colOff>381000</xdr:colOff>
      <xdr:row>81</xdr:row>
      <xdr:rowOff>63500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266700</xdr:colOff>
      <xdr:row>85</xdr:row>
      <xdr:rowOff>107412</xdr:rowOff>
    </xdr:from>
    <xdr:to>
      <xdr:col>14</xdr:col>
      <xdr:colOff>634999</xdr:colOff>
      <xdr:row>98</xdr:row>
      <xdr:rowOff>63500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42500" y="17442912"/>
          <a:ext cx="5473699" cy="259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34" workbookViewId="0">
      <selection activeCell="H39" sqref="H39"/>
    </sheetView>
  </sheetViews>
  <sheetFormatPr baseColWidth="10" defaultRowHeight="16" x14ac:dyDescent="0.2"/>
  <cols>
    <col min="1" max="1" width="24.1640625" style="1" customWidth="1"/>
    <col min="2" max="7" width="12" style="1" bestFit="1" customWidth="1"/>
    <col min="8" max="8" width="18.6640625" style="1" customWidth="1"/>
    <col min="9" max="9" width="10.83203125" style="1"/>
    <col min="10" max="10" width="23.6640625" style="1" customWidth="1"/>
    <col min="11" max="16384" width="10.83203125" style="1"/>
  </cols>
  <sheetData>
    <row r="1" spans="1:15" ht="19" x14ac:dyDescent="0.25">
      <c r="A1" s="43" t="s">
        <v>31</v>
      </c>
      <c r="B1" s="44"/>
      <c r="C1" s="44"/>
      <c r="D1" s="44"/>
      <c r="E1" s="44"/>
      <c r="F1" s="44"/>
      <c r="G1" s="44"/>
      <c r="H1" s="44"/>
      <c r="I1" s="38" t="s">
        <v>30</v>
      </c>
      <c r="J1" s="39"/>
      <c r="K1" s="39"/>
      <c r="L1" s="39"/>
      <c r="M1" s="39"/>
      <c r="N1" s="39"/>
      <c r="O1" s="40"/>
    </row>
    <row r="2" spans="1:15" x14ac:dyDescent="0.2">
      <c r="A2" s="6"/>
      <c r="B2" s="4" t="s">
        <v>17</v>
      </c>
      <c r="C2" s="4" t="s">
        <v>16</v>
      </c>
      <c r="D2" s="4" t="s">
        <v>15</v>
      </c>
      <c r="E2" s="4" t="s">
        <v>12</v>
      </c>
      <c r="F2" s="4" t="s">
        <v>13</v>
      </c>
      <c r="G2" s="4" t="s">
        <v>14</v>
      </c>
      <c r="H2" s="5" t="s">
        <v>11</v>
      </c>
      <c r="I2" s="6"/>
      <c r="J2" s="4" t="s">
        <v>17</v>
      </c>
      <c r="K2" s="4" t="s">
        <v>16</v>
      </c>
      <c r="L2" s="4" t="s">
        <v>15</v>
      </c>
      <c r="M2" s="4" t="s">
        <v>12</v>
      </c>
      <c r="N2" s="4" t="s">
        <v>13</v>
      </c>
      <c r="O2" s="4" t="s">
        <v>14</v>
      </c>
    </row>
    <row r="3" spans="1:15" x14ac:dyDescent="0.2">
      <c r="A3" s="4" t="s">
        <v>4</v>
      </c>
      <c r="B3" s="14">
        <f>J3-J$12/2</f>
        <v>12.935</v>
      </c>
      <c r="C3" s="14">
        <f t="shared" ref="C3:G7" si="0">K3-K$12/2</f>
        <v>20.87499999999995</v>
      </c>
      <c r="D3" s="14">
        <f t="shared" si="0"/>
        <v>14.00999999999995</v>
      </c>
      <c r="E3" s="14">
        <f t="shared" si="0"/>
        <v>16.719999999999949</v>
      </c>
      <c r="F3" s="14">
        <f t="shared" si="0"/>
        <v>16.239999999999949</v>
      </c>
      <c r="G3" s="14">
        <f t="shared" si="0"/>
        <v>14.824999999999999</v>
      </c>
      <c r="H3" s="7">
        <v>0</v>
      </c>
      <c r="I3" s="4" t="s">
        <v>25</v>
      </c>
      <c r="J3" s="14">
        <v>13.06</v>
      </c>
      <c r="K3" s="14">
        <v>21.9299999999999</v>
      </c>
      <c r="L3" s="14">
        <v>14.1699999999999</v>
      </c>
      <c r="M3" s="14">
        <v>17.559999999999899</v>
      </c>
      <c r="N3" s="14">
        <v>16.719999999999899</v>
      </c>
      <c r="O3" s="14">
        <v>14.98</v>
      </c>
    </row>
    <row r="4" spans="1:15" x14ac:dyDescent="0.2">
      <c r="A4" s="4" t="s">
        <v>5</v>
      </c>
      <c r="B4" s="14">
        <f t="shared" ref="B4:B7" si="1">J4-J$12/2</f>
        <v>94.855000000000004</v>
      </c>
      <c r="C4" s="14">
        <f t="shared" si="0"/>
        <v>132.19500000000005</v>
      </c>
      <c r="D4" s="14">
        <f t="shared" si="0"/>
        <v>105.82000000000005</v>
      </c>
      <c r="E4" s="14">
        <f t="shared" si="0"/>
        <v>121.55000000000005</v>
      </c>
      <c r="F4" s="14">
        <f t="shared" si="0"/>
        <v>119.56000000000006</v>
      </c>
      <c r="G4" s="14">
        <f t="shared" si="0"/>
        <v>79.694999999999894</v>
      </c>
      <c r="H4" s="7">
        <v>20</v>
      </c>
      <c r="I4" s="4" t="s">
        <v>26</v>
      </c>
      <c r="J4" s="14">
        <v>94.98</v>
      </c>
      <c r="K4" s="14">
        <v>133.25</v>
      </c>
      <c r="L4" s="14">
        <v>105.98</v>
      </c>
      <c r="M4" s="14">
        <v>122.39</v>
      </c>
      <c r="N4" s="14">
        <v>120.04</v>
      </c>
      <c r="O4" s="14">
        <v>79.849999999999895</v>
      </c>
    </row>
    <row r="5" spans="1:15" x14ac:dyDescent="0.2">
      <c r="A5" s="4" t="s">
        <v>6</v>
      </c>
      <c r="B5" s="14">
        <f t="shared" si="1"/>
        <v>214.61500000000001</v>
      </c>
      <c r="C5" s="14">
        <f t="shared" si="0"/>
        <v>250.91499999999905</v>
      </c>
      <c r="D5" s="14">
        <f t="shared" si="0"/>
        <v>225.30000000000007</v>
      </c>
      <c r="E5" s="14">
        <f t="shared" si="0"/>
        <v>241.06000000000006</v>
      </c>
      <c r="F5" s="14">
        <f t="shared" si="0"/>
        <v>238.14000000000004</v>
      </c>
      <c r="G5" s="14">
        <f t="shared" si="0"/>
        <v>198.314999999999</v>
      </c>
      <c r="H5" s="7">
        <v>40</v>
      </c>
      <c r="I5" s="4" t="s">
        <v>27</v>
      </c>
      <c r="J5" s="14">
        <v>214.74</v>
      </c>
      <c r="K5" s="14">
        <v>251.969999999999</v>
      </c>
      <c r="L5" s="14">
        <v>225.46</v>
      </c>
      <c r="M5" s="14">
        <v>241.9</v>
      </c>
      <c r="N5" s="14">
        <v>238.62</v>
      </c>
      <c r="O5" s="14">
        <v>198.469999999999</v>
      </c>
    </row>
    <row r="6" spans="1:15" x14ac:dyDescent="0.2">
      <c r="A6" s="4" t="s">
        <v>7</v>
      </c>
      <c r="B6" s="14">
        <f t="shared" si="1"/>
        <v>333.76499999999902</v>
      </c>
      <c r="C6" s="14">
        <f t="shared" si="0"/>
        <v>369.37500000000006</v>
      </c>
      <c r="D6" s="14">
        <f t="shared" si="0"/>
        <v>342.69000000000005</v>
      </c>
      <c r="E6" s="14">
        <f t="shared" si="0"/>
        <v>360.79999999999905</v>
      </c>
      <c r="F6" s="14">
        <f t="shared" si="0"/>
        <v>358.41999999999905</v>
      </c>
      <c r="G6" s="14">
        <f t="shared" si="0"/>
        <v>317.55499999999904</v>
      </c>
      <c r="H6" s="7">
        <v>60</v>
      </c>
      <c r="I6" s="4" t="s">
        <v>28</v>
      </c>
      <c r="J6" s="14">
        <v>333.88999999999902</v>
      </c>
      <c r="K6" s="14">
        <v>370.43</v>
      </c>
      <c r="L6" s="14">
        <v>342.85</v>
      </c>
      <c r="M6" s="14">
        <v>361.63999999999902</v>
      </c>
      <c r="N6" s="14">
        <v>358.89999999999901</v>
      </c>
      <c r="O6" s="14">
        <v>317.70999999999901</v>
      </c>
    </row>
    <row r="7" spans="1:15" x14ac:dyDescent="0.2">
      <c r="A7" s="4" t="s">
        <v>8</v>
      </c>
      <c r="B7" s="14">
        <f t="shared" si="1"/>
        <v>453.60500000000002</v>
      </c>
      <c r="C7" s="14">
        <f t="shared" si="0"/>
        <v>493.12500000000006</v>
      </c>
      <c r="D7" s="14">
        <f t="shared" si="0"/>
        <v>463.90000000000003</v>
      </c>
      <c r="E7" s="14">
        <f t="shared" si="0"/>
        <v>481.83000000000004</v>
      </c>
      <c r="F7" s="14">
        <f t="shared" si="0"/>
        <v>477.13000000000005</v>
      </c>
      <c r="G7" s="14">
        <f t="shared" si="0"/>
        <v>435.49499999999904</v>
      </c>
      <c r="H7" s="7">
        <v>80</v>
      </c>
      <c r="I7" s="4" t="s">
        <v>29</v>
      </c>
      <c r="J7" s="17">
        <v>453.73</v>
      </c>
      <c r="K7" s="17">
        <v>494.18</v>
      </c>
      <c r="L7" s="17">
        <v>464.06</v>
      </c>
      <c r="M7" s="17">
        <v>482.67</v>
      </c>
      <c r="N7" s="17">
        <v>477.61</v>
      </c>
      <c r="O7" s="17">
        <v>435.64999999999901</v>
      </c>
    </row>
    <row r="8" spans="1:15" x14ac:dyDescent="0.2">
      <c r="A8" s="30" t="s">
        <v>22</v>
      </c>
      <c r="B8" s="31"/>
      <c r="C8" s="31"/>
      <c r="D8" s="31"/>
      <c r="E8" s="31"/>
      <c r="F8" s="31"/>
      <c r="G8" s="31"/>
    </row>
    <row r="9" spans="1:15" x14ac:dyDescent="0.2">
      <c r="A9" s="2" t="s">
        <v>20</v>
      </c>
      <c r="B9" s="12">
        <f>RSQ(B3:B7,$H3:$H7)</f>
        <v>0.99551931964447604</v>
      </c>
      <c r="C9" s="12">
        <f t="shared" ref="C9:G9" si="2">RSQ(C3:C7,$H3:$H7)</f>
        <v>0.99966950978694724</v>
      </c>
      <c r="D9" s="12">
        <f t="shared" si="2"/>
        <v>0.99764656575261279</v>
      </c>
      <c r="E9" s="12">
        <f t="shared" si="2"/>
        <v>0.99928821750629815</v>
      </c>
      <c r="F9" s="12">
        <f t="shared" si="2"/>
        <v>0.99921972981548346</v>
      </c>
      <c r="G9" s="12">
        <f t="shared" si="2"/>
        <v>0.99018350080156914</v>
      </c>
    </row>
    <row r="10" spans="1:15" x14ac:dyDescent="0.2">
      <c r="A10" s="2" t="s">
        <v>0</v>
      </c>
      <c r="B10" s="12">
        <f t="shared" ref="B10:G10" si="3">COVAR($H3:$H7,B3:B7)</f>
        <v>4480.9999999999964</v>
      </c>
      <c r="C10" s="12">
        <f t="shared" si="3"/>
        <v>4726.7200000000012</v>
      </c>
      <c r="D10" s="12">
        <f t="shared" si="3"/>
        <v>4546.6000000000004</v>
      </c>
      <c r="E10" s="12">
        <f t="shared" si="3"/>
        <v>4677.8799999999965</v>
      </c>
      <c r="F10" s="12">
        <f t="shared" si="3"/>
        <v>4642.5599999999959</v>
      </c>
      <c r="G10" s="12">
        <f t="shared" si="3"/>
        <v>4316.7999999999893</v>
      </c>
      <c r="H10" s="6"/>
      <c r="I10" s="6"/>
      <c r="J10" s="4" t="s">
        <v>17</v>
      </c>
      <c r="K10" s="4" t="s">
        <v>16</v>
      </c>
      <c r="L10" s="4" t="s">
        <v>15</v>
      </c>
      <c r="M10" s="4" t="s">
        <v>12</v>
      </c>
      <c r="N10" s="4" t="s">
        <v>13</v>
      </c>
      <c r="O10" s="4" t="s">
        <v>14</v>
      </c>
    </row>
    <row r="11" spans="1:15" x14ac:dyDescent="0.2">
      <c r="A11" s="2" t="s">
        <v>1</v>
      </c>
      <c r="B11" s="12">
        <f>VARP($H3:$H7)</f>
        <v>800</v>
      </c>
      <c r="C11" s="12">
        <f t="shared" ref="C11:G11" si="4">VARP($H3:$H7)</f>
        <v>800</v>
      </c>
      <c r="D11" s="12">
        <f t="shared" si="4"/>
        <v>800</v>
      </c>
      <c r="E11" s="12">
        <f t="shared" si="4"/>
        <v>800</v>
      </c>
      <c r="F11" s="12">
        <f t="shared" si="4"/>
        <v>800</v>
      </c>
      <c r="G11" s="12">
        <f t="shared" si="4"/>
        <v>800</v>
      </c>
      <c r="H11" s="41" t="s">
        <v>35</v>
      </c>
      <c r="I11" s="42"/>
      <c r="J11" s="29">
        <v>12.81</v>
      </c>
      <c r="K11" s="29">
        <v>19.82</v>
      </c>
      <c r="L11" s="29">
        <v>13.85</v>
      </c>
      <c r="M11" s="29">
        <v>15.88</v>
      </c>
      <c r="N11" s="29">
        <v>15.76</v>
      </c>
      <c r="O11" s="29">
        <v>14.67</v>
      </c>
    </row>
    <row r="12" spans="1:15" x14ac:dyDescent="0.2">
      <c r="A12" s="2" t="s">
        <v>2</v>
      </c>
      <c r="B12" s="10">
        <f>B10/B11</f>
        <v>5.6012499999999958</v>
      </c>
      <c r="C12" s="10">
        <f t="shared" ref="C12:G12" si="5">C10/C11</f>
        <v>5.9084000000000012</v>
      </c>
      <c r="D12" s="10">
        <f t="shared" si="5"/>
        <v>5.6832500000000001</v>
      </c>
      <c r="E12" s="10">
        <f t="shared" si="5"/>
        <v>5.8473499999999952</v>
      </c>
      <c r="F12" s="10">
        <f t="shared" si="5"/>
        <v>5.803199999999995</v>
      </c>
      <c r="G12" s="10">
        <f t="shared" si="5"/>
        <v>5.3959999999999866</v>
      </c>
      <c r="H12" s="41" t="s">
        <v>24</v>
      </c>
      <c r="I12" s="42"/>
      <c r="J12" s="28">
        <f>J3-J11</f>
        <v>0.25</v>
      </c>
      <c r="K12" s="28">
        <f t="shared" ref="K12:O12" si="6">K3-K11</f>
        <v>2.1099999999999</v>
      </c>
      <c r="L12" s="28">
        <f t="shared" si="6"/>
        <v>0.31999999999990081</v>
      </c>
      <c r="M12" s="28">
        <f t="shared" si="6"/>
        <v>1.6799999999998985</v>
      </c>
      <c r="N12" s="28">
        <f t="shared" si="6"/>
        <v>0.9599999999998996</v>
      </c>
      <c r="O12" s="28">
        <f t="shared" si="6"/>
        <v>0.3100000000000005</v>
      </c>
    </row>
    <row r="13" spans="1:15" x14ac:dyDescent="0.2">
      <c r="A13" s="2" t="s">
        <v>3</v>
      </c>
      <c r="B13" s="12">
        <f>AVERAGE(B3:B7)-B12*AVERAGE($H3:$H7)</f>
        <v>-2.0949999999999989</v>
      </c>
      <c r="C13" s="12">
        <f t="shared" ref="C13:G13" si="7">AVERAGE(C3:C7)-C12*AVERAGE($H3:$H7)</f>
        <v>16.960999999999814</v>
      </c>
      <c r="D13" s="12">
        <f t="shared" si="7"/>
        <v>3.0140000000000384</v>
      </c>
      <c r="E13" s="12">
        <f t="shared" si="7"/>
        <v>10.498000000000019</v>
      </c>
      <c r="F13" s="12">
        <f t="shared" si="7"/>
        <v>9.7700000000000102</v>
      </c>
      <c r="G13" s="12">
        <f t="shared" si="7"/>
        <v>-6.6630000000000678</v>
      </c>
      <c r="H13" s="32" t="s">
        <v>34</v>
      </c>
      <c r="I13" s="33"/>
      <c r="J13" s="12">
        <f>INTERCEPT(J3:J7,$H3:$H7)</f>
        <v>-1.9699999999999989</v>
      </c>
      <c r="K13" s="12">
        <f t="shared" ref="K13:O13" si="8">INTERCEPT(K3:K7,$H3:$H7)</f>
        <v>18.015999999999735</v>
      </c>
      <c r="L13" s="12">
        <f t="shared" si="8"/>
        <v>3.1739999999999498</v>
      </c>
      <c r="M13" s="12">
        <f t="shared" si="8"/>
        <v>11.337999999999909</v>
      </c>
      <c r="N13" s="12">
        <f t="shared" si="8"/>
        <v>10.249999999999943</v>
      </c>
      <c r="O13" s="12">
        <f t="shared" si="8"/>
        <v>-6.508000000000095</v>
      </c>
    </row>
    <row r="14" spans="1:15" x14ac:dyDescent="0.2">
      <c r="A14" s="8" t="s">
        <v>9</v>
      </c>
      <c r="B14" s="9">
        <f>SLOPE(B3:B7,$H3:$H7)</f>
        <v>5.6012499999999958</v>
      </c>
      <c r="C14" s="9">
        <f t="shared" ref="C14:G14" si="9">SLOPE(C3:C7,$H3:$H7)</f>
        <v>5.9084000000000012</v>
      </c>
      <c r="D14" s="9">
        <f t="shared" si="9"/>
        <v>5.683250000000001</v>
      </c>
      <c r="E14" s="9">
        <f t="shared" si="9"/>
        <v>5.8473499999999961</v>
      </c>
      <c r="F14" s="9">
        <f t="shared" si="9"/>
        <v>5.803199999999995</v>
      </c>
      <c r="G14" s="9">
        <f t="shared" si="9"/>
        <v>5.3959999999999866</v>
      </c>
      <c r="H14" s="32" t="s">
        <v>33</v>
      </c>
      <c r="I14" s="33"/>
      <c r="J14" s="12">
        <f>J13-J12</f>
        <v>-2.2199999999999989</v>
      </c>
      <c r="K14" s="12">
        <f t="shared" ref="K14:O14" si="10">K13-K12</f>
        <v>15.905999999999835</v>
      </c>
      <c r="L14" s="12">
        <f t="shared" si="10"/>
        <v>2.8540000000000489</v>
      </c>
      <c r="M14" s="12">
        <f t="shared" si="10"/>
        <v>9.6580000000000101</v>
      </c>
      <c r="N14" s="12">
        <f t="shared" si="10"/>
        <v>9.2900000000000436</v>
      </c>
      <c r="O14" s="12">
        <f t="shared" si="10"/>
        <v>-6.8180000000000955</v>
      </c>
    </row>
    <row r="15" spans="1:15" x14ac:dyDescent="0.2">
      <c r="A15" s="8" t="s">
        <v>32</v>
      </c>
      <c r="B15" s="13">
        <f>INTERCEPT(B3:B7,$H3:$H7)</f>
        <v>-2.0949999999999989</v>
      </c>
      <c r="C15" s="13">
        <f t="shared" ref="C15:G15" si="11">INTERCEPT(C3:C7,$H3:$H7)</f>
        <v>16.960999999999814</v>
      </c>
      <c r="D15" s="13">
        <f t="shared" si="11"/>
        <v>3.01400000000001</v>
      </c>
      <c r="E15" s="13">
        <f t="shared" si="11"/>
        <v>10.49799999999999</v>
      </c>
      <c r="F15" s="13">
        <f t="shared" si="11"/>
        <v>9.7700000000000102</v>
      </c>
      <c r="G15" s="13">
        <f t="shared" si="11"/>
        <v>-6.6630000000000678</v>
      </c>
    </row>
    <row r="16" spans="1:15" x14ac:dyDescent="0.2">
      <c r="A16" s="16" t="s">
        <v>36</v>
      </c>
      <c r="B16" s="11">
        <f>FORECAST(B17,B3:B7,$H3:$H7)</f>
        <v>-2.0949999999999989</v>
      </c>
      <c r="C16" s="11">
        <f t="shared" ref="C16:G16" si="12">FORECAST(C17,C3:C7,$H3:$H7)</f>
        <v>16.960999999999814</v>
      </c>
      <c r="D16" s="11">
        <f t="shared" si="12"/>
        <v>3.01400000000001</v>
      </c>
      <c r="E16" s="11">
        <f t="shared" si="12"/>
        <v>10.49799999999999</v>
      </c>
      <c r="F16" s="11">
        <f t="shared" si="12"/>
        <v>9.7700000000000102</v>
      </c>
      <c r="G16" s="11">
        <f t="shared" si="12"/>
        <v>-6.6630000000000678</v>
      </c>
    </row>
    <row r="17" spans="1:15" x14ac:dyDescent="0.2">
      <c r="A17" s="16" t="s">
        <v>10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32" t="s">
        <v>38</v>
      </c>
      <c r="I17" s="33"/>
      <c r="J17" s="12">
        <f>B3-B16</f>
        <v>15.03</v>
      </c>
      <c r="K17" s="12">
        <f t="shared" ref="K17:O17" si="13">C3-C16</f>
        <v>3.9140000000001365</v>
      </c>
      <c r="L17" s="12">
        <f t="shared" si="13"/>
        <v>10.99599999999994</v>
      </c>
      <c r="M17" s="12">
        <f t="shared" si="13"/>
        <v>6.2219999999999587</v>
      </c>
      <c r="N17" s="12">
        <f t="shared" si="13"/>
        <v>6.4699999999999385</v>
      </c>
      <c r="O17" s="12">
        <f t="shared" si="13"/>
        <v>21.488000000000067</v>
      </c>
    </row>
    <row r="18" spans="1:15" x14ac:dyDescent="0.2">
      <c r="J18" s="45" t="s">
        <v>39</v>
      </c>
      <c r="K18" s="46"/>
      <c r="L18" s="46"/>
      <c r="M18" s="46"/>
      <c r="N18" s="46"/>
      <c r="O18" s="46"/>
    </row>
    <row r="84" spans="1:15" ht="17" thickBot="1" x14ac:dyDescent="0.25">
      <c r="H84" s="3"/>
    </row>
    <row r="85" spans="1:15" ht="17" thickBot="1" x14ac:dyDescent="0.25">
      <c r="J85" s="34" t="s">
        <v>19</v>
      </c>
      <c r="K85" s="35"/>
      <c r="L85" s="35"/>
      <c r="M85" s="35"/>
      <c r="N85" s="36"/>
      <c r="O85" s="37"/>
    </row>
    <row r="86" spans="1:15" x14ac:dyDescent="0.2">
      <c r="A86" s="30" t="s">
        <v>23</v>
      </c>
      <c r="B86" s="31"/>
      <c r="C86" s="31"/>
      <c r="D86" s="31"/>
      <c r="E86" s="31"/>
      <c r="F86" s="31"/>
      <c r="G86" s="31"/>
      <c r="J86" s="18"/>
      <c r="K86" s="19"/>
      <c r="L86" s="19"/>
      <c r="M86" s="19"/>
      <c r="N86" s="19"/>
      <c r="O86" s="20"/>
    </row>
    <row r="87" spans="1:15" x14ac:dyDescent="0.2">
      <c r="A87" s="2" t="s">
        <v>20</v>
      </c>
      <c r="B87" s="12">
        <f>RSQ(B3:B7,$H3:$H7)</f>
        <v>0.99551931964447604</v>
      </c>
      <c r="C87" s="12">
        <f t="shared" ref="C87:G87" si="14">RSQ(C3:C7,$H3:$H7)</f>
        <v>0.99966950978694724</v>
      </c>
      <c r="D87" s="12">
        <f t="shared" si="14"/>
        <v>0.99764656575261279</v>
      </c>
      <c r="E87" s="12">
        <f t="shared" si="14"/>
        <v>0.99928821750629815</v>
      </c>
      <c r="F87" s="12">
        <f t="shared" si="14"/>
        <v>0.99921972981548346</v>
      </c>
      <c r="G87" s="12">
        <f t="shared" si="14"/>
        <v>0.99018350080156914</v>
      </c>
      <c r="J87" s="21"/>
      <c r="K87" s="22"/>
      <c r="L87" s="22"/>
      <c r="M87" s="22"/>
      <c r="N87" s="22"/>
      <c r="O87" s="23"/>
    </row>
    <row r="88" spans="1:15" x14ac:dyDescent="0.2">
      <c r="A88" s="2" t="s">
        <v>0</v>
      </c>
      <c r="B88" s="12">
        <f>COVAR($H3:$H7,B3:B7)</f>
        <v>4480.9999999999964</v>
      </c>
      <c r="C88" s="12">
        <f t="shared" ref="C88:G88" si="15">COVAR($H3:$H7,C3:C7)</f>
        <v>4726.7200000000012</v>
      </c>
      <c r="D88" s="12">
        <f t="shared" si="15"/>
        <v>4546.6000000000004</v>
      </c>
      <c r="E88" s="12">
        <f t="shared" si="15"/>
        <v>4677.8799999999965</v>
      </c>
      <c r="F88" s="12">
        <f t="shared" si="15"/>
        <v>4642.5599999999959</v>
      </c>
      <c r="G88" s="12">
        <f t="shared" si="15"/>
        <v>4316.7999999999893</v>
      </c>
      <c r="J88" s="24"/>
      <c r="K88" s="22"/>
      <c r="L88" s="22"/>
      <c r="M88" s="22"/>
      <c r="N88" s="22"/>
      <c r="O88" s="23"/>
    </row>
    <row r="89" spans="1:15" x14ac:dyDescent="0.2">
      <c r="A89" s="2" t="s">
        <v>1</v>
      </c>
      <c r="B89" s="12">
        <f>VARP(B3:B7)</f>
        <v>25212.168919999946</v>
      </c>
      <c r="C89" s="12">
        <f t="shared" ref="C89:G89" si="16">VARP(C3:C7)</f>
        <v>27936.585216000007</v>
      </c>
      <c r="D89" s="12">
        <f t="shared" si="16"/>
        <v>25900.419383999993</v>
      </c>
      <c r="E89" s="12">
        <f t="shared" si="16"/>
        <v>27372.685015999956</v>
      </c>
      <c r="F89" s="12">
        <f t="shared" si="16"/>
        <v>26962.742415999965</v>
      </c>
      <c r="G89" s="12">
        <f t="shared" si="16"/>
        <v>23524.379855999872</v>
      </c>
      <c r="J89" s="24"/>
      <c r="K89" s="22"/>
      <c r="L89" s="22"/>
      <c r="M89" s="22"/>
      <c r="N89" s="22"/>
      <c r="O89" s="23"/>
    </row>
    <row r="90" spans="1:15" x14ac:dyDescent="0.2">
      <c r="A90" s="2" t="s">
        <v>2</v>
      </c>
      <c r="B90" s="10">
        <f>B88/B89</f>
        <v>0.17773163483945142</v>
      </c>
      <c r="C90" s="10">
        <f t="shared" ref="C90:G90" si="17">C88/C89</f>
        <v>0.16919462287369633</v>
      </c>
      <c r="D90" s="10">
        <f t="shared" si="17"/>
        <v>0.17554155909956681</v>
      </c>
      <c r="E90" s="10">
        <f t="shared" si="17"/>
        <v>0.17089591310701413</v>
      </c>
      <c r="F90" s="10">
        <f t="shared" si="17"/>
        <v>0.17218426554581678</v>
      </c>
      <c r="G90" s="10">
        <f t="shared" si="17"/>
        <v>0.1835032432916183</v>
      </c>
      <c r="J90" s="24"/>
      <c r="K90" s="22"/>
      <c r="L90" s="22"/>
      <c r="M90" s="22"/>
      <c r="N90" s="22"/>
      <c r="O90" s="23"/>
    </row>
    <row r="91" spans="1:15" x14ac:dyDescent="0.2">
      <c r="A91" s="2" t="s">
        <v>3</v>
      </c>
      <c r="B91" s="12">
        <f>AVERAGE($H3:$H7)-B90*AVERAGE(B3:B7)</f>
        <v>0.55157498920958403</v>
      </c>
      <c r="C91" s="12">
        <f t="shared" ref="C91:G91" si="18">AVERAGE($H3:$H7)-C90*AVERAGE(C3:C7)</f>
        <v>-2.8564903900386369</v>
      </c>
      <c r="D91" s="12">
        <f t="shared" si="18"/>
        <v>-0.43494488923062846</v>
      </c>
      <c r="E91" s="12">
        <f t="shared" si="18"/>
        <v>-1.7655939960493683</v>
      </c>
      <c r="F91" s="12">
        <f t="shared" si="18"/>
        <v>-1.6510294670019618</v>
      </c>
      <c r="G91" s="12">
        <f t="shared" si="18"/>
        <v>1.6153420779892684</v>
      </c>
      <c r="J91" s="24"/>
      <c r="K91" s="22"/>
      <c r="L91" s="22"/>
      <c r="M91" s="22"/>
      <c r="N91" s="22"/>
      <c r="O91" s="23"/>
    </row>
    <row r="92" spans="1:15" x14ac:dyDescent="0.2">
      <c r="A92" s="8" t="s">
        <v>9</v>
      </c>
      <c r="B92" s="9">
        <f>SLOPE($H3:$H7,B3:B7)</f>
        <v>0.17773163483945134</v>
      </c>
      <c r="C92" s="9">
        <f t="shared" ref="C92:G92" si="19">SLOPE($H3:$H7,C3:C7)</f>
        <v>0.16919462287369627</v>
      </c>
      <c r="D92" s="9">
        <f t="shared" si="19"/>
        <v>0.1755415590995667</v>
      </c>
      <c r="E92" s="9">
        <f t="shared" si="19"/>
        <v>0.1708959131070141</v>
      </c>
      <c r="F92" s="9">
        <f t="shared" si="19"/>
        <v>0.17218426554581681</v>
      </c>
      <c r="G92" s="9">
        <f t="shared" si="19"/>
        <v>0.18350324329161821</v>
      </c>
      <c r="J92" s="24"/>
      <c r="K92" s="22"/>
      <c r="L92" s="22"/>
      <c r="M92" s="22"/>
      <c r="N92" s="22"/>
      <c r="O92" s="23"/>
    </row>
    <row r="93" spans="1:15" x14ac:dyDescent="0.2">
      <c r="A93" s="8" t="s">
        <v>18</v>
      </c>
      <c r="B93" s="13">
        <f>INTERCEPT($H3:$H7,B3:B7)</f>
        <v>0.55157498920960535</v>
      </c>
      <c r="C93" s="13">
        <f t="shared" ref="C93:G93" si="20">INTERCEPT($H3:$H7,C3:C7)</f>
        <v>-2.8564903900386227</v>
      </c>
      <c r="D93" s="13">
        <f t="shared" si="20"/>
        <v>-0.43494488923060004</v>
      </c>
      <c r="E93" s="13">
        <f t="shared" si="20"/>
        <v>-1.7655939960493612</v>
      </c>
      <c r="F93" s="13">
        <f t="shared" si="20"/>
        <v>-1.6510294670019618</v>
      </c>
      <c r="G93" s="13">
        <f t="shared" si="20"/>
        <v>1.6153420779892897</v>
      </c>
      <c r="J93" s="24"/>
      <c r="K93" s="22"/>
      <c r="L93" s="22"/>
      <c r="M93" s="22"/>
      <c r="N93" s="22"/>
      <c r="O93" s="23"/>
    </row>
    <row r="94" spans="1:15" x14ac:dyDescent="0.2">
      <c r="A94" s="16" t="s">
        <v>37</v>
      </c>
      <c r="B94" s="11">
        <f>FORECAST(B95,$H3:$H7,B3:B7)</f>
        <v>2.828317231502977</v>
      </c>
      <c r="C94" s="11">
        <f t="shared" ref="C94:G94" si="21">FORECAST(C95,$H3:$H7,C3:C7)</f>
        <v>0.49694703531803741</v>
      </c>
      <c r="D94" s="11">
        <f t="shared" si="21"/>
        <v>1.9963057042983987</v>
      </c>
      <c r="E94" s="11">
        <f t="shared" si="21"/>
        <v>0.94823310409002293</v>
      </c>
      <c r="F94" s="11">
        <f t="shared" si="21"/>
        <v>1.0625945580001113</v>
      </c>
      <c r="G94" s="11">
        <f t="shared" si="21"/>
        <v>4.3073346570773285</v>
      </c>
      <c r="J94" s="24"/>
      <c r="K94" s="22"/>
      <c r="L94" s="22"/>
      <c r="M94" s="22"/>
      <c r="N94" s="22"/>
      <c r="O94" s="23"/>
    </row>
    <row r="95" spans="1:15" x14ac:dyDescent="0.2">
      <c r="A95" s="16" t="s">
        <v>21</v>
      </c>
      <c r="B95" s="29">
        <v>12.81</v>
      </c>
      <c r="C95" s="29">
        <v>19.82</v>
      </c>
      <c r="D95" s="29">
        <v>13.85</v>
      </c>
      <c r="E95" s="29">
        <v>15.88</v>
      </c>
      <c r="F95" s="29">
        <v>15.76</v>
      </c>
      <c r="G95" s="29">
        <v>14.67</v>
      </c>
      <c r="J95" s="24"/>
      <c r="K95" s="22"/>
      <c r="L95" s="22"/>
      <c r="M95" s="22"/>
      <c r="N95" s="22"/>
      <c r="O95" s="23"/>
    </row>
    <row r="96" spans="1:15" x14ac:dyDescent="0.2">
      <c r="J96" s="24"/>
      <c r="K96" s="22"/>
      <c r="L96" s="22"/>
      <c r="M96" s="22"/>
      <c r="N96" s="22"/>
      <c r="O96" s="23"/>
    </row>
    <row r="97" spans="10:15" x14ac:dyDescent="0.2">
      <c r="J97" s="24"/>
      <c r="K97" s="22"/>
      <c r="L97" s="22"/>
      <c r="M97" s="22"/>
      <c r="N97" s="22"/>
      <c r="O97" s="23"/>
    </row>
    <row r="98" spans="10:15" x14ac:dyDescent="0.2">
      <c r="J98" s="24"/>
      <c r="K98" s="22"/>
      <c r="L98" s="22"/>
      <c r="M98" s="22"/>
      <c r="N98" s="22"/>
      <c r="O98" s="23"/>
    </row>
    <row r="99" spans="10:15" ht="17" thickBot="1" x14ac:dyDescent="0.25">
      <c r="J99" s="25"/>
      <c r="K99" s="26"/>
      <c r="L99" s="26"/>
      <c r="M99" s="26"/>
      <c r="N99" s="26"/>
      <c r="O99" s="27"/>
    </row>
  </sheetData>
  <mergeCells count="11">
    <mergeCell ref="A86:G86"/>
    <mergeCell ref="A8:G8"/>
    <mergeCell ref="H17:I17"/>
    <mergeCell ref="J85:O85"/>
    <mergeCell ref="I1:O1"/>
    <mergeCell ref="H11:I11"/>
    <mergeCell ref="H12:I12"/>
    <mergeCell ref="H14:I14"/>
    <mergeCell ref="H13:I13"/>
    <mergeCell ref="A1:H1"/>
    <mergeCell ref="J18:O1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2017-09-11T09:02:02Z</dcterms:created>
  <dcterms:modified xsi:type="dcterms:W3CDTF">2017-10-04T17:02:56Z</dcterms:modified>
</cp:coreProperties>
</file>