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15" yWindow="225" windowWidth="15300" windowHeight="5955" tabRatio="632" activeTab="2"/>
  </bookViews>
  <sheets>
    <sheet name="POINTS" sheetId="2" r:id="rId1"/>
    <sheet name="RANK 16" sheetId="1" state="hidden" r:id="rId2"/>
    <sheet name="RANK 14" sheetId="3" r:id="rId3"/>
    <sheet name="RANK 12" sheetId="4" state="hidden" r:id="rId4"/>
    <sheet name="RANK 10" sheetId="5" state="hidden" r:id="rId5"/>
    <sheet name="RANK 8" sheetId="6" state="hidden" r:id="rId6"/>
  </sheets>
  <calcPr calcId="145621"/>
</workbook>
</file>

<file path=xl/calcChain.xml><?xml version="1.0" encoding="utf-8"?>
<calcChain xmlns="http://schemas.openxmlformats.org/spreadsheetml/2006/main">
  <c r="B37" i="2" l="1"/>
  <c r="B10" i="6" l="1"/>
  <c r="B9" i="6"/>
  <c r="B8" i="6"/>
  <c r="B7" i="6"/>
  <c r="B6" i="6"/>
  <c r="B5" i="6"/>
  <c r="B4" i="6"/>
  <c r="B3" i="6"/>
  <c r="B12" i="5"/>
  <c r="B11" i="5"/>
  <c r="B10" i="5"/>
  <c r="B9" i="5"/>
  <c r="B8" i="5"/>
  <c r="B7" i="5"/>
  <c r="B6" i="5"/>
  <c r="B5" i="5"/>
  <c r="B4" i="5"/>
  <c r="B3" i="5"/>
  <c r="B14" i="4"/>
  <c r="B13" i="4"/>
  <c r="B12" i="4"/>
  <c r="B11" i="4"/>
  <c r="B10" i="4"/>
  <c r="B9" i="4"/>
  <c r="B8" i="4"/>
  <c r="B7" i="4"/>
  <c r="B6" i="4"/>
  <c r="B5" i="4"/>
  <c r="B4" i="4"/>
  <c r="B3" i="4"/>
  <c r="B8" i="3"/>
  <c r="B14" i="3"/>
  <c r="B4" i="3"/>
  <c r="B9" i="3"/>
  <c r="B7" i="3"/>
  <c r="B11" i="3"/>
  <c r="B10" i="3"/>
  <c r="B5" i="3"/>
  <c r="B6" i="3"/>
  <c r="B13" i="3"/>
  <c r="B12" i="3"/>
  <c r="B16" i="3"/>
  <c r="B15" i="3"/>
  <c r="B3" i="3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37" i="2"/>
  <c r="K37" i="2"/>
  <c r="I37" i="2"/>
  <c r="H37" i="2"/>
  <c r="L36" i="2"/>
  <c r="K36" i="2"/>
  <c r="I36" i="2"/>
  <c r="F17" i="1" s="1"/>
  <c r="H36" i="2"/>
  <c r="E17" i="1" s="1"/>
  <c r="L35" i="2"/>
  <c r="I8" i="3" s="1"/>
  <c r="H35" i="2"/>
  <c r="E16" i="1" s="1"/>
  <c r="L34" i="2"/>
  <c r="I14" i="3" s="1"/>
  <c r="H34" i="2"/>
  <c r="E14" i="3" s="1"/>
  <c r="L33" i="2"/>
  <c r="I4" i="3" s="1"/>
  <c r="H33" i="2"/>
  <c r="E14" i="1" s="1"/>
  <c r="L32" i="2"/>
  <c r="I13" i="4" s="1"/>
  <c r="H32" i="2"/>
  <c r="E13" i="1" s="1"/>
  <c r="L31" i="2"/>
  <c r="I12" i="5" s="1"/>
  <c r="H31" i="2"/>
  <c r="E12" i="4" s="1"/>
  <c r="L30" i="2"/>
  <c r="I11" i="5" s="1"/>
  <c r="H30" i="2"/>
  <c r="E11" i="5" s="1"/>
  <c r="L29" i="2"/>
  <c r="I10" i="6" s="1"/>
  <c r="H29" i="2"/>
  <c r="E10" i="4" s="1"/>
  <c r="L28" i="2"/>
  <c r="I9" i="6" s="1"/>
  <c r="H28" i="2"/>
  <c r="E9" i="6" s="1"/>
  <c r="L27" i="2"/>
  <c r="I8" i="5" s="1"/>
  <c r="H27" i="2"/>
  <c r="E6" i="3" s="1"/>
  <c r="L26" i="2"/>
  <c r="I7" i="5" s="1"/>
  <c r="H26" i="2"/>
  <c r="E7" i="6" s="1"/>
  <c r="L25" i="2"/>
  <c r="I6" i="6" s="1"/>
  <c r="H25" i="2"/>
  <c r="E6" i="5" s="1"/>
  <c r="L24" i="2"/>
  <c r="I5" i="5" s="1"/>
  <c r="H24" i="2"/>
  <c r="E5" i="6" s="1"/>
  <c r="L23" i="2"/>
  <c r="I4" i="5" s="1"/>
  <c r="H23" i="2"/>
  <c r="E4" i="5" s="1"/>
  <c r="H22" i="2"/>
  <c r="E3" i="1" s="1"/>
  <c r="L22" i="2"/>
  <c r="I3" i="1" s="1"/>
  <c r="E12" i="5" l="1"/>
  <c r="E12" i="3"/>
  <c r="E10" i="6"/>
  <c r="E4" i="3"/>
  <c r="E14" i="4"/>
  <c r="E8" i="4"/>
  <c r="E15" i="3"/>
  <c r="E7" i="3"/>
  <c r="E6" i="4"/>
  <c r="E10" i="5"/>
  <c r="E8" i="6"/>
  <c r="E10" i="3"/>
  <c r="E4" i="4"/>
  <c r="E8" i="5"/>
  <c r="E6" i="6"/>
  <c r="E8" i="3"/>
  <c r="E4" i="6"/>
  <c r="E3" i="3"/>
  <c r="E16" i="3"/>
  <c r="E13" i="3"/>
  <c r="E5" i="3"/>
  <c r="E11" i="3"/>
  <c r="E9" i="3"/>
  <c r="E3" i="4"/>
  <c r="E5" i="4"/>
  <c r="E7" i="4"/>
  <c r="E9" i="4"/>
  <c r="E11" i="4"/>
  <c r="E13" i="4"/>
  <c r="E3" i="5"/>
  <c r="E5" i="5"/>
  <c r="E7" i="5"/>
  <c r="E9" i="5"/>
  <c r="E3" i="6"/>
  <c r="I5" i="4"/>
  <c r="I5" i="6"/>
  <c r="I7" i="4"/>
  <c r="I7" i="6"/>
  <c r="I16" i="3"/>
  <c r="I13" i="3"/>
  <c r="I5" i="3"/>
  <c r="I9" i="4"/>
  <c r="I9" i="5"/>
  <c r="I3" i="3"/>
  <c r="I11" i="3"/>
  <c r="I11" i="4"/>
  <c r="I9" i="3"/>
  <c r="I3" i="4"/>
  <c r="I3" i="5"/>
  <c r="I15" i="3"/>
  <c r="I6" i="3"/>
  <c r="I7" i="3"/>
  <c r="I6" i="4"/>
  <c r="I10" i="4"/>
  <c r="I14" i="4"/>
  <c r="I6" i="5"/>
  <c r="I10" i="5"/>
  <c r="I4" i="6"/>
  <c r="I8" i="6"/>
  <c r="I3" i="6"/>
  <c r="I12" i="3"/>
  <c r="I10" i="3"/>
  <c r="I4" i="4"/>
  <c r="I8" i="4"/>
  <c r="I12" i="4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AJ13" i="2" l="1"/>
  <c r="D32" i="2" s="1"/>
  <c r="AJ9" i="2"/>
  <c r="D28" i="2" s="1"/>
  <c r="AJ11" i="2"/>
  <c r="D30" i="2" s="1"/>
  <c r="AJ18" i="2"/>
  <c r="D37" i="2" s="1"/>
  <c r="AJ10" i="2"/>
  <c r="D29" i="2" s="1"/>
  <c r="AJ12" i="2"/>
  <c r="D31" i="2" s="1"/>
  <c r="AJ7" i="2"/>
  <c r="D26" i="2" s="1"/>
  <c r="AJ5" i="2"/>
  <c r="D24" i="2" s="1"/>
  <c r="AJ15" i="2"/>
  <c r="D34" i="2" s="1"/>
  <c r="AJ17" i="2"/>
  <c r="D36" i="2" s="1"/>
  <c r="AJ4" i="2"/>
  <c r="D23" i="2" s="1"/>
  <c r="AJ14" i="2"/>
  <c r="D33" i="2" s="1"/>
  <c r="AJ6" i="2"/>
  <c r="D25" i="2" s="1"/>
  <c r="AJ16" i="2"/>
  <c r="D35" i="2" s="1"/>
  <c r="AJ8" i="2"/>
  <c r="D27" i="2" s="1"/>
  <c r="AJ3" i="2"/>
  <c r="D22" i="2" s="1"/>
  <c r="B35" i="2"/>
  <c r="I16" i="1"/>
  <c r="B36" i="2"/>
  <c r="I17" i="1"/>
  <c r="P17" i="2"/>
  <c r="Q17" i="2"/>
  <c r="F36" i="2" s="1"/>
  <c r="R17" i="2"/>
  <c r="S17" i="2"/>
  <c r="T17" i="2"/>
  <c r="P16" i="2"/>
  <c r="Q16" i="2"/>
  <c r="F35" i="2" s="1"/>
  <c r="R16" i="2"/>
  <c r="S16" i="2"/>
  <c r="T16" i="2"/>
  <c r="I35" i="2" l="1"/>
  <c r="F8" i="3" s="1"/>
  <c r="I34" i="2"/>
  <c r="F14" i="3" s="1"/>
  <c r="I32" i="2"/>
  <c r="F13" i="1" s="1"/>
  <c r="I33" i="2"/>
  <c r="I26" i="2"/>
  <c r="I30" i="2"/>
  <c r="I27" i="2"/>
  <c r="F8" i="1" s="1"/>
  <c r="I31" i="2"/>
  <c r="I28" i="2"/>
  <c r="I24" i="2"/>
  <c r="I23" i="2"/>
  <c r="I25" i="2"/>
  <c r="I29" i="2"/>
  <c r="I22" i="2"/>
  <c r="F18" i="1"/>
  <c r="I18" i="1"/>
  <c r="E18" i="1"/>
  <c r="I15" i="1"/>
  <c r="E15" i="1"/>
  <c r="I14" i="1"/>
  <c r="I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B31" i="2"/>
  <c r="B32" i="2"/>
  <c r="B33" i="2"/>
  <c r="B34" i="2"/>
  <c r="P12" i="2"/>
  <c r="Q12" i="2"/>
  <c r="F31" i="2" s="1"/>
  <c r="R12" i="2"/>
  <c r="S12" i="2"/>
  <c r="T12" i="2"/>
  <c r="P13" i="2"/>
  <c r="Q13" i="2"/>
  <c r="F32" i="2" s="1"/>
  <c r="R13" i="2"/>
  <c r="S13" i="2"/>
  <c r="T13" i="2"/>
  <c r="P14" i="2"/>
  <c r="Q14" i="2"/>
  <c r="F33" i="2" s="1"/>
  <c r="R14" i="2"/>
  <c r="S14" i="2"/>
  <c r="T14" i="2"/>
  <c r="P15" i="2"/>
  <c r="Q15" i="2"/>
  <c r="F34" i="2" s="1"/>
  <c r="R15" i="2"/>
  <c r="S15" i="2"/>
  <c r="T15" i="2"/>
  <c r="F16" i="1" l="1"/>
  <c r="F15" i="1"/>
  <c r="F14" i="4"/>
  <c r="F4" i="3"/>
  <c r="F14" i="1"/>
  <c r="F13" i="4"/>
  <c r="F9" i="3"/>
  <c r="F10" i="1"/>
  <c r="F10" i="4"/>
  <c r="F10" i="3"/>
  <c r="F10" i="6"/>
  <c r="F10" i="5"/>
  <c r="F9" i="6"/>
  <c r="F9" i="5"/>
  <c r="F9" i="4"/>
  <c r="F5" i="3"/>
  <c r="F7" i="1"/>
  <c r="F7" i="6"/>
  <c r="F7" i="5"/>
  <c r="F7" i="4"/>
  <c r="F13" i="3"/>
  <c r="F3" i="1"/>
  <c r="F3" i="6"/>
  <c r="F3" i="5"/>
  <c r="F3" i="4"/>
  <c r="F3" i="3"/>
  <c r="F6" i="1"/>
  <c r="F6" i="4"/>
  <c r="F12" i="3"/>
  <c r="F6" i="6"/>
  <c r="F6" i="5"/>
  <c r="F12" i="1"/>
  <c r="F12" i="4"/>
  <c r="F7" i="3"/>
  <c r="F12" i="5"/>
  <c r="F4" i="1"/>
  <c r="F4" i="4"/>
  <c r="F15" i="3"/>
  <c r="F4" i="6"/>
  <c r="F4" i="5"/>
  <c r="F8" i="4"/>
  <c r="F6" i="3"/>
  <c r="F8" i="6"/>
  <c r="F8" i="5"/>
  <c r="F9" i="1"/>
  <c r="F5" i="1"/>
  <c r="F5" i="6"/>
  <c r="F5" i="5"/>
  <c r="F5" i="4"/>
  <c r="F16" i="3"/>
  <c r="F11" i="1"/>
  <c r="F11" i="5"/>
  <c r="F11" i="4"/>
  <c r="F11" i="3"/>
  <c r="T3" i="2"/>
  <c r="P19" i="2" l="1"/>
  <c r="B23" i="2" l="1"/>
  <c r="B24" i="2"/>
  <c r="B25" i="2"/>
  <c r="B26" i="2"/>
  <c r="B27" i="2"/>
  <c r="B28" i="2"/>
  <c r="B29" i="2"/>
  <c r="B30" i="2"/>
  <c r="B22" i="2"/>
  <c r="T19" i="2" l="1"/>
  <c r="S19" i="2"/>
  <c r="R19" i="2"/>
  <c r="Q19" i="2"/>
  <c r="P4" i="2"/>
  <c r="Q4" i="2"/>
  <c r="F23" i="2" s="1"/>
  <c r="R4" i="2"/>
  <c r="S4" i="2"/>
  <c r="T4" i="2"/>
  <c r="P5" i="2"/>
  <c r="Q5" i="2"/>
  <c r="F24" i="2" s="1"/>
  <c r="R5" i="2"/>
  <c r="S5" i="2"/>
  <c r="T5" i="2"/>
  <c r="P6" i="2"/>
  <c r="Q6" i="2"/>
  <c r="F25" i="2" s="1"/>
  <c r="R6" i="2"/>
  <c r="S6" i="2"/>
  <c r="T6" i="2"/>
  <c r="P7" i="2"/>
  <c r="Q7" i="2"/>
  <c r="F26" i="2" s="1"/>
  <c r="R7" i="2"/>
  <c r="S7" i="2"/>
  <c r="T7" i="2"/>
  <c r="P8" i="2"/>
  <c r="Q8" i="2"/>
  <c r="F27" i="2" s="1"/>
  <c r="R8" i="2"/>
  <c r="S8" i="2"/>
  <c r="T8" i="2"/>
  <c r="P9" i="2"/>
  <c r="Q9" i="2"/>
  <c r="F28" i="2" s="1"/>
  <c r="R9" i="2"/>
  <c r="S9" i="2"/>
  <c r="T9" i="2"/>
  <c r="P10" i="2"/>
  <c r="Q10" i="2"/>
  <c r="R10" i="2"/>
  <c r="S10" i="2"/>
  <c r="T10" i="2"/>
  <c r="P11" i="2"/>
  <c r="Q11" i="2"/>
  <c r="F30" i="2" s="1"/>
  <c r="R11" i="2"/>
  <c r="S11" i="2"/>
  <c r="T11" i="2"/>
  <c r="P18" i="2"/>
  <c r="Q18" i="2"/>
  <c r="F37" i="2" s="1"/>
  <c r="R18" i="2"/>
  <c r="S18" i="2"/>
  <c r="T18" i="2"/>
  <c r="S3" i="2"/>
  <c r="R3" i="2"/>
  <c r="Q3" i="2"/>
  <c r="P3" i="2"/>
  <c r="K33" i="2" l="1"/>
  <c r="F22" i="2"/>
  <c r="E22" i="2"/>
  <c r="E35" i="2"/>
  <c r="E36" i="2"/>
  <c r="E32" i="2"/>
  <c r="E34" i="2"/>
  <c r="E33" i="2"/>
  <c r="E37" i="2"/>
  <c r="K28" i="2"/>
  <c r="K23" i="2"/>
  <c r="E28" i="2"/>
  <c r="E24" i="2"/>
  <c r="E31" i="2"/>
  <c r="E27" i="2"/>
  <c r="E23" i="2"/>
  <c r="E30" i="2"/>
  <c r="E26" i="2"/>
  <c r="E29" i="2"/>
  <c r="E25" i="2"/>
  <c r="F29" i="2"/>
  <c r="K31" i="2" s="1"/>
  <c r="K32" i="2" l="1"/>
  <c r="H13" i="1" s="1"/>
  <c r="K34" i="2"/>
  <c r="H14" i="3" s="1"/>
  <c r="K24" i="2"/>
  <c r="H16" i="3" s="1"/>
  <c r="K35" i="2"/>
  <c r="H8" i="3" s="1"/>
  <c r="K25" i="2"/>
  <c r="H6" i="4" s="1"/>
  <c r="H14" i="4"/>
  <c r="H4" i="3"/>
  <c r="H9" i="5"/>
  <c r="H9" i="4"/>
  <c r="H5" i="3"/>
  <c r="H9" i="6"/>
  <c r="H4" i="6"/>
  <c r="H4" i="5"/>
  <c r="H4" i="4"/>
  <c r="H15" i="3"/>
  <c r="H12" i="5"/>
  <c r="H12" i="4"/>
  <c r="H7" i="3"/>
  <c r="K30" i="2"/>
  <c r="K26" i="2"/>
  <c r="K29" i="2"/>
  <c r="K27" i="2"/>
  <c r="J26" i="2"/>
  <c r="J31" i="2"/>
  <c r="J24" i="2"/>
  <c r="J32" i="2"/>
  <c r="J35" i="2"/>
  <c r="G8" i="3" s="1"/>
  <c r="J36" i="2"/>
  <c r="G17" i="1" s="1"/>
  <c r="J33" i="2"/>
  <c r="J22" i="2"/>
  <c r="J23" i="2"/>
  <c r="J34" i="2"/>
  <c r="J28" i="2"/>
  <c r="J30" i="2"/>
  <c r="J37" i="2"/>
  <c r="G18" i="1" s="1"/>
  <c r="J25" i="2"/>
  <c r="J27" i="2"/>
  <c r="K22" i="2"/>
  <c r="H4" i="1"/>
  <c r="H12" i="1"/>
  <c r="H9" i="1"/>
  <c r="H14" i="1"/>
  <c r="H17" i="1"/>
  <c r="H18" i="1"/>
  <c r="H9" i="3" l="1"/>
  <c r="H13" i="4"/>
  <c r="H16" i="1"/>
  <c r="H5" i="4"/>
  <c r="H15" i="1"/>
  <c r="D8" i="3"/>
  <c r="H12" i="3"/>
  <c r="H6" i="1"/>
  <c r="H6" i="5"/>
  <c r="H6" i="6"/>
  <c r="H5" i="1"/>
  <c r="H5" i="5"/>
  <c r="H5" i="6"/>
  <c r="G16" i="1"/>
  <c r="G9" i="1"/>
  <c r="D9" i="1" s="1"/>
  <c r="G9" i="6"/>
  <c r="D9" i="6" s="1"/>
  <c r="G9" i="5"/>
  <c r="D9" i="5" s="1"/>
  <c r="G9" i="4"/>
  <c r="D9" i="4" s="1"/>
  <c r="G5" i="3"/>
  <c r="D5" i="3" s="1"/>
  <c r="G14" i="1"/>
  <c r="D14" i="1" s="1"/>
  <c r="G4" i="3"/>
  <c r="D4" i="3" s="1"/>
  <c r="G14" i="4"/>
  <c r="D14" i="4" s="1"/>
  <c r="H10" i="1"/>
  <c r="H10" i="6"/>
  <c r="H10" i="5"/>
  <c r="H10" i="4"/>
  <c r="H10" i="3"/>
  <c r="G6" i="1"/>
  <c r="D6" i="1" s="1"/>
  <c r="G6" i="6"/>
  <c r="G12" i="3"/>
  <c r="G6" i="5"/>
  <c r="G6" i="4"/>
  <c r="D6" i="4" s="1"/>
  <c r="G15" i="1"/>
  <c r="D15" i="1" s="1"/>
  <c r="G14" i="3"/>
  <c r="D14" i="3" s="1"/>
  <c r="H7" i="1"/>
  <c r="H7" i="5"/>
  <c r="H7" i="4"/>
  <c r="H13" i="3"/>
  <c r="H7" i="6"/>
  <c r="H3" i="1"/>
  <c r="H3" i="5"/>
  <c r="H3" i="4"/>
  <c r="H3" i="3"/>
  <c r="H3" i="6"/>
  <c r="G4" i="1"/>
  <c r="D4" i="1" s="1"/>
  <c r="G4" i="6"/>
  <c r="D4" i="6" s="1"/>
  <c r="G4" i="5"/>
  <c r="D4" i="5" s="1"/>
  <c r="G4" i="4"/>
  <c r="D4" i="4" s="1"/>
  <c r="G15" i="3"/>
  <c r="D15" i="3" s="1"/>
  <c r="G7" i="1"/>
  <c r="G7" i="6"/>
  <c r="D7" i="6" s="1"/>
  <c r="G7" i="5"/>
  <c r="G7" i="4"/>
  <c r="D7" i="4" s="1"/>
  <c r="G13" i="3"/>
  <c r="H11" i="1"/>
  <c r="H11" i="4"/>
  <c r="H11" i="3"/>
  <c r="H11" i="5"/>
  <c r="G8" i="1"/>
  <c r="G8" i="6"/>
  <c r="G8" i="5"/>
  <c r="G8" i="4"/>
  <c r="G6" i="3"/>
  <c r="G11" i="1"/>
  <c r="G11" i="5"/>
  <c r="G11" i="4"/>
  <c r="G11" i="3"/>
  <c r="G3" i="1"/>
  <c r="G3" i="6"/>
  <c r="G3" i="5"/>
  <c r="G3" i="4"/>
  <c r="G3" i="3"/>
  <c r="G13" i="1"/>
  <c r="D13" i="1" s="1"/>
  <c r="G13" i="4"/>
  <c r="D13" i="4" s="1"/>
  <c r="G9" i="3"/>
  <c r="H8" i="1"/>
  <c r="H8" i="6"/>
  <c r="H8" i="5"/>
  <c r="H8" i="4"/>
  <c r="H6" i="3"/>
  <c r="G10" i="1"/>
  <c r="G10" i="3"/>
  <c r="G10" i="6"/>
  <c r="G10" i="5"/>
  <c r="G10" i="4"/>
  <c r="G5" i="1"/>
  <c r="G5" i="6"/>
  <c r="G5" i="5"/>
  <c r="D5" i="5" s="1"/>
  <c r="G5" i="4"/>
  <c r="G16" i="3"/>
  <c r="D16" i="3" s="1"/>
  <c r="G12" i="1"/>
  <c r="D12" i="1" s="1"/>
  <c r="G12" i="5"/>
  <c r="D12" i="5" s="1"/>
  <c r="G12" i="4"/>
  <c r="D12" i="4" s="1"/>
  <c r="G7" i="3"/>
  <c r="D7" i="3" s="1"/>
  <c r="D18" i="1"/>
  <c r="D17" i="1"/>
  <c r="D9" i="3" l="1"/>
  <c r="D16" i="1"/>
  <c r="D5" i="4"/>
  <c r="D12" i="3"/>
  <c r="D6" i="6"/>
  <c r="D5" i="6"/>
  <c r="D6" i="5"/>
  <c r="D5" i="1"/>
  <c r="D13" i="3"/>
  <c r="D3" i="5"/>
  <c r="D10" i="1"/>
  <c r="D10" i="5"/>
  <c r="D3" i="4"/>
  <c r="D11" i="3"/>
  <c r="D7" i="1"/>
  <c r="D6" i="3"/>
  <c r="D8" i="1"/>
  <c r="D10" i="3"/>
  <c r="D11" i="4"/>
  <c r="D10" i="4"/>
  <c r="D3" i="1"/>
  <c r="D10" i="6"/>
  <c r="D11" i="1"/>
  <c r="D3" i="6"/>
  <c r="D11" i="5"/>
  <c r="D8" i="5"/>
  <c r="D3" i="3"/>
  <c r="D8" i="6"/>
  <c r="D7" i="5"/>
  <c r="D8" i="4"/>
  <c r="C8" i="6" l="1"/>
  <c r="C5" i="3"/>
  <c r="C13" i="1"/>
  <c r="C7" i="1"/>
  <c r="C12" i="4"/>
  <c r="C6" i="1"/>
  <c r="C6" i="6"/>
  <c r="C10" i="5"/>
  <c r="C3" i="1"/>
  <c r="C9" i="4"/>
  <c r="C10" i="4"/>
  <c r="C4" i="4"/>
  <c r="C14" i="4"/>
  <c r="C8" i="1"/>
  <c r="C11" i="4"/>
  <c r="C10" i="6"/>
  <c r="C7" i="3"/>
  <c r="C7" i="6"/>
  <c r="C5" i="6"/>
  <c r="C9" i="1"/>
  <c r="C3" i="5"/>
  <c r="C9" i="6"/>
  <c r="C10" i="1"/>
  <c r="C16" i="1"/>
  <c r="C5" i="1"/>
  <c r="C17" i="1"/>
  <c r="C6" i="5"/>
  <c r="C3" i="4"/>
  <c r="C7" i="4"/>
  <c r="C4" i="1"/>
  <c r="C12" i="1"/>
  <c r="C11" i="1"/>
  <c r="C15" i="1"/>
  <c r="C18" i="1"/>
  <c r="C14" i="1"/>
  <c r="C8" i="4"/>
  <c r="C6" i="4"/>
  <c r="C8" i="5"/>
  <c r="C5" i="4"/>
  <c r="C3" i="3"/>
  <c r="C8" i="3"/>
  <c r="C9" i="3"/>
  <c r="C11" i="3"/>
  <c r="C13" i="3"/>
  <c r="C4" i="5"/>
  <c r="C9" i="5"/>
  <c r="C7" i="5"/>
  <c r="C5" i="5"/>
  <c r="C12" i="3"/>
  <c r="C11" i="5"/>
  <c r="C10" i="3"/>
  <c r="C4" i="3"/>
  <c r="C12" i="5"/>
  <c r="C14" i="3"/>
  <c r="C4" i="6"/>
  <c r="C3" i="6"/>
  <c r="C13" i="4"/>
  <c r="C6" i="3"/>
  <c r="C15" i="3"/>
  <c r="C16" i="3"/>
</calcChain>
</file>

<file path=xl/sharedStrings.xml><?xml version="1.0" encoding="utf-8"?>
<sst xmlns="http://schemas.openxmlformats.org/spreadsheetml/2006/main" count="100" uniqueCount="62">
  <si>
    <t>TEAM #</t>
  </si>
  <si>
    <t>TEAM NAME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</si>
  <si>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</si>
  <si>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</si>
  <si>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</si>
  <si>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</si>
  <si>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</si>
  <si>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</si>
  <si>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</si>
  <si>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</si>
  <si>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</si>
  <si>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</si>
  <si>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</si>
  <si>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</si>
  <si>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</si>
  <si>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LOW</t>
  </si>
  <si>
    <t>HIGH</t>
  </si>
  <si>
    <t>DEV</t>
  </si>
  <si>
    <t>RECORD</t>
  </si>
  <si>
    <t>CONS</t>
  </si>
  <si>
    <t>WINS</t>
  </si>
  <si>
    <t>OVW</t>
  </si>
  <si>
    <t xml:space="preserve">REGULAR SEASON POINTS </t>
  </si>
  <si>
    <t>WINS RANK</t>
  </si>
  <si>
    <t>OVW RANK</t>
  </si>
  <si>
    <t>CONS RANK</t>
  </si>
  <si>
    <t>ROSTER RANK</t>
  </si>
  <si>
    <t>ROST SCORE</t>
  </si>
  <si>
    <t xml:space="preserve"> TOTAL</t>
  </si>
  <si>
    <t>AVERAGE</t>
  </si>
  <si>
    <t>OVERALL WINS</t>
  </si>
  <si>
    <t>FINAL</t>
  </si>
  <si>
    <t>ROSTER</t>
  </si>
  <si>
    <t>POINTS FOR</t>
  </si>
  <si>
    <t>TOTAL WINS ON THE SEASON</t>
  </si>
  <si>
    <t>OVERALL MATCHUP WINS</t>
  </si>
  <si>
    <t>SEASON SCORING CONSISTENCY</t>
  </si>
  <si>
    <t>AVERAGE POINTS SCORED PER GAME</t>
  </si>
  <si>
    <t>AVG</t>
  </si>
  <si>
    <t>AVG RANK</t>
  </si>
  <si>
    <t>POWER RANK</t>
  </si>
  <si>
    <t xml:space="preserve">ROSTER SCORE BASED ON FANTASY PRO RANKS. </t>
  </si>
  <si>
    <r>
      <rPr>
        <b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 steps to clean up the document:              </t>
    </r>
    <r>
      <rPr>
        <b/>
        <sz val="11"/>
        <color theme="1"/>
        <rFont val="Calibri"/>
        <family val="2"/>
        <scheme val="minor"/>
      </rPr>
      <t>OS1:</t>
    </r>
    <r>
      <rPr>
        <sz val="11"/>
        <color theme="1"/>
        <rFont val="Calibri"/>
        <family val="2"/>
        <scheme val="minor"/>
      </rPr>
      <t xml:space="preserve"> If you have smaller than a 16 team league, you can hide, do not delete </t>
    </r>
    <r>
      <rPr>
        <b/>
        <sz val="11"/>
        <color theme="1"/>
        <rFont val="Calibri"/>
        <family val="2"/>
        <scheme val="minor"/>
      </rPr>
      <t>[REPEAT: DO NOT DELETE]</t>
    </r>
    <r>
      <rPr>
        <sz val="11"/>
        <color theme="1"/>
        <rFont val="Calibri"/>
        <family val="2"/>
        <scheme val="minor"/>
      </rPr>
      <t xml:space="preserve"> the unused rows.                                          </t>
    </r>
    <r>
      <rPr>
        <b/>
        <sz val="11"/>
        <color theme="1"/>
        <rFont val="Calibri"/>
        <family val="2"/>
        <scheme val="minor"/>
      </rPr>
      <t>OS2:</t>
    </r>
    <r>
      <rPr>
        <sz val="11"/>
        <color theme="1"/>
        <rFont val="Calibri"/>
        <family val="2"/>
        <scheme val="minor"/>
      </rPr>
      <t xml:space="preserve"> Delete these 5 pink blocks of instructions you hopefully only need to read once.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OS3:</t>
    </r>
    <r>
      <rPr>
        <sz val="11"/>
        <color theme="1"/>
        <rFont val="Calibri"/>
        <family val="2"/>
        <scheme val="minor"/>
      </rPr>
      <t xml:space="preserve"> Delete any tabs for league sizes you do not need. Be careful here, you cannot ctrl+z a deleted tab, and clearly deleting the POINTS tab would just be all bad.                                                </t>
    </r>
    <r>
      <rPr>
        <b/>
        <sz val="11"/>
        <color theme="1"/>
        <rFont val="Calibri"/>
        <family val="2"/>
        <scheme val="minor"/>
      </rPr>
      <t>OS4:</t>
    </r>
    <r>
      <rPr>
        <sz val="11"/>
        <color theme="1"/>
        <rFont val="Calibri"/>
        <family val="2"/>
        <scheme val="minor"/>
      </rPr>
      <t xml:space="preserve"> Use this PR sheet to talk massive amounts of shit.</t>
    </r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</si>
  <si>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Starting in cell B3 and down, enter your league's team names here. If smaller than a 16-team league, leave it blank.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</si>
  <si>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>: Enter each owner's scores into the 'Regular Season Points' area. Leave games not yet played and extra team slots empty.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</si>
  <si>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>: Roster score. Sync your team into Fantasy Pros. Go to my dashboard -&gt; Analysis. Enter the "Power Rankings" number into G22-G37. Wait until Tuesday to allow the ECR to be updated after the weekend's games. Ensure you have Rest of Season selected, not just the upcoming week.</t>
    </r>
  </si>
  <si>
    <t>COMMENTS</t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</si>
  <si>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>: Enter each player's total wins in cell B22 and down. Ties count as 0.5 wins. Make sure a team with 0 wins has 0 in this box, but leave it blank if it's an unused row.</t>
    </r>
  </si>
  <si>
    <t>Spos Before Hos</t>
  </si>
  <si>
    <t>Little Miss Moffet</t>
  </si>
  <si>
    <t>SUPERMAX LOCO</t>
  </si>
  <si>
    <t>Team Thomas</t>
  </si>
  <si>
    <t>Gurley Gone Wild</t>
  </si>
  <si>
    <t>Deflate Deez Nutz</t>
  </si>
  <si>
    <t>Team Gregory</t>
  </si>
  <si>
    <t>Team Wasserman</t>
  </si>
  <si>
    <t>SFV Aguilar</t>
  </si>
  <si>
    <t>Team Frisch</t>
  </si>
  <si>
    <t>OhNo Romo</t>
  </si>
  <si>
    <t>Cool Hand Lou</t>
  </si>
  <si>
    <t>Hebrew Wolves</t>
  </si>
  <si>
    <t>Team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</si>
</sst>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sz val="8.5"/>
      <color theme="1"/>
      <name val="Calibri"/>
      <family val="2"/>
      <scheme val="minor"/>
    </font>
    <font>
      <sz val="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.5"/>
      <color theme="0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19" applyNumberFormat="0" applyAlignment="0" applyProtection="0"/>
    <xf numFmtId="0" fontId="23" fillId="11" borderId="20" applyNumberFormat="0" applyAlignment="0" applyProtection="0"/>
    <xf numFmtId="0" fontId="24" fillId="11" borderId="19" applyNumberFormat="0" applyAlignment="0" applyProtection="0"/>
    <xf numFmtId="0" fontId="25" fillId="0" borderId="21" applyNumberFormat="0" applyFill="0" applyAlignment="0" applyProtection="0"/>
    <xf numFmtId="0" fontId="9" fillId="12" borderId="22" applyNumberFormat="0" applyAlignment="0" applyProtection="0"/>
    <xf numFmtId="0" fontId="26" fillId="0" borderId="0" applyNumberFormat="0" applyFill="0" applyBorder="0" applyAlignment="0" applyProtection="0"/>
    <xf numFmtId="0" fontId="14" fillId="13" borderId="23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2" fillId="37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7" fillId="4" borderId="9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/>
    </xf>
    <xf numFmtId="0" fontId="12" fillId="0" borderId="0" xfId="0" applyFont="1"/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 textRotation="180" wrapText="1"/>
    </xf>
    <xf numFmtId="0" fontId="6" fillId="0" borderId="15" xfId="0" applyFont="1" applyBorder="1" applyAlignment="1">
      <alignment horizontal="center" vertical="top" textRotation="180" wrapText="1"/>
    </xf>
    <xf numFmtId="2" fontId="13" fillId="4" borderId="6" xfId="0" applyNumberFormat="1" applyFont="1" applyFill="1" applyBorder="1" applyAlignment="1">
      <alignment horizontal="center" vertical="center"/>
    </xf>
    <xf numFmtId="2" fontId="13" fillId="4" borderId="2" xfId="0" applyNumberFormat="1" applyFont="1" applyFill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2" fontId="13" fillId="4" borderId="7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1" fontId="6" fillId="6" borderId="11" xfId="0" applyNumberFormat="1" applyFont="1" applyFill="1" applyBorder="1" applyAlignment="1">
      <alignment horizontal="center" vertical="center"/>
    </xf>
    <xf numFmtId="1" fontId="6" fillId="6" borderId="25" xfId="0" applyNumberFormat="1" applyFont="1" applyFill="1" applyBorder="1" applyAlignment="1">
      <alignment horizontal="center" vertical="center"/>
    </xf>
    <xf numFmtId="1" fontId="6" fillId="6" borderId="13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6" fillId="38" borderId="26" xfId="0" applyFont="1" applyFill="1" applyBorder="1" applyAlignment="1">
      <alignment horizontal="center" vertical="center"/>
    </xf>
    <xf numFmtId="0" fontId="6" fillId="38" borderId="27" xfId="0" applyFont="1" applyFill="1" applyBorder="1" applyAlignment="1">
      <alignment horizontal="center" vertical="center"/>
    </xf>
    <xf numFmtId="0" fontId="6" fillId="38" borderId="28" xfId="0" applyFont="1" applyFill="1" applyBorder="1" applyAlignment="1">
      <alignment horizontal="center" vertical="center"/>
    </xf>
    <xf numFmtId="0" fontId="6" fillId="38" borderId="30" xfId="0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6" fillId="38" borderId="31" xfId="0" applyFont="1" applyFill="1" applyBorder="1" applyAlignment="1">
      <alignment horizontal="center" vertical="center"/>
    </xf>
    <xf numFmtId="0" fontId="6" fillId="38" borderId="33" xfId="0" applyFont="1" applyFill="1" applyBorder="1" applyAlignment="1">
      <alignment horizontal="center" vertical="center"/>
    </xf>
    <xf numFmtId="0" fontId="6" fillId="38" borderId="34" xfId="0" applyFont="1" applyFill="1" applyBorder="1" applyAlignment="1">
      <alignment horizontal="center" vertical="center"/>
    </xf>
    <xf numFmtId="0" fontId="6" fillId="38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0" fontId="29" fillId="0" borderId="8" xfId="0" applyFont="1" applyBorder="1" applyAlignment="1">
      <alignment horizontal="center" vertical="top"/>
    </xf>
    <xf numFmtId="0" fontId="29" fillId="0" borderId="9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12" fillId="0" borderId="41" xfId="0" applyFont="1" applyBorder="1" applyAlignment="1">
      <alignment horizontal="center" vertical="top"/>
    </xf>
    <xf numFmtId="0" fontId="12" fillId="0" borderId="42" xfId="0" applyFont="1" applyBorder="1" applyAlignment="1">
      <alignment horizontal="center" vertical="top"/>
    </xf>
    <xf numFmtId="0" fontId="12" fillId="0" borderId="37" xfId="0" applyFont="1" applyBorder="1" applyAlignment="1">
      <alignment horizontal="center" vertical="top"/>
    </xf>
    <xf numFmtId="0" fontId="0" fillId="0" borderId="0" xfId="0" applyAlignment="1">
      <alignment vertical="top"/>
    </xf>
    <xf numFmtId="2" fontId="0" fillId="0" borderId="0" xfId="0" applyNumberFormat="1" applyFont="1" applyFill="1" applyBorder="1" applyAlignment="1">
      <alignment vertical="top" wrapText="1"/>
    </xf>
    <xf numFmtId="0" fontId="12" fillId="0" borderId="8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30" fillId="0" borderId="11" xfId="0" applyFont="1" applyBorder="1" applyAlignment="1">
      <alignment horizontal="center" vertical="top"/>
    </xf>
    <xf numFmtId="0" fontId="30" fillId="0" borderId="40" xfId="0" applyFont="1" applyBorder="1" applyAlignment="1">
      <alignment horizontal="center" vertical="top"/>
    </xf>
    <xf numFmtId="0" fontId="30" fillId="0" borderId="41" xfId="0" applyFont="1" applyBorder="1" applyAlignment="1">
      <alignment horizontal="center" vertical="top"/>
    </xf>
    <xf numFmtId="0" fontId="30" fillId="0" borderId="25" xfId="0" applyFont="1" applyBorder="1" applyAlignment="1">
      <alignment horizontal="center" vertical="top"/>
    </xf>
    <xf numFmtId="0" fontId="30" fillId="0" borderId="0" xfId="0" applyFont="1" applyBorder="1" applyAlignment="1">
      <alignment horizontal="center" vertical="top"/>
    </xf>
    <xf numFmtId="0" fontId="30" fillId="0" borderId="42" xfId="0" applyFont="1" applyBorder="1" applyAlignment="1">
      <alignment horizontal="center" vertical="top"/>
    </xf>
    <xf numFmtId="0" fontId="30" fillId="0" borderId="13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top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top"/>
    </xf>
    <xf numFmtId="2" fontId="0" fillId="6" borderId="0" xfId="0" applyNumberFormat="1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6" borderId="0" xfId="0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Calibr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0" tint="-0.249977111117893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ankings" displayName="rankings" ref="B2:J18" totalsRowShown="0" headerRowDxfId="54" dataDxfId="53">
  <autoFilter ref="B2:J18"/>
  <sortState ref="B3:I18">
    <sortCondition ref="B2:B18"/>
  </sortState>
  <tableColumns count="9">
    <tableColumn id="1" name="TEAM NAME" dataDxfId="52">
      <calculatedColumnFormula>POINTS!B3</calculatedColumnFormula>
    </tableColumn>
    <tableColumn id="2" name="POWER RANK" dataDxfId="51">
      <calculatedColumnFormula>RANK(D3,$D$3:$D$18,1)</calculatedColumnFormula>
    </tableColumn>
    <tableColumn id="3" name="FINAL" dataDxfId="50">
      <calculatedColumnFormula>AVERAGE(3*E3,F3,G3,H3,I3)</calculatedColumnFormula>
    </tableColumn>
    <tableColumn id="4" name="RECORD" dataDxfId="49">
      <calculatedColumnFormula>POINTS!H22</calculatedColumnFormula>
    </tableColumn>
    <tableColumn id="5" name="OVERALL WINS" dataDxfId="48">
      <calculatedColumnFormula>POINTS!I22</calculatedColumnFormula>
    </tableColumn>
    <tableColumn id="6" name="CONS" dataDxfId="47">
      <calculatedColumnFormula>POINTS!J22</calculatedColumnFormula>
    </tableColumn>
    <tableColumn id="7" name="POINTS FOR" dataDxfId="46">
      <calculatedColumnFormula>POINTS!K22</calculatedColumnFormula>
    </tableColumn>
    <tableColumn id="8" name="ROSTER" dataDxfId="45">
      <calculatedColumnFormula>POINTS!L22</calculatedColumnFormula>
    </tableColumn>
    <tableColumn id="9" name="COMMENTS" dataDxfId="44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rankings3" displayName="rankings3" ref="B2:J16" totalsRowShown="0" headerRowDxfId="43" dataDxfId="42">
  <autoFilter ref="B2:J16"/>
  <sortState ref="B3:J16">
    <sortCondition ref="C2:C16"/>
  </sortState>
  <tableColumns count="9">
    <tableColumn id="1" name="TEAM NAME" dataDxfId="41">
      <calculatedColumnFormula>POINTS!B3</calculatedColumnFormula>
    </tableColumn>
    <tableColumn id="2" name="POWER RANK" dataDxfId="40">
      <calculatedColumnFormula>RANK(D3,$D$3:$D$16,1)</calculatedColumnFormula>
    </tableColumn>
    <tableColumn id="3" name="FINAL" dataDxfId="39">
      <calculatedColumnFormula>AVERAGE(3*E3,F3,G3,H3,I3)</calculatedColumnFormula>
    </tableColumn>
    <tableColumn id="4" name="RECORD" dataDxfId="38">
      <calculatedColumnFormula>POINTS!H22</calculatedColumnFormula>
    </tableColumn>
    <tableColumn id="5" name="OVERALL WINS" dataDxfId="37">
      <calculatedColumnFormula>POINTS!I22</calculatedColumnFormula>
    </tableColumn>
    <tableColumn id="6" name="CONS" dataDxfId="36">
      <calculatedColumnFormula>POINTS!J22</calculatedColumnFormula>
    </tableColumn>
    <tableColumn id="7" name="POINTS FOR" dataDxfId="35">
      <calculatedColumnFormula>POINTS!K22</calculatedColumnFormula>
    </tableColumn>
    <tableColumn id="8" name="ROSTER" dataDxfId="34">
      <calculatedColumnFormula>POINTS!L22</calculatedColumnFormula>
    </tableColumn>
    <tableColumn id="9" name="COMMENTS" dataDxfId="33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id="3" name="rankings34" displayName="rankings34" ref="B2:J14" totalsRowShown="0" headerRowDxfId="32" dataDxfId="31">
  <autoFilter ref="B2:J14"/>
  <sortState ref="B3:I18">
    <sortCondition ref="B2:B18"/>
  </sortState>
  <tableColumns count="9">
    <tableColumn id="1" name="TEAM NAME" dataDxfId="30">
      <calculatedColumnFormula>POINTS!B3</calculatedColumnFormula>
    </tableColumn>
    <tableColumn id="2" name="POWER RANK" dataDxfId="29">
      <calculatedColumnFormula>RANK(D3,$D$3:$D$14,1)</calculatedColumnFormula>
    </tableColumn>
    <tableColumn id="3" name="FINAL" dataDxfId="28">
      <calculatedColumnFormula>AVERAGE(3*E3,F3,G3,H3,I3)</calculatedColumnFormula>
    </tableColumn>
    <tableColumn id="4" name="RECORD" dataDxfId="27">
      <calculatedColumnFormula>POINTS!H22</calculatedColumnFormula>
    </tableColumn>
    <tableColumn id="5" name="OVERALL WINS" dataDxfId="26">
      <calculatedColumnFormula>POINTS!I22</calculatedColumnFormula>
    </tableColumn>
    <tableColumn id="6" name="CONS" dataDxfId="25">
      <calculatedColumnFormula>POINTS!J22</calculatedColumnFormula>
    </tableColumn>
    <tableColumn id="7" name="POINTS FOR" dataDxfId="24">
      <calculatedColumnFormula>POINTS!K22</calculatedColumnFormula>
    </tableColumn>
    <tableColumn id="8" name="ROSTER" dataDxfId="23">
      <calculatedColumnFormula>POINTS!L22</calculatedColumnFormula>
    </tableColumn>
    <tableColumn id="9" name="COMMENTS" dataDxfId="22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id="4" name="rankings345" displayName="rankings345" ref="B2:J12" totalsRowShown="0" headerRowDxfId="21" dataDxfId="20">
  <autoFilter ref="B2:J12"/>
  <sortState ref="B3:I18">
    <sortCondition ref="B2:B18"/>
  </sortState>
  <tableColumns count="9">
    <tableColumn id="1" name="TEAM NAME" dataDxfId="19">
      <calculatedColumnFormula>POINTS!B3</calculatedColumnFormula>
    </tableColumn>
    <tableColumn id="2" name="POWER RANK" dataDxfId="18">
      <calculatedColumnFormula>RANK(D3,$D$3:$D$12,1)</calculatedColumnFormula>
    </tableColumn>
    <tableColumn id="3" name="FINAL" dataDxfId="17">
      <calculatedColumnFormula>AVERAGE(3*E3,F3,G3,H3,I3)</calculatedColumnFormula>
    </tableColumn>
    <tableColumn id="4" name="RECORD" dataDxfId="16">
      <calculatedColumnFormula>POINTS!H22</calculatedColumnFormula>
    </tableColumn>
    <tableColumn id="5" name="OVERALL WINS" dataDxfId="15">
      <calculatedColumnFormula>POINTS!I22</calculatedColumnFormula>
    </tableColumn>
    <tableColumn id="6" name="CONS" dataDxfId="14">
      <calculatedColumnFormula>POINTS!J22</calculatedColumnFormula>
    </tableColumn>
    <tableColumn id="7" name="POINTS FOR" dataDxfId="13">
      <calculatedColumnFormula>POINTS!K22</calculatedColumnFormula>
    </tableColumn>
    <tableColumn id="8" name="ROSTER" dataDxfId="12">
      <calculatedColumnFormula>POINTS!L22</calculatedColumnFormula>
    </tableColumn>
    <tableColumn id="9" name="COMMENTS" dataDxfId="11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id="5" name="rankings3456" displayName="rankings3456" ref="B2:J10" totalsRowShown="0" headerRowDxfId="10" dataDxfId="9">
  <autoFilter ref="B2:J10"/>
  <sortState ref="B3:I18">
    <sortCondition ref="B2:B18"/>
  </sortState>
  <tableColumns count="9">
    <tableColumn id="1" name="TEAM NAME" dataDxfId="8">
      <calculatedColumnFormula>POINTS!B3</calculatedColumnFormula>
    </tableColumn>
    <tableColumn id="2" name="POWER RANK" dataDxfId="7">
      <calculatedColumnFormula>RANK(D3,$D$3:$D$10,1)</calculatedColumnFormula>
    </tableColumn>
    <tableColumn id="3" name="FINAL" dataDxfId="6">
      <calculatedColumnFormula>AVERAGE(3*E3,F3,G3,H3,I3)</calculatedColumnFormula>
    </tableColumn>
    <tableColumn id="4" name="RECORD" dataDxfId="5">
      <calculatedColumnFormula>POINTS!H22</calculatedColumnFormula>
    </tableColumn>
    <tableColumn id="5" name="OVERALL WINS" dataDxfId="4">
      <calculatedColumnFormula>POINTS!I22</calculatedColumnFormula>
    </tableColumn>
    <tableColumn id="6" name="CONS" dataDxfId="3">
      <calculatedColumnFormula>POINTS!J22</calculatedColumnFormula>
    </tableColumn>
    <tableColumn id="7" name="POINTS FOR" dataDxfId="2">
      <calculatedColumnFormula>POINTS!K22</calculatedColumnFormula>
    </tableColumn>
    <tableColumn id="8" name="ROSTER" dataDxfId="1">
      <calculatedColumnFormula>POINTS!L22</calculatedColumnFormula>
    </tableColumn>
    <tableColumn id="9" name="COMMENT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opLeftCell="A13" zoomScaleNormal="100" workbookViewId="0">
      <selection activeCell="G33" sqref="G33"/>
    </sheetView>
  </sheetViews>
  <sheetFormatPr defaultColWidth="8.7109375" defaultRowHeight="15" x14ac:dyDescent="0.25"/>
  <cols>
    <col min="1" max="1" width="7.140625" style="2" bestFit="1" customWidth="1"/>
    <col min="2" max="2" width="7.140625" style="2" customWidth="1"/>
    <col min="3" max="15" width="5.7109375" style="2" customWidth="1"/>
    <col min="16" max="17" width="8.7109375" style="2"/>
    <col min="18" max="19" width="6.42578125" style="2" bestFit="1" customWidth="1"/>
    <col min="20" max="20" width="5.28515625" style="2" bestFit="1" customWidth="1"/>
    <col min="21" max="22" width="8.7109375" style="2"/>
    <col min="23" max="35" width="2.140625" style="2" customWidth="1"/>
    <col min="36" max="36" width="5.5703125" style="2" bestFit="1" customWidth="1"/>
    <col min="37" max="16384" width="8.7109375" style="2"/>
  </cols>
  <sheetData>
    <row r="1" spans="1:36" ht="24" thickBot="1" x14ac:dyDescent="0.3">
      <c r="C1" s="101" t="s">
        <v>22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3"/>
    </row>
    <row r="2" spans="1:36" ht="17.25" thickTop="1" thickBot="1" x14ac:dyDescent="0.3">
      <c r="A2" s="3" t="s">
        <v>0</v>
      </c>
      <c r="B2" s="4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3" t="s">
        <v>28</v>
      </c>
      <c r="Q2" s="64" t="s">
        <v>29</v>
      </c>
      <c r="R2" s="65" t="s">
        <v>16</v>
      </c>
      <c r="S2" s="65" t="s">
        <v>15</v>
      </c>
      <c r="T2" s="65" t="s">
        <v>17</v>
      </c>
      <c r="W2" s="61">
        <v>1</v>
      </c>
      <c r="X2" s="62">
        <v>2</v>
      </c>
      <c r="Y2" s="62">
        <v>3</v>
      </c>
      <c r="Z2" s="62">
        <v>4</v>
      </c>
      <c r="AA2" s="62">
        <v>5</v>
      </c>
      <c r="AB2" s="62">
        <v>6</v>
      </c>
      <c r="AC2" s="62">
        <v>7</v>
      </c>
      <c r="AD2" s="62">
        <v>8</v>
      </c>
      <c r="AE2" s="62">
        <v>9</v>
      </c>
      <c r="AF2" s="62">
        <v>10</v>
      </c>
      <c r="AG2" s="62">
        <v>11</v>
      </c>
      <c r="AH2" s="62">
        <v>12</v>
      </c>
      <c r="AI2" s="62">
        <v>13</v>
      </c>
      <c r="AJ2" s="44" t="s">
        <v>21</v>
      </c>
    </row>
    <row r="3" spans="1:36" ht="24" customHeight="1" thickTop="1" thickBot="1" x14ac:dyDescent="0.3">
      <c r="A3" s="5">
        <v>1</v>
      </c>
      <c r="B3" s="1" t="s">
        <v>48</v>
      </c>
      <c r="C3" s="35">
        <v>117</v>
      </c>
      <c r="D3" s="36">
        <v>123.8</v>
      </c>
      <c r="E3" s="36">
        <v>130.1</v>
      </c>
      <c r="F3" s="36">
        <v>117.5</v>
      </c>
      <c r="G3" s="36">
        <v>111.4</v>
      </c>
      <c r="H3" s="36">
        <v>122.9</v>
      </c>
      <c r="I3" s="36">
        <v>90.7</v>
      </c>
      <c r="J3" s="36">
        <v>93.7</v>
      </c>
      <c r="K3" s="36"/>
      <c r="L3" s="36"/>
      <c r="M3" s="36"/>
      <c r="N3" s="7"/>
      <c r="O3" s="8"/>
      <c r="P3" s="12">
        <f>SUM(C3:O3)</f>
        <v>907.1</v>
      </c>
      <c r="Q3" s="12">
        <f>AVERAGE(C3:O3)</f>
        <v>113.3875</v>
      </c>
      <c r="R3" s="13">
        <f>MAX(C3:O3)</f>
        <v>130.1</v>
      </c>
      <c r="S3" s="13">
        <f>MIN(C3:O3)</f>
        <v>90.7</v>
      </c>
      <c r="T3" s="13">
        <f>STDEV(C3:O3)</f>
        <v>14.214925506060826</v>
      </c>
      <c r="W3" s="52">
        <f>IF(C3="","",RANK(C3,$C$3:$C$18,1))</f>
        <v>11</v>
      </c>
      <c r="X3" s="53">
        <f>IF(D3="","",RANK(D3,$D$3:$D$18,1))</f>
        <v>13</v>
      </c>
      <c r="Y3" s="53">
        <f>IF(E3="","",RANK(E3,$E$3:$E$18,1))</f>
        <v>12</v>
      </c>
      <c r="Z3" s="53">
        <f>IF(F3="","",RANK(F3,$F$3:$F$18,1))</f>
        <v>11</v>
      </c>
      <c r="AA3" s="53">
        <f>IF(G3="","",RANK(G3,$G$3:$G$18,1))</f>
        <v>12</v>
      </c>
      <c r="AB3" s="53">
        <f>IF(H3="","",RANK(H3,$H$3:$H$18,1))</f>
        <v>12</v>
      </c>
      <c r="AC3" s="53">
        <f>IF(I3="","",RANK(I3,$I$3:$I$18,1))</f>
        <v>7</v>
      </c>
      <c r="AD3" s="53">
        <f>IF(J3="","",RANK(J3,$J$3:$J$18,1))</f>
        <v>5</v>
      </c>
      <c r="AE3" s="53" t="str">
        <f>IF(K3="","",RANK(K3,$K$3:$K$18,1))</f>
        <v/>
      </c>
      <c r="AF3" s="53" t="str">
        <f>IF(L3="","",RANK(L3,$L$3:$L$18,1))</f>
        <v/>
      </c>
      <c r="AG3" s="53" t="str">
        <f>IF(M3="","",RANK(M3,$M$3:$M$18,1))</f>
        <v/>
      </c>
      <c r="AH3" s="53" t="str">
        <f>IF(N3="","",RANK(N3,$N$3:$N$18,1))</f>
        <v/>
      </c>
      <c r="AI3" s="54" t="str">
        <f>IF(O3="","",RANK(O3,$O$3:$O$18,1))</f>
        <v/>
      </c>
      <c r="AJ3" s="42">
        <f>SUM(W3:AI3)</f>
        <v>83</v>
      </c>
    </row>
    <row r="4" spans="1:36" ht="24" customHeight="1" thickTop="1" thickBot="1" x14ac:dyDescent="0.3">
      <c r="A4" s="5">
        <v>2</v>
      </c>
      <c r="B4" s="1" t="s">
        <v>49</v>
      </c>
      <c r="C4" s="33">
        <v>82.6</v>
      </c>
      <c r="D4" s="34">
        <v>78.400000000000006</v>
      </c>
      <c r="E4" s="34">
        <v>99.6</v>
      </c>
      <c r="F4" s="34">
        <v>131.1</v>
      </c>
      <c r="G4" s="34">
        <v>60.6</v>
      </c>
      <c r="H4" s="34">
        <v>112.8</v>
      </c>
      <c r="I4" s="34">
        <v>57.9</v>
      </c>
      <c r="J4" s="34">
        <v>81.5</v>
      </c>
      <c r="K4" s="34"/>
      <c r="L4" s="34"/>
      <c r="M4" s="34"/>
      <c r="N4" s="34"/>
      <c r="O4" s="9"/>
      <c r="P4" s="14">
        <f t="shared" ref="P4:P18" si="0">SUM(C4:O4)</f>
        <v>704.5</v>
      </c>
      <c r="Q4" s="14">
        <f t="shared" ref="Q4:Q18" si="1">AVERAGE(C4:O4)</f>
        <v>88.0625</v>
      </c>
      <c r="R4" s="15">
        <f t="shared" ref="R4:R18" si="2">MAX(C4:O4)</f>
        <v>131.1</v>
      </c>
      <c r="S4" s="15">
        <f t="shared" ref="S4:S18" si="3">MIN(C4:O4)</f>
        <v>57.9</v>
      </c>
      <c r="T4" s="15">
        <f t="shared" ref="T4:T18" si="4">STDEV(C4:O4)</f>
        <v>25.149605932726441</v>
      </c>
      <c r="W4" s="55">
        <f t="shared" ref="W4:W18" si="5">IF(C4="","",RANK(C4,$C$3:$C$18,1))</f>
        <v>3</v>
      </c>
      <c r="X4" s="56">
        <f t="shared" ref="X4:X18" si="6">IF(D4="","",RANK(D4,$D$3:$D$18,1))</f>
        <v>4</v>
      </c>
      <c r="Y4" s="56">
        <f t="shared" ref="Y4:Y18" si="7">IF(E4="","",RANK(E4,$E$3:$E$18,1))</f>
        <v>5</v>
      </c>
      <c r="Z4" s="56">
        <f t="shared" ref="Z4:Z18" si="8">IF(F4="","",RANK(F4,$F$3:$F$18,1))</f>
        <v>14</v>
      </c>
      <c r="AA4" s="56">
        <f t="shared" ref="AA4:AA18" si="9">IF(G4="","",RANK(G4,$G$3:$G$18,1))</f>
        <v>1</v>
      </c>
      <c r="AB4" s="56">
        <f t="shared" ref="AB4:AB18" si="10">IF(H4="","",RANK(H4,$H$3:$H$18,1))</f>
        <v>10</v>
      </c>
      <c r="AC4" s="56">
        <f t="shared" ref="AC4:AC18" si="11">IF(I4="","",RANK(I4,$I$3:$I$18,1))</f>
        <v>1</v>
      </c>
      <c r="AD4" s="56">
        <f t="shared" ref="AD4:AD18" si="12">IF(J4="","",RANK(J4,$J$3:$J$18,1))</f>
        <v>1</v>
      </c>
      <c r="AE4" s="56" t="str">
        <f t="shared" ref="AE4:AE18" si="13">IF(K4="","",RANK(K4,$K$3:$K$18,1))</f>
        <v/>
      </c>
      <c r="AF4" s="56" t="str">
        <f t="shared" ref="AF4:AF18" si="14">IF(L4="","",RANK(L4,$L$3:$L$18,1))</f>
        <v/>
      </c>
      <c r="AG4" s="56" t="str">
        <f t="shared" ref="AG4:AG18" si="15">IF(M4="","",RANK(M4,$M$3:$M$18,1))</f>
        <v/>
      </c>
      <c r="AH4" s="56" t="str">
        <f t="shared" ref="AH4:AH18" si="16">IF(N4="","",RANK(N4,$N$3:$N$18,1))</f>
        <v/>
      </c>
      <c r="AI4" s="57" t="str">
        <f t="shared" ref="AI4:AI18" si="17">IF(O4="","",RANK(O4,$O$3:$O$18,1))</f>
        <v/>
      </c>
      <c r="AJ4" s="43">
        <f t="shared" ref="AJ4:AJ18" si="18">SUM(W4:AI4)</f>
        <v>39</v>
      </c>
    </row>
    <row r="5" spans="1:36" ht="24" customHeight="1" thickTop="1" thickBot="1" x14ac:dyDescent="0.3">
      <c r="A5" s="5">
        <v>3</v>
      </c>
      <c r="B5" s="1" t="s">
        <v>50</v>
      </c>
      <c r="C5" s="35">
        <v>73.400000000000006</v>
      </c>
      <c r="D5" s="36">
        <v>101.2</v>
      </c>
      <c r="E5" s="36">
        <v>88.3</v>
      </c>
      <c r="F5" s="36">
        <v>88.5</v>
      </c>
      <c r="G5" s="36">
        <v>64.400000000000006</v>
      </c>
      <c r="H5" s="36">
        <v>85.5</v>
      </c>
      <c r="I5" s="36">
        <v>58.1</v>
      </c>
      <c r="J5" s="36">
        <v>106.7</v>
      </c>
      <c r="K5" s="36"/>
      <c r="L5" s="36"/>
      <c r="M5" s="36"/>
      <c r="N5" s="36"/>
      <c r="O5" s="8"/>
      <c r="P5" s="16">
        <f t="shared" si="0"/>
        <v>666.10000000000014</v>
      </c>
      <c r="Q5" s="16">
        <f t="shared" si="1"/>
        <v>83.262500000000017</v>
      </c>
      <c r="R5" s="17">
        <f t="shared" si="2"/>
        <v>106.7</v>
      </c>
      <c r="S5" s="17">
        <f t="shared" si="3"/>
        <v>58.1</v>
      </c>
      <c r="T5" s="17">
        <f t="shared" si="4"/>
        <v>16.966768991177918</v>
      </c>
      <c r="W5" s="55">
        <f t="shared" si="5"/>
        <v>1</v>
      </c>
      <c r="X5" s="56">
        <f t="shared" si="6"/>
        <v>10</v>
      </c>
      <c r="Y5" s="56">
        <f t="shared" si="7"/>
        <v>4</v>
      </c>
      <c r="Z5" s="56">
        <f t="shared" si="8"/>
        <v>6</v>
      </c>
      <c r="AA5" s="56">
        <f t="shared" si="9"/>
        <v>2</v>
      </c>
      <c r="AB5" s="56">
        <f t="shared" si="10"/>
        <v>5</v>
      </c>
      <c r="AC5" s="56">
        <f t="shared" si="11"/>
        <v>2</v>
      </c>
      <c r="AD5" s="56">
        <f t="shared" si="12"/>
        <v>9</v>
      </c>
      <c r="AE5" s="56" t="str">
        <f t="shared" si="13"/>
        <v/>
      </c>
      <c r="AF5" s="56" t="str">
        <f t="shared" si="14"/>
        <v/>
      </c>
      <c r="AG5" s="56" t="str">
        <f t="shared" si="15"/>
        <v/>
      </c>
      <c r="AH5" s="56" t="str">
        <f t="shared" si="16"/>
        <v/>
      </c>
      <c r="AI5" s="57" t="str">
        <f t="shared" si="17"/>
        <v/>
      </c>
      <c r="AJ5" s="43">
        <f t="shared" si="18"/>
        <v>39</v>
      </c>
    </row>
    <row r="6" spans="1:36" ht="24" customHeight="1" thickTop="1" thickBot="1" x14ac:dyDescent="0.3">
      <c r="A6" s="5">
        <v>4</v>
      </c>
      <c r="B6" s="1" t="s">
        <v>51</v>
      </c>
      <c r="C6" s="33">
        <v>112</v>
      </c>
      <c r="D6" s="34">
        <v>122.6</v>
      </c>
      <c r="E6" s="34">
        <v>80.900000000000006</v>
      </c>
      <c r="F6" s="34">
        <v>88.3</v>
      </c>
      <c r="G6" s="34">
        <v>91.8</v>
      </c>
      <c r="H6" s="34">
        <v>83.3</v>
      </c>
      <c r="I6" s="35">
        <v>83.2</v>
      </c>
      <c r="J6" s="36">
        <v>119.2</v>
      </c>
      <c r="K6" s="36"/>
      <c r="L6" s="34"/>
      <c r="M6" s="34"/>
      <c r="N6" s="34"/>
      <c r="O6" s="9"/>
      <c r="P6" s="14">
        <f t="shared" si="0"/>
        <v>781.30000000000007</v>
      </c>
      <c r="Q6" s="14">
        <f t="shared" si="1"/>
        <v>97.662500000000009</v>
      </c>
      <c r="R6" s="15">
        <f t="shared" si="2"/>
        <v>122.6</v>
      </c>
      <c r="S6" s="15">
        <f t="shared" si="3"/>
        <v>80.900000000000006</v>
      </c>
      <c r="T6" s="15">
        <f t="shared" si="4"/>
        <v>17.360705836539488</v>
      </c>
      <c r="W6" s="55">
        <f t="shared" si="5"/>
        <v>10</v>
      </c>
      <c r="X6" s="56">
        <f t="shared" si="6"/>
        <v>12</v>
      </c>
      <c r="Y6" s="56">
        <f t="shared" si="7"/>
        <v>3</v>
      </c>
      <c r="Z6" s="56">
        <f t="shared" si="8"/>
        <v>5</v>
      </c>
      <c r="AA6" s="56">
        <f t="shared" si="9"/>
        <v>5</v>
      </c>
      <c r="AB6" s="56">
        <f t="shared" si="10"/>
        <v>4</v>
      </c>
      <c r="AC6" s="56">
        <f t="shared" si="11"/>
        <v>6</v>
      </c>
      <c r="AD6" s="56">
        <f t="shared" si="12"/>
        <v>14</v>
      </c>
      <c r="AE6" s="56" t="str">
        <f t="shared" si="13"/>
        <v/>
      </c>
      <c r="AF6" s="56" t="str">
        <f t="shared" si="14"/>
        <v/>
      </c>
      <c r="AG6" s="56" t="str">
        <f t="shared" si="15"/>
        <v/>
      </c>
      <c r="AH6" s="56" t="str">
        <f t="shared" si="16"/>
        <v/>
      </c>
      <c r="AI6" s="57" t="str">
        <f t="shared" si="17"/>
        <v/>
      </c>
      <c r="AJ6" s="43">
        <f t="shared" si="18"/>
        <v>59</v>
      </c>
    </row>
    <row r="7" spans="1:36" ht="24" customHeight="1" thickTop="1" thickBot="1" x14ac:dyDescent="0.3">
      <c r="A7" s="5">
        <v>5</v>
      </c>
      <c r="B7" s="1" t="s">
        <v>52</v>
      </c>
      <c r="C7" s="35">
        <v>111.5</v>
      </c>
      <c r="D7" s="36">
        <v>132.4</v>
      </c>
      <c r="E7" s="36">
        <v>67.2</v>
      </c>
      <c r="F7" s="36">
        <v>78.7</v>
      </c>
      <c r="G7" s="36">
        <v>98.4</v>
      </c>
      <c r="H7" s="36">
        <v>95.7</v>
      </c>
      <c r="I7" s="33">
        <v>66.099999999999994</v>
      </c>
      <c r="J7" s="34">
        <v>117.6</v>
      </c>
      <c r="K7" s="34"/>
      <c r="L7" s="36"/>
      <c r="M7" s="36"/>
      <c r="N7" s="36"/>
      <c r="O7" s="8"/>
      <c r="P7" s="16">
        <f t="shared" si="0"/>
        <v>767.60000000000014</v>
      </c>
      <c r="Q7" s="16">
        <f t="shared" si="1"/>
        <v>95.950000000000017</v>
      </c>
      <c r="R7" s="17">
        <f t="shared" si="2"/>
        <v>132.4</v>
      </c>
      <c r="S7" s="17">
        <f t="shared" si="3"/>
        <v>66.099999999999994</v>
      </c>
      <c r="T7" s="17">
        <f t="shared" si="4"/>
        <v>24.084197545871582</v>
      </c>
      <c r="W7" s="55">
        <f t="shared" si="5"/>
        <v>9</v>
      </c>
      <c r="X7" s="56">
        <f t="shared" si="6"/>
        <v>14</v>
      </c>
      <c r="Y7" s="56">
        <f t="shared" si="7"/>
        <v>2</v>
      </c>
      <c r="Z7" s="56">
        <f t="shared" si="8"/>
        <v>1</v>
      </c>
      <c r="AA7" s="56">
        <f t="shared" si="9"/>
        <v>7</v>
      </c>
      <c r="AB7" s="56">
        <f t="shared" si="10"/>
        <v>7</v>
      </c>
      <c r="AC7" s="56">
        <f t="shared" si="11"/>
        <v>3</v>
      </c>
      <c r="AD7" s="56">
        <f t="shared" si="12"/>
        <v>12</v>
      </c>
      <c r="AE7" s="56" t="str">
        <f t="shared" si="13"/>
        <v/>
      </c>
      <c r="AF7" s="56" t="str">
        <f t="shared" si="14"/>
        <v/>
      </c>
      <c r="AG7" s="56" t="str">
        <f t="shared" si="15"/>
        <v/>
      </c>
      <c r="AH7" s="56" t="str">
        <f t="shared" si="16"/>
        <v/>
      </c>
      <c r="AI7" s="57" t="str">
        <f t="shared" si="17"/>
        <v/>
      </c>
      <c r="AJ7" s="43">
        <f t="shared" si="18"/>
        <v>55</v>
      </c>
    </row>
    <row r="8" spans="1:36" ht="24" customHeight="1" thickTop="1" thickBot="1" x14ac:dyDescent="0.3">
      <c r="A8" s="5">
        <v>6</v>
      </c>
      <c r="B8" s="1" t="s">
        <v>53</v>
      </c>
      <c r="C8" s="33">
        <v>124.9</v>
      </c>
      <c r="D8" s="34">
        <v>101.8</v>
      </c>
      <c r="E8" s="34">
        <v>61.1</v>
      </c>
      <c r="F8" s="34">
        <v>123</v>
      </c>
      <c r="G8" s="34">
        <v>73.2</v>
      </c>
      <c r="H8" s="34">
        <v>97.8</v>
      </c>
      <c r="I8" s="35">
        <v>105.3</v>
      </c>
      <c r="J8" s="36">
        <v>118.2</v>
      </c>
      <c r="K8" s="36"/>
      <c r="L8" s="34"/>
      <c r="M8" s="34"/>
      <c r="N8" s="34"/>
      <c r="O8" s="9"/>
      <c r="P8" s="14">
        <f t="shared" si="0"/>
        <v>805.3</v>
      </c>
      <c r="Q8" s="14">
        <f t="shared" si="1"/>
        <v>100.66249999999999</v>
      </c>
      <c r="R8" s="15">
        <f t="shared" si="2"/>
        <v>124.9</v>
      </c>
      <c r="S8" s="15">
        <f t="shared" si="3"/>
        <v>61.1</v>
      </c>
      <c r="T8" s="15">
        <f t="shared" si="4"/>
        <v>23.12808666658664</v>
      </c>
      <c r="W8" s="55">
        <f t="shared" si="5"/>
        <v>12</v>
      </c>
      <c r="X8" s="56">
        <f t="shared" si="6"/>
        <v>11</v>
      </c>
      <c r="Y8" s="56">
        <f t="shared" si="7"/>
        <v>1</v>
      </c>
      <c r="Z8" s="56">
        <f t="shared" si="8"/>
        <v>13</v>
      </c>
      <c r="AA8" s="56">
        <f t="shared" si="9"/>
        <v>3</v>
      </c>
      <c r="AB8" s="56">
        <f t="shared" si="10"/>
        <v>8</v>
      </c>
      <c r="AC8" s="56">
        <f t="shared" si="11"/>
        <v>8</v>
      </c>
      <c r="AD8" s="56">
        <f t="shared" si="12"/>
        <v>13</v>
      </c>
      <c r="AE8" s="56" t="str">
        <f t="shared" si="13"/>
        <v/>
      </c>
      <c r="AF8" s="56" t="str">
        <f t="shared" si="14"/>
        <v/>
      </c>
      <c r="AG8" s="56" t="str">
        <f t="shared" si="15"/>
        <v/>
      </c>
      <c r="AH8" s="56" t="str">
        <f t="shared" si="16"/>
        <v/>
      </c>
      <c r="AI8" s="57" t="str">
        <f t="shared" si="17"/>
        <v/>
      </c>
      <c r="AJ8" s="43">
        <f t="shared" si="18"/>
        <v>69</v>
      </c>
    </row>
    <row r="9" spans="1:36" ht="24" customHeight="1" thickTop="1" thickBot="1" x14ac:dyDescent="0.3">
      <c r="A9" s="5">
        <v>7</v>
      </c>
      <c r="B9" s="1" t="s">
        <v>54</v>
      </c>
      <c r="C9" s="35">
        <v>161.4</v>
      </c>
      <c r="D9" s="36">
        <v>77.8</v>
      </c>
      <c r="E9" s="36">
        <v>110.7</v>
      </c>
      <c r="F9" s="36">
        <v>88.1</v>
      </c>
      <c r="G9" s="36">
        <v>92.7</v>
      </c>
      <c r="H9" s="36">
        <v>113.7</v>
      </c>
      <c r="I9" s="36">
        <v>137.9</v>
      </c>
      <c r="J9" s="36">
        <v>93.4</v>
      </c>
      <c r="K9" s="36"/>
      <c r="L9" s="36"/>
      <c r="M9" s="36"/>
      <c r="N9" s="36"/>
      <c r="O9" s="8"/>
      <c r="P9" s="16">
        <f t="shared" si="0"/>
        <v>875.7</v>
      </c>
      <c r="Q9" s="16">
        <f t="shared" si="1"/>
        <v>109.46250000000001</v>
      </c>
      <c r="R9" s="17">
        <f t="shared" si="2"/>
        <v>161.4</v>
      </c>
      <c r="S9" s="17">
        <f t="shared" si="3"/>
        <v>77.8</v>
      </c>
      <c r="T9" s="17">
        <f t="shared" si="4"/>
        <v>28.090513777531967</v>
      </c>
      <c r="W9" s="55">
        <f t="shared" si="5"/>
        <v>14</v>
      </c>
      <c r="X9" s="56">
        <f t="shared" si="6"/>
        <v>3</v>
      </c>
      <c r="Y9" s="56">
        <f t="shared" si="7"/>
        <v>11</v>
      </c>
      <c r="Z9" s="56">
        <f t="shared" si="8"/>
        <v>4</v>
      </c>
      <c r="AA9" s="56">
        <f t="shared" si="9"/>
        <v>6</v>
      </c>
      <c r="AB9" s="56">
        <f t="shared" si="10"/>
        <v>11</v>
      </c>
      <c r="AC9" s="56">
        <f t="shared" si="11"/>
        <v>14</v>
      </c>
      <c r="AD9" s="56">
        <f t="shared" si="12"/>
        <v>4</v>
      </c>
      <c r="AE9" s="56" t="str">
        <f t="shared" si="13"/>
        <v/>
      </c>
      <c r="AF9" s="56" t="str">
        <f t="shared" si="14"/>
        <v/>
      </c>
      <c r="AG9" s="56" t="str">
        <f t="shared" si="15"/>
        <v/>
      </c>
      <c r="AH9" s="56" t="str">
        <f t="shared" si="16"/>
        <v/>
      </c>
      <c r="AI9" s="57" t="str">
        <f t="shared" si="17"/>
        <v/>
      </c>
      <c r="AJ9" s="43">
        <f t="shared" si="18"/>
        <v>67</v>
      </c>
    </row>
    <row r="10" spans="1:36" ht="24" customHeight="1" thickTop="1" thickBot="1" x14ac:dyDescent="0.3">
      <c r="A10" s="5">
        <v>8</v>
      </c>
      <c r="B10" s="1" t="s">
        <v>55</v>
      </c>
      <c r="C10" s="33">
        <v>83.9</v>
      </c>
      <c r="D10" s="34">
        <v>84.1</v>
      </c>
      <c r="E10" s="34">
        <v>102.4</v>
      </c>
      <c r="F10" s="34">
        <v>117.8</v>
      </c>
      <c r="G10" s="34">
        <v>108.7</v>
      </c>
      <c r="H10" s="34">
        <v>125.7</v>
      </c>
      <c r="I10" s="34">
        <v>111.4</v>
      </c>
      <c r="J10" s="34">
        <v>94.3</v>
      </c>
      <c r="K10" s="34"/>
      <c r="L10" s="34"/>
      <c r="M10" s="34"/>
      <c r="N10" s="34"/>
      <c r="O10" s="9"/>
      <c r="P10" s="14">
        <f t="shared" si="0"/>
        <v>828.3</v>
      </c>
      <c r="Q10" s="14">
        <f t="shared" si="1"/>
        <v>103.53749999999999</v>
      </c>
      <c r="R10" s="15">
        <f t="shared" si="2"/>
        <v>125.7</v>
      </c>
      <c r="S10" s="15">
        <f t="shared" si="3"/>
        <v>83.9</v>
      </c>
      <c r="T10" s="15">
        <f t="shared" si="4"/>
        <v>15.274342398751235</v>
      </c>
      <c r="W10" s="55">
        <f t="shared" si="5"/>
        <v>4</v>
      </c>
      <c r="X10" s="56">
        <f t="shared" si="6"/>
        <v>5</v>
      </c>
      <c r="Y10" s="56">
        <f t="shared" si="7"/>
        <v>7</v>
      </c>
      <c r="Z10" s="56">
        <f t="shared" si="8"/>
        <v>12</v>
      </c>
      <c r="AA10" s="56">
        <f t="shared" si="9"/>
        <v>10</v>
      </c>
      <c r="AB10" s="56">
        <f t="shared" si="10"/>
        <v>13</v>
      </c>
      <c r="AC10" s="56">
        <f t="shared" si="11"/>
        <v>9</v>
      </c>
      <c r="AD10" s="56">
        <f t="shared" si="12"/>
        <v>6</v>
      </c>
      <c r="AE10" s="56" t="str">
        <f t="shared" si="13"/>
        <v/>
      </c>
      <c r="AF10" s="56" t="str">
        <f t="shared" si="14"/>
        <v/>
      </c>
      <c r="AG10" s="56" t="str">
        <f t="shared" si="15"/>
        <v/>
      </c>
      <c r="AH10" s="56" t="str">
        <f t="shared" si="16"/>
        <v/>
      </c>
      <c r="AI10" s="57" t="str">
        <f t="shared" si="17"/>
        <v/>
      </c>
      <c r="AJ10" s="43">
        <f t="shared" si="18"/>
        <v>66</v>
      </c>
    </row>
    <row r="11" spans="1:36" ht="24" customHeight="1" thickTop="1" thickBot="1" x14ac:dyDescent="0.3">
      <c r="A11" s="5">
        <v>9</v>
      </c>
      <c r="B11" s="1" t="s">
        <v>56</v>
      </c>
      <c r="C11" s="35">
        <v>90.6</v>
      </c>
      <c r="D11" s="36">
        <v>54.7</v>
      </c>
      <c r="E11" s="36">
        <v>132.4</v>
      </c>
      <c r="F11" s="36">
        <v>84.4</v>
      </c>
      <c r="G11" s="36">
        <v>143.9</v>
      </c>
      <c r="H11" s="36">
        <v>91.3</v>
      </c>
      <c r="I11" s="36">
        <v>124</v>
      </c>
      <c r="J11" s="36">
        <v>99</v>
      </c>
      <c r="K11" s="36"/>
      <c r="L11" s="36"/>
      <c r="M11" s="36"/>
      <c r="N11" s="36"/>
      <c r="O11" s="8"/>
      <c r="P11" s="16">
        <f t="shared" si="0"/>
        <v>820.3</v>
      </c>
      <c r="Q11" s="16">
        <f t="shared" si="1"/>
        <v>102.53749999999999</v>
      </c>
      <c r="R11" s="17">
        <f t="shared" si="2"/>
        <v>143.9</v>
      </c>
      <c r="S11" s="17">
        <f t="shared" si="3"/>
        <v>54.7</v>
      </c>
      <c r="T11" s="17">
        <f t="shared" si="4"/>
        <v>29.18404346311771</v>
      </c>
      <c r="W11" s="55">
        <f t="shared" si="5"/>
        <v>5</v>
      </c>
      <c r="X11" s="56">
        <f t="shared" si="6"/>
        <v>1</v>
      </c>
      <c r="Y11" s="56">
        <f t="shared" si="7"/>
        <v>13</v>
      </c>
      <c r="Z11" s="56">
        <f t="shared" si="8"/>
        <v>3</v>
      </c>
      <c r="AA11" s="56">
        <f t="shared" si="9"/>
        <v>14</v>
      </c>
      <c r="AB11" s="56">
        <f t="shared" si="10"/>
        <v>6</v>
      </c>
      <c r="AC11" s="56">
        <f t="shared" si="11"/>
        <v>12</v>
      </c>
      <c r="AD11" s="56">
        <f t="shared" si="12"/>
        <v>8</v>
      </c>
      <c r="AE11" s="56" t="str">
        <f t="shared" si="13"/>
        <v/>
      </c>
      <c r="AF11" s="56" t="str">
        <f t="shared" si="14"/>
        <v/>
      </c>
      <c r="AG11" s="56" t="str">
        <f t="shared" si="15"/>
        <v/>
      </c>
      <c r="AH11" s="56" t="str">
        <f t="shared" si="16"/>
        <v/>
      </c>
      <c r="AI11" s="57" t="str">
        <f t="shared" si="17"/>
        <v/>
      </c>
      <c r="AJ11" s="43">
        <f t="shared" si="18"/>
        <v>62</v>
      </c>
    </row>
    <row r="12" spans="1:36" ht="24" customHeight="1" thickTop="1" thickBot="1" x14ac:dyDescent="0.3">
      <c r="A12" s="5">
        <v>10</v>
      </c>
      <c r="B12" s="1" t="s">
        <v>57</v>
      </c>
      <c r="C12" s="33">
        <v>130.4</v>
      </c>
      <c r="D12" s="34">
        <v>98.3</v>
      </c>
      <c r="E12" s="34">
        <v>103.3</v>
      </c>
      <c r="F12" s="34">
        <v>79.599999999999994</v>
      </c>
      <c r="G12" s="34">
        <v>115.4</v>
      </c>
      <c r="H12" s="34">
        <v>134.1</v>
      </c>
      <c r="I12" s="34">
        <v>69.099999999999994</v>
      </c>
      <c r="J12" s="34">
        <v>92.8</v>
      </c>
      <c r="K12" s="34"/>
      <c r="L12" s="34"/>
      <c r="M12" s="34"/>
      <c r="N12" s="34"/>
      <c r="O12" s="9"/>
      <c r="P12" s="14">
        <f t="shared" ref="P12:P17" si="19">SUM(C12:O12)</f>
        <v>823</v>
      </c>
      <c r="Q12" s="14">
        <f t="shared" ref="Q12:Q17" si="20">AVERAGE(C12:O12)</f>
        <v>102.875</v>
      </c>
      <c r="R12" s="15">
        <f t="shared" ref="R12:R17" si="21">MAX(C12:O12)</f>
        <v>134.1</v>
      </c>
      <c r="S12" s="15">
        <f t="shared" ref="S12:S17" si="22">MIN(C12:O12)</f>
        <v>69.099999999999994</v>
      </c>
      <c r="T12" s="15">
        <f t="shared" ref="T12:T17" si="23">STDEV(C12:O12)</f>
        <v>22.973882686961861</v>
      </c>
      <c r="W12" s="55">
        <f t="shared" si="5"/>
        <v>13</v>
      </c>
      <c r="X12" s="56">
        <f t="shared" si="6"/>
        <v>8</v>
      </c>
      <c r="Y12" s="56">
        <f t="shared" si="7"/>
        <v>8</v>
      </c>
      <c r="Z12" s="56">
        <f t="shared" si="8"/>
        <v>2</v>
      </c>
      <c r="AA12" s="56">
        <f t="shared" si="9"/>
        <v>13</v>
      </c>
      <c r="AB12" s="56">
        <f t="shared" si="10"/>
        <v>14</v>
      </c>
      <c r="AC12" s="56">
        <f t="shared" si="11"/>
        <v>4</v>
      </c>
      <c r="AD12" s="56">
        <f t="shared" si="12"/>
        <v>3</v>
      </c>
      <c r="AE12" s="56" t="str">
        <f t="shared" si="13"/>
        <v/>
      </c>
      <c r="AF12" s="56" t="str">
        <f t="shared" si="14"/>
        <v/>
      </c>
      <c r="AG12" s="56" t="str">
        <f t="shared" si="15"/>
        <v/>
      </c>
      <c r="AH12" s="56" t="str">
        <f t="shared" si="16"/>
        <v/>
      </c>
      <c r="AI12" s="57" t="str">
        <f t="shared" si="17"/>
        <v/>
      </c>
      <c r="AJ12" s="43">
        <f t="shared" si="18"/>
        <v>65</v>
      </c>
    </row>
    <row r="13" spans="1:36" ht="24" customHeight="1" thickTop="1" thickBot="1" x14ac:dyDescent="0.3">
      <c r="A13" s="5">
        <v>11</v>
      </c>
      <c r="B13" s="1" t="s">
        <v>58</v>
      </c>
      <c r="C13" s="35">
        <v>110.8</v>
      </c>
      <c r="D13" s="36">
        <v>94.6</v>
      </c>
      <c r="E13" s="36">
        <v>136.80000000000001</v>
      </c>
      <c r="F13" s="36">
        <v>95.8</v>
      </c>
      <c r="G13" s="36">
        <v>85.6</v>
      </c>
      <c r="H13" s="36">
        <v>104.6</v>
      </c>
      <c r="I13" s="36">
        <v>79.7</v>
      </c>
      <c r="J13" s="36">
        <v>97.7</v>
      </c>
      <c r="K13" s="36"/>
      <c r="L13" s="36"/>
      <c r="M13" s="36"/>
      <c r="N13" s="36"/>
      <c r="O13" s="8"/>
      <c r="P13" s="16">
        <f t="shared" si="19"/>
        <v>805.60000000000014</v>
      </c>
      <c r="Q13" s="16">
        <f t="shared" si="20"/>
        <v>100.70000000000002</v>
      </c>
      <c r="R13" s="17">
        <f t="shared" si="21"/>
        <v>136.80000000000001</v>
      </c>
      <c r="S13" s="17">
        <f t="shared" si="22"/>
        <v>79.7</v>
      </c>
      <c r="T13" s="17">
        <f t="shared" si="23"/>
        <v>17.564818733560884</v>
      </c>
      <c r="W13" s="55">
        <f t="shared" si="5"/>
        <v>8</v>
      </c>
      <c r="X13" s="56">
        <f t="shared" si="6"/>
        <v>6</v>
      </c>
      <c r="Y13" s="56">
        <f t="shared" si="7"/>
        <v>14</v>
      </c>
      <c r="Z13" s="56">
        <f t="shared" si="8"/>
        <v>7</v>
      </c>
      <c r="AA13" s="56">
        <f t="shared" si="9"/>
        <v>4</v>
      </c>
      <c r="AB13" s="56">
        <f t="shared" si="10"/>
        <v>9</v>
      </c>
      <c r="AC13" s="56">
        <f t="shared" si="11"/>
        <v>5</v>
      </c>
      <c r="AD13" s="56">
        <f t="shared" si="12"/>
        <v>7</v>
      </c>
      <c r="AE13" s="56" t="str">
        <f t="shared" si="13"/>
        <v/>
      </c>
      <c r="AF13" s="56" t="str">
        <f t="shared" si="14"/>
        <v/>
      </c>
      <c r="AG13" s="56" t="str">
        <f t="shared" si="15"/>
        <v/>
      </c>
      <c r="AH13" s="56" t="str">
        <f t="shared" si="16"/>
        <v/>
      </c>
      <c r="AI13" s="57" t="str">
        <f t="shared" si="17"/>
        <v/>
      </c>
      <c r="AJ13" s="43">
        <f t="shared" si="18"/>
        <v>60</v>
      </c>
    </row>
    <row r="14" spans="1:36" ht="24" customHeight="1" thickTop="1" thickBot="1" x14ac:dyDescent="0.3">
      <c r="A14" s="5">
        <v>12</v>
      </c>
      <c r="B14" s="1" t="s">
        <v>59</v>
      </c>
      <c r="C14" s="33">
        <v>108.2</v>
      </c>
      <c r="D14" s="34">
        <v>95.3</v>
      </c>
      <c r="E14" s="34">
        <v>100.8</v>
      </c>
      <c r="F14" s="34">
        <v>101.2</v>
      </c>
      <c r="G14" s="34">
        <v>109.4</v>
      </c>
      <c r="H14" s="34">
        <v>73.900000000000006</v>
      </c>
      <c r="I14" s="34">
        <v>126.5</v>
      </c>
      <c r="J14" s="34">
        <v>115.5</v>
      </c>
      <c r="K14" s="34"/>
      <c r="L14" s="34"/>
      <c r="M14" s="34"/>
      <c r="N14" s="34"/>
      <c r="O14" s="9"/>
      <c r="P14" s="14">
        <f t="shared" si="19"/>
        <v>830.8</v>
      </c>
      <c r="Q14" s="14">
        <f t="shared" si="20"/>
        <v>103.85</v>
      </c>
      <c r="R14" s="15">
        <f t="shared" si="21"/>
        <v>126.5</v>
      </c>
      <c r="S14" s="15">
        <f t="shared" si="22"/>
        <v>73.900000000000006</v>
      </c>
      <c r="T14" s="15">
        <f t="shared" si="23"/>
        <v>15.514509338035905</v>
      </c>
      <c r="W14" s="55">
        <f t="shared" si="5"/>
        <v>7</v>
      </c>
      <c r="X14" s="56">
        <f t="shared" si="6"/>
        <v>7</v>
      </c>
      <c r="Y14" s="56">
        <f t="shared" si="7"/>
        <v>6</v>
      </c>
      <c r="Z14" s="56">
        <f t="shared" si="8"/>
        <v>8</v>
      </c>
      <c r="AA14" s="56">
        <f t="shared" si="9"/>
        <v>11</v>
      </c>
      <c r="AB14" s="56">
        <f t="shared" si="10"/>
        <v>2</v>
      </c>
      <c r="AC14" s="56">
        <f t="shared" si="11"/>
        <v>13</v>
      </c>
      <c r="AD14" s="56">
        <f t="shared" si="12"/>
        <v>11</v>
      </c>
      <c r="AE14" s="56" t="str">
        <f t="shared" si="13"/>
        <v/>
      </c>
      <c r="AF14" s="56" t="str">
        <f t="shared" si="14"/>
        <v/>
      </c>
      <c r="AG14" s="56" t="str">
        <f t="shared" si="15"/>
        <v/>
      </c>
      <c r="AH14" s="56" t="str">
        <f t="shared" si="16"/>
        <v/>
      </c>
      <c r="AI14" s="57" t="str">
        <f t="shared" si="17"/>
        <v/>
      </c>
      <c r="AJ14" s="43">
        <f t="shared" si="18"/>
        <v>65</v>
      </c>
    </row>
    <row r="15" spans="1:36" ht="24" customHeight="1" thickTop="1" thickBot="1" x14ac:dyDescent="0.3">
      <c r="A15" s="5">
        <v>13</v>
      </c>
      <c r="B15" s="1" t="s">
        <v>60</v>
      </c>
      <c r="C15" s="35">
        <v>78.7</v>
      </c>
      <c r="D15" s="36">
        <v>98.8</v>
      </c>
      <c r="E15" s="36">
        <v>109.6</v>
      </c>
      <c r="F15" s="36">
        <v>103.7</v>
      </c>
      <c r="G15" s="36">
        <v>98.9</v>
      </c>
      <c r="H15" s="36">
        <v>82.7</v>
      </c>
      <c r="I15" s="36">
        <v>115.1</v>
      </c>
      <c r="J15" s="36">
        <v>82.7</v>
      </c>
      <c r="K15" s="36"/>
      <c r="L15" s="36"/>
      <c r="M15" s="36"/>
      <c r="N15" s="36"/>
      <c r="O15" s="8"/>
      <c r="P15" s="16">
        <f t="shared" si="19"/>
        <v>770.20000000000016</v>
      </c>
      <c r="Q15" s="16">
        <f t="shared" si="20"/>
        <v>96.27500000000002</v>
      </c>
      <c r="R15" s="17">
        <f t="shared" si="21"/>
        <v>115.1</v>
      </c>
      <c r="S15" s="17">
        <f t="shared" si="22"/>
        <v>78.7</v>
      </c>
      <c r="T15" s="17">
        <f t="shared" si="23"/>
        <v>13.510710037384444</v>
      </c>
      <c r="W15" s="55">
        <f t="shared" si="5"/>
        <v>2</v>
      </c>
      <c r="X15" s="56">
        <f t="shared" si="6"/>
        <v>9</v>
      </c>
      <c r="Y15" s="56">
        <f t="shared" si="7"/>
        <v>10</v>
      </c>
      <c r="Z15" s="56">
        <f t="shared" si="8"/>
        <v>9</v>
      </c>
      <c r="AA15" s="56">
        <f t="shared" si="9"/>
        <v>8</v>
      </c>
      <c r="AB15" s="56">
        <f t="shared" si="10"/>
        <v>3</v>
      </c>
      <c r="AC15" s="56">
        <f t="shared" si="11"/>
        <v>10</v>
      </c>
      <c r="AD15" s="56">
        <f t="shared" si="12"/>
        <v>2</v>
      </c>
      <c r="AE15" s="56" t="str">
        <f t="shared" si="13"/>
        <v/>
      </c>
      <c r="AF15" s="56" t="str">
        <f t="shared" si="14"/>
        <v/>
      </c>
      <c r="AG15" s="56" t="str">
        <f t="shared" si="15"/>
        <v/>
      </c>
      <c r="AH15" s="56" t="str">
        <f t="shared" si="16"/>
        <v/>
      </c>
      <c r="AI15" s="57" t="str">
        <f t="shared" si="17"/>
        <v/>
      </c>
      <c r="AJ15" s="43">
        <f t="shared" si="18"/>
        <v>53</v>
      </c>
    </row>
    <row r="16" spans="1:36" ht="24" customHeight="1" thickTop="1" thickBot="1" x14ac:dyDescent="0.3">
      <c r="A16" s="5">
        <v>14</v>
      </c>
      <c r="B16" s="1" t="s">
        <v>61</v>
      </c>
      <c r="C16" s="33">
        <v>92.6</v>
      </c>
      <c r="D16" s="34">
        <v>72.8</v>
      </c>
      <c r="E16" s="34">
        <v>108.7</v>
      </c>
      <c r="F16" s="34">
        <v>110.6</v>
      </c>
      <c r="G16" s="34">
        <v>102.6</v>
      </c>
      <c r="H16" s="34">
        <v>64.400000000000006</v>
      </c>
      <c r="I16" s="34">
        <v>120.4</v>
      </c>
      <c r="J16" s="34">
        <v>107.2</v>
      </c>
      <c r="K16" s="34"/>
      <c r="L16" s="34"/>
      <c r="M16" s="34"/>
      <c r="N16" s="34"/>
      <c r="O16" s="9"/>
      <c r="P16" s="14">
        <f t="shared" si="19"/>
        <v>779.3</v>
      </c>
      <c r="Q16" s="14">
        <f t="shared" si="20"/>
        <v>97.412499999999994</v>
      </c>
      <c r="R16" s="15">
        <f t="shared" si="21"/>
        <v>120.4</v>
      </c>
      <c r="S16" s="15">
        <f t="shared" si="22"/>
        <v>64.400000000000006</v>
      </c>
      <c r="T16" s="15">
        <f t="shared" si="23"/>
        <v>19.534616709830853</v>
      </c>
      <c r="W16" s="55">
        <f t="shared" si="5"/>
        <v>6</v>
      </c>
      <c r="X16" s="56">
        <f t="shared" si="6"/>
        <v>2</v>
      </c>
      <c r="Y16" s="56">
        <f t="shared" si="7"/>
        <v>9</v>
      </c>
      <c r="Z16" s="56">
        <f t="shared" si="8"/>
        <v>10</v>
      </c>
      <c r="AA16" s="56">
        <f t="shared" si="9"/>
        <v>9</v>
      </c>
      <c r="AB16" s="56">
        <f t="shared" si="10"/>
        <v>1</v>
      </c>
      <c r="AC16" s="56">
        <f t="shared" si="11"/>
        <v>11</v>
      </c>
      <c r="AD16" s="56">
        <f t="shared" si="12"/>
        <v>10</v>
      </c>
      <c r="AE16" s="56" t="str">
        <f t="shared" si="13"/>
        <v/>
      </c>
      <c r="AF16" s="56" t="str">
        <f t="shared" si="14"/>
        <v/>
      </c>
      <c r="AG16" s="56" t="str">
        <f t="shared" si="15"/>
        <v/>
      </c>
      <c r="AH16" s="56" t="str">
        <f t="shared" si="16"/>
        <v/>
      </c>
      <c r="AI16" s="57" t="str">
        <f t="shared" si="17"/>
        <v/>
      </c>
      <c r="AJ16" s="43">
        <f t="shared" si="18"/>
        <v>58</v>
      </c>
    </row>
    <row r="17" spans="1:41" ht="24" hidden="1" customHeight="1" thickTop="1" thickBot="1" x14ac:dyDescent="0.3">
      <c r="A17" s="5">
        <v>15</v>
      </c>
      <c r="B17" s="1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8"/>
      <c r="P17" s="16">
        <f t="shared" si="19"/>
        <v>0</v>
      </c>
      <c r="Q17" s="16" t="e">
        <f t="shared" si="20"/>
        <v>#DIV/0!</v>
      </c>
      <c r="R17" s="17">
        <f t="shared" si="21"/>
        <v>0</v>
      </c>
      <c r="S17" s="17">
        <f t="shared" si="22"/>
        <v>0</v>
      </c>
      <c r="T17" s="17" t="e">
        <f t="shared" si="23"/>
        <v>#DIV/0!</v>
      </c>
      <c r="W17" s="55" t="str">
        <f t="shared" si="5"/>
        <v/>
      </c>
      <c r="X17" s="56" t="str">
        <f t="shared" si="6"/>
        <v/>
      </c>
      <c r="Y17" s="56" t="str">
        <f t="shared" si="7"/>
        <v/>
      </c>
      <c r="Z17" s="56" t="str">
        <f t="shared" si="8"/>
        <v/>
      </c>
      <c r="AA17" s="56" t="str">
        <f t="shared" si="9"/>
        <v/>
      </c>
      <c r="AB17" s="56" t="str">
        <f t="shared" si="10"/>
        <v/>
      </c>
      <c r="AC17" s="56" t="str">
        <f t="shared" si="11"/>
        <v/>
      </c>
      <c r="AD17" s="56" t="str">
        <f t="shared" si="12"/>
        <v/>
      </c>
      <c r="AE17" s="56" t="str">
        <f t="shared" si="13"/>
        <v/>
      </c>
      <c r="AF17" s="56" t="str">
        <f t="shared" si="14"/>
        <v/>
      </c>
      <c r="AG17" s="56" t="str">
        <f t="shared" si="15"/>
        <v/>
      </c>
      <c r="AH17" s="56" t="str">
        <f t="shared" si="16"/>
        <v/>
      </c>
      <c r="AI17" s="57" t="str">
        <f t="shared" si="17"/>
        <v/>
      </c>
      <c r="AJ17" s="43">
        <f t="shared" si="18"/>
        <v>0</v>
      </c>
    </row>
    <row r="18" spans="1:41" ht="24" hidden="1" customHeight="1" thickTop="1" thickBot="1" x14ac:dyDescent="0.3">
      <c r="A18" s="6">
        <v>16</v>
      </c>
      <c r="B18" s="1"/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10"/>
      <c r="P18" s="11">
        <f t="shared" si="0"/>
        <v>0</v>
      </c>
      <c r="Q18" s="11" t="e">
        <f t="shared" si="1"/>
        <v>#DIV/0!</v>
      </c>
      <c r="R18" s="18">
        <f t="shared" si="2"/>
        <v>0</v>
      </c>
      <c r="S18" s="18">
        <f t="shared" si="3"/>
        <v>0</v>
      </c>
      <c r="T18" s="18" t="e">
        <f t="shared" si="4"/>
        <v>#DIV/0!</v>
      </c>
      <c r="W18" s="58" t="str">
        <f t="shared" si="5"/>
        <v/>
      </c>
      <c r="X18" s="59" t="str">
        <f t="shared" si="6"/>
        <v/>
      </c>
      <c r="Y18" s="59" t="str">
        <f t="shared" si="7"/>
        <v/>
      </c>
      <c r="Z18" s="59" t="str">
        <f t="shared" si="8"/>
        <v/>
      </c>
      <c r="AA18" s="59" t="str">
        <f t="shared" si="9"/>
        <v/>
      </c>
      <c r="AB18" s="59" t="str">
        <f t="shared" si="10"/>
        <v/>
      </c>
      <c r="AC18" s="59" t="str">
        <f t="shared" si="11"/>
        <v/>
      </c>
      <c r="AD18" s="59" t="str">
        <f t="shared" si="12"/>
        <v/>
      </c>
      <c r="AE18" s="59" t="str">
        <f t="shared" si="13"/>
        <v/>
      </c>
      <c r="AF18" s="59" t="str">
        <f t="shared" si="14"/>
        <v/>
      </c>
      <c r="AG18" s="59" t="str">
        <f t="shared" si="15"/>
        <v/>
      </c>
      <c r="AH18" s="59" t="str">
        <f t="shared" si="16"/>
        <v/>
      </c>
      <c r="AI18" s="60" t="str">
        <f t="shared" si="17"/>
        <v/>
      </c>
      <c r="AJ18" s="45">
        <f t="shared" si="18"/>
        <v>0</v>
      </c>
    </row>
    <row r="19" spans="1:41" ht="16.5" thickTop="1" thickBot="1" x14ac:dyDescent="0.3">
      <c r="P19" s="11">
        <f>SUM(C3:O18)</f>
        <v>11165.100000000002</v>
      </c>
      <c r="Q19" s="11">
        <f>AVERAGE(C3:O18)</f>
        <v>99.688392857142873</v>
      </c>
      <c r="R19" s="18">
        <f>MAX(C3:O18)</f>
        <v>161.4</v>
      </c>
      <c r="S19" s="18">
        <f>MIN(C3:O18)</f>
        <v>54.7</v>
      </c>
      <c r="T19" s="18">
        <f>STDEV(C3:O18)</f>
        <v>20.920694291683386</v>
      </c>
    </row>
    <row r="20" spans="1:41" ht="15.75" thickTop="1" x14ac:dyDescent="0.25">
      <c r="T20" s="19"/>
    </row>
    <row r="21" spans="1:41" ht="29.45" customHeight="1" thickBot="1" x14ac:dyDescent="0.3">
      <c r="C21" s="27" t="s">
        <v>20</v>
      </c>
      <c r="D21" s="27" t="s">
        <v>21</v>
      </c>
      <c r="E21" s="27" t="s">
        <v>19</v>
      </c>
      <c r="F21" s="27" t="s">
        <v>38</v>
      </c>
      <c r="G21" s="27" t="s">
        <v>27</v>
      </c>
      <c r="H21" s="27" t="s">
        <v>23</v>
      </c>
      <c r="I21" s="27" t="s">
        <v>24</v>
      </c>
      <c r="J21" s="27" t="s">
        <v>25</v>
      </c>
      <c r="K21" s="27" t="s">
        <v>39</v>
      </c>
      <c r="L21" s="27" t="s">
        <v>26</v>
      </c>
      <c r="N21" s="104" t="s">
        <v>43</v>
      </c>
      <c r="O21" s="104"/>
      <c r="P21" s="104"/>
      <c r="Q21" s="104"/>
      <c r="R21" s="104"/>
      <c r="S21" s="104"/>
    </row>
    <row r="22" spans="1:41" ht="22.5" customHeight="1" thickTop="1" thickBot="1" x14ac:dyDescent="0.3">
      <c r="A22" s="20">
        <v>1</v>
      </c>
      <c r="B22" s="1" t="str">
        <f>'RANK 16'!B3</f>
        <v>Spos Before Hos</v>
      </c>
      <c r="C22" s="21">
        <v>7</v>
      </c>
      <c r="D22" s="46">
        <f>AJ3</f>
        <v>83</v>
      </c>
      <c r="E22" s="49">
        <f t="shared" ref="E22:E31" si="24">IF(D3="",-99,IF(T3=0,1,(Q3-$Q$19)/T3))</f>
        <v>0.96371290422986977</v>
      </c>
      <c r="F22" s="28">
        <f>IF(C3="",0,Q3)</f>
        <v>113.3875</v>
      </c>
      <c r="G22" s="39"/>
      <c r="H22" s="22">
        <f>IF(C22="",16,RANK(C22,$C$22:$C$37,0))</f>
        <v>1</v>
      </c>
      <c r="I22" s="22">
        <f>IF(C22="",16,RANK(D22,$D$22:$D$37,0))</f>
        <v>1</v>
      </c>
      <c r="J22" s="22">
        <f>RANK(E22,$E$22:$E37,0)</f>
        <v>1</v>
      </c>
      <c r="K22" s="22">
        <f>IF(C22="",16,RANK(F22,$F$22:$F$37,0))</f>
        <v>1</v>
      </c>
      <c r="L22" s="22">
        <f t="shared" ref="L22" si="25">IF(G22="",16,RANK(G22,$G$22:$G$37,0))</f>
        <v>16</v>
      </c>
      <c r="N22" s="104"/>
      <c r="O22" s="104"/>
      <c r="P22" s="104"/>
      <c r="Q22" s="104"/>
      <c r="R22" s="104"/>
      <c r="S22" s="104"/>
    </row>
    <row r="23" spans="1:41" ht="22.5" customHeight="1" thickTop="1" thickBot="1" x14ac:dyDescent="0.3">
      <c r="A23" s="20">
        <v>2</v>
      </c>
      <c r="B23" s="1" t="str">
        <f>'RANK 16'!B4</f>
        <v>Little Miss Moffet</v>
      </c>
      <c r="C23" s="23">
        <v>3</v>
      </c>
      <c r="D23" s="47">
        <f t="shared" ref="D23:D37" si="26">AJ4</f>
        <v>39</v>
      </c>
      <c r="E23" s="50">
        <f t="shared" si="24"/>
        <v>-0.46226938458763051</v>
      </c>
      <c r="F23" s="28">
        <f t="shared" ref="F23:F37" si="27">IF(C4="",0,Q4)</f>
        <v>88.0625</v>
      </c>
      <c r="G23" s="40"/>
      <c r="H23" s="24">
        <f t="shared" ref="H23:H37" si="28">IF(C23="",16,RANK(C23,$C$22:$C$37,0))</f>
        <v>8</v>
      </c>
      <c r="I23" s="24">
        <f t="shared" ref="I23:I37" si="29">IF(C23="",16,RANK(D23,$D$22:$D$37,0))</f>
        <v>13</v>
      </c>
      <c r="J23" s="24">
        <f>RANK(E23,$E$22:$E38,0)</f>
        <v>13</v>
      </c>
      <c r="K23" s="24">
        <f t="shared" ref="K23:K37" si="30">IF(C23="",16,RANK(F23,$F$22:$F$37,0))</f>
        <v>13</v>
      </c>
      <c r="L23" s="24">
        <f t="shared" ref="L23:L37" si="31">IF(G23="",16,RANK(G23,$G$22:$G$37,0))</f>
        <v>16</v>
      </c>
      <c r="N23" s="30"/>
      <c r="O23" s="30"/>
    </row>
    <row r="24" spans="1:41" ht="22.5" customHeight="1" thickTop="1" thickBot="1" x14ac:dyDescent="0.3">
      <c r="A24" s="20">
        <v>3</v>
      </c>
      <c r="B24" s="1" t="str">
        <f>'RANK 16'!B5</f>
        <v>SUPERMAX LOCO</v>
      </c>
      <c r="C24" s="23">
        <v>2</v>
      </c>
      <c r="D24" s="47">
        <f t="shared" si="26"/>
        <v>39</v>
      </c>
      <c r="E24" s="50">
        <f t="shared" si="24"/>
        <v>-0.9681214417243319</v>
      </c>
      <c r="F24" s="28">
        <f t="shared" si="27"/>
        <v>83.262500000000017</v>
      </c>
      <c r="G24" s="40"/>
      <c r="H24" s="24">
        <f t="shared" si="28"/>
        <v>12</v>
      </c>
      <c r="I24" s="24">
        <f t="shared" si="29"/>
        <v>13</v>
      </c>
      <c r="J24" s="24">
        <f>RANK(E24,$E$22:$E39,0)</f>
        <v>14</v>
      </c>
      <c r="K24" s="24">
        <f t="shared" si="30"/>
        <v>14</v>
      </c>
      <c r="L24" s="24">
        <f t="shared" si="31"/>
        <v>16</v>
      </c>
      <c r="N24" s="104" t="s">
        <v>44</v>
      </c>
      <c r="O24" s="104"/>
      <c r="P24" s="104"/>
      <c r="Q24" s="104"/>
      <c r="R24" s="104"/>
      <c r="S24" s="104"/>
      <c r="AJ24" s="76"/>
      <c r="AK24" s="76"/>
      <c r="AL24" s="76"/>
      <c r="AM24" s="76"/>
      <c r="AN24" s="76"/>
      <c r="AO24" s="76"/>
    </row>
    <row r="25" spans="1:41" ht="22.5" customHeight="1" thickTop="1" thickBot="1" x14ac:dyDescent="0.3">
      <c r="A25" s="20">
        <v>4</v>
      </c>
      <c r="B25" s="1" t="str">
        <f>'RANK 16'!B6</f>
        <v>Team Thomas</v>
      </c>
      <c r="C25" s="23">
        <v>4</v>
      </c>
      <c r="D25" s="47">
        <f t="shared" si="26"/>
        <v>59</v>
      </c>
      <c r="E25" s="50">
        <f t="shared" si="24"/>
        <v>-0.11669415265817819</v>
      </c>
      <c r="F25" s="28">
        <f t="shared" si="27"/>
        <v>97.662500000000009</v>
      </c>
      <c r="G25" s="40"/>
      <c r="H25" s="24">
        <f t="shared" si="28"/>
        <v>7</v>
      </c>
      <c r="I25" s="24">
        <f t="shared" si="29"/>
        <v>9</v>
      </c>
      <c r="J25" s="24">
        <f>RANK(E25,$E$22:$E40,0)</f>
        <v>10</v>
      </c>
      <c r="K25" s="24">
        <f t="shared" si="30"/>
        <v>9</v>
      </c>
      <c r="L25" s="24">
        <f t="shared" si="31"/>
        <v>16</v>
      </c>
      <c r="N25" s="104"/>
      <c r="O25" s="104"/>
      <c r="P25" s="104"/>
      <c r="Q25" s="104"/>
      <c r="R25" s="104"/>
      <c r="S25" s="104"/>
      <c r="AJ25" s="76"/>
      <c r="AK25" s="76"/>
      <c r="AL25" s="76"/>
      <c r="AM25" s="76"/>
      <c r="AN25" s="76"/>
      <c r="AO25" s="76"/>
    </row>
    <row r="26" spans="1:41" ht="22.5" customHeight="1" thickTop="1" thickBot="1" x14ac:dyDescent="0.3">
      <c r="A26" s="20">
        <v>5</v>
      </c>
      <c r="B26" s="1" t="str">
        <f>'RANK 16'!B7</f>
        <v>Gurley Gone Wild</v>
      </c>
      <c r="C26" s="23">
        <v>3</v>
      </c>
      <c r="D26" s="47">
        <f t="shared" si="26"/>
        <v>55</v>
      </c>
      <c r="E26" s="50">
        <f t="shared" si="24"/>
        <v>-0.15522181505207244</v>
      </c>
      <c r="F26" s="28">
        <f t="shared" si="27"/>
        <v>95.950000000000017</v>
      </c>
      <c r="G26" s="40"/>
      <c r="H26" s="24">
        <f t="shared" si="28"/>
        <v>8</v>
      </c>
      <c r="I26" s="24">
        <f t="shared" si="29"/>
        <v>11</v>
      </c>
      <c r="J26" s="24">
        <f>RANK(E26,$E$22:$E41,0)</f>
        <v>11</v>
      </c>
      <c r="K26" s="24">
        <f t="shared" si="30"/>
        <v>12</v>
      </c>
      <c r="L26" s="24">
        <f t="shared" si="31"/>
        <v>16</v>
      </c>
      <c r="N26" s="30"/>
      <c r="O26" s="30"/>
    </row>
    <row r="27" spans="1:41" ht="22.5" customHeight="1" thickTop="1" thickBot="1" x14ac:dyDescent="0.3">
      <c r="A27" s="20">
        <v>6</v>
      </c>
      <c r="B27" s="1" t="str">
        <f>'RANK 16'!B8</f>
        <v>Deflate Deez Nutz</v>
      </c>
      <c r="C27" s="23">
        <v>5</v>
      </c>
      <c r="D27" s="47">
        <f t="shared" si="26"/>
        <v>69</v>
      </c>
      <c r="E27" s="50">
        <f t="shared" si="24"/>
        <v>4.2117930328600131E-2</v>
      </c>
      <c r="F27" s="28">
        <f t="shared" si="27"/>
        <v>100.66249999999999</v>
      </c>
      <c r="G27" s="40"/>
      <c r="H27" s="24">
        <f t="shared" si="28"/>
        <v>4</v>
      </c>
      <c r="I27" s="24">
        <f t="shared" si="29"/>
        <v>2</v>
      </c>
      <c r="J27" s="24">
        <f>RANK(E27,$E$22:$E42,0)</f>
        <v>8</v>
      </c>
      <c r="K27" s="24">
        <f t="shared" si="30"/>
        <v>8</v>
      </c>
      <c r="L27" s="24">
        <f t="shared" si="31"/>
        <v>16</v>
      </c>
      <c r="N27" s="100" t="s">
        <v>45</v>
      </c>
      <c r="O27" s="100"/>
      <c r="P27" s="100"/>
      <c r="Q27" s="100"/>
      <c r="R27" s="100"/>
      <c r="S27" s="100"/>
    </row>
    <row r="28" spans="1:41" ht="22.5" customHeight="1" thickTop="1" thickBot="1" x14ac:dyDescent="0.3">
      <c r="A28" s="20">
        <v>7</v>
      </c>
      <c r="B28" s="1" t="str">
        <f>'RANK 16'!B9</f>
        <v>Team Gregory</v>
      </c>
      <c r="C28" s="23">
        <v>5</v>
      </c>
      <c r="D28" s="47">
        <f t="shared" si="26"/>
        <v>67</v>
      </c>
      <c r="E28" s="50">
        <f t="shared" si="24"/>
        <v>0.34795045830293414</v>
      </c>
      <c r="F28" s="28">
        <f t="shared" si="27"/>
        <v>109.46250000000001</v>
      </c>
      <c r="G28" s="40"/>
      <c r="H28" s="24">
        <f t="shared" si="28"/>
        <v>4</v>
      </c>
      <c r="I28" s="24">
        <f t="shared" si="29"/>
        <v>3</v>
      </c>
      <c r="J28" s="24">
        <f>RANK(E28,$E$22:$E43,0)</f>
        <v>2</v>
      </c>
      <c r="K28" s="24">
        <f t="shared" si="30"/>
        <v>2</v>
      </c>
      <c r="L28" s="24">
        <f t="shared" si="31"/>
        <v>16</v>
      </c>
      <c r="N28" s="100"/>
      <c r="O28" s="100"/>
      <c r="P28" s="100"/>
      <c r="Q28" s="100"/>
      <c r="R28" s="100"/>
      <c r="S28" s="100"/>
    </row>
    <row r="29" spans="1:41" ht="22.5" customHeight="1" thickTop="1" thickBot="1" x14ac:dyDescent="0.3">
      <c r="A29" s="20">
        <v>8</v>
      </c>
      <c r="B29" s="1" t="str">
        <f>'RANK 16'!B10</f>
        <v>Team Wasserman</v>
      </c>
      <c r="C29" s="23">
        <v>2</v>
      </c>
      <c r="D29" s="47">
        <f t="shared" si="26"/>
        <v>66</v>
      </c>
      <c r="E29" s="50">
        <f t="shared" si="24"/>
        <v>0.25199822305749858</v>
      </c>
      <c r="F29" s="28">
        <f t="shared" si="27"/>
        <v>103.53749999999999</v>
      </c>
      <c r="G29" s="40"/>
      <c r="H29" s="24">
        <f t="shared" si="28"/>
        <v>12</v>
      </c>
      <c r="I29" s="24">
        <f t="shared" si="29"/>
        <v>4</v>
      </c>
      <c r="J29" s="24"/>
      <c r="K29" s="24">
        <f t="shared" si="30"/>
        <v>4</v>
      </c>
      <c r="L29" s="24">
        <f t="shared" si="31"/>
        <v>16</v>
      </c>
      <c r="N29" s="100"/>
      <c r="O29" s="100"/>
      <c r="P29" s="100"/>
      <c r="Q29" s="100"/>
      <c r="R29" s="100"/>
      <c r="S29" s="100"/>
    </row>
    <row r="30" spans="1:41" ht="22.5" customHeight="1" thickTop="1" thickBot="1" x14ac:dyDescent="0.3">
      <c r="A30" s="20">
        <v>9</v>
      </c>
      <c r="B30" s="1" t="str">
        <f>'RANK 16'!B11</f>
        <v>SFV Aguilar</v>
      </c>
      <c r="C30" s="23">
        <v>3</v>
      </c>
      <c r="D30" s="47">
        <f t="shared" si="26"/>
        <v>62</v>
      </c>
      <c r="E30" s="50">
        <f t="shared" si="24"/>
        <v>9.762551054509544E-2</v>
      </c>
      <c r="F30" s="28">
        <f t="shared" si="27"/>
        <v>102.53749999999999</v>
      </c>
      <c r="G30" s="40"/>
      <c r="H30" s="24">
        <f t="shared" si="28"/>
        <v>8</v>
      </c>
      <c r="I30" s="24">
        <f t="shared" si="29"/>
        <v>7</v>
      </c>
      <c r="J30" s="24">
        <f>RANK(E30,$E$22:$E45,0)</f>
        <v>6</v>
      </c>
      <c r="K30" s="24">
        <f t="shared" si="30"/>
        <v>6</v>
      </c>
      <c r="L30" s="24">
        <f t="shared" si="31"/>
        <v>16</v>
      </c>
      <c r="N30" s="100"/>
      <c r="O30" s="100"/>
      <c r="P30" s="100"/>
      <c r="Q30" s="100"/>
      <c r="R30" s="100"/>
      <c r="S30" s="100"/>
    </row>
    <row r="31" spans="1:41" ht="22.5" customHeight="1" thickTop="1" thickBot="1" x14ac:dyDescent="0.3">
      <c r="A31" s="20">
        <v>10</v>
      </c>
      <c r="B31" s="1" t="str">
        <f>'RANK 16'!B12</f>
        <v>Team Frisch</v>
      </c>
      <c r="C31" s="23">
        <v>3</v>
      </c>
      <c r="D31" s="47">
        <f t="shared" si="26"/>
        <v>65</v>
      </c>
      <c r="E31" s="50">
        <f t="shared" si="24"/>
        <v>0.13870564180540501</v>
      </c>
      <c r="F31" s="28">
        <f t="shared" si="27"/>
        <v>102.875</v>
      </c>
      <c r="G31" s="40"/>
      <c r="H31" s="24">
        <f t="shared" si="28"/>
        <v>8</v>
      </c>
      <c r="I31" s="24">
        <f t="shared" si="29"/>
        <v>5</v>
      </c>
      <c r="J31" s="24">
        <f>RANK(E31,$E$22:$E46,0)</f>
        <v>5</v>
      </c>
      <c r="K31" s="24">
        <f t="shared" si="30"/>
        <v>5</v>
      </c>
      <c r="L31" s="24">
        <f t="shared" si="31"/>
        <v>16</v>
      </c>
      <c r="N31" s="100"/>
      <c r="O31" s="100"/>
      <c r="P31" s="100"/>
      <c r="Q31" s="100"/>
      <c r="R31" s="100"/>
      <c r="S31" s="100"/>
    </row>
    <row r="32" spans="1:41" ht="22.5" customHeight="1" thickTop="1" thickBot="1" x14ac:dyDescent="0.3">
      <c r="A32" s="20">
        <v>11</v>
      </c>
      <c r="B32" s="1" t="str">
        <f>'RANK 16'!B13</f>
        <v>OhNo Romo</v>
      </c>
      <c r="C32" s="23">
        <v>5</v>
      </c>
      <c r="D32" s="47">
        <f t="shared" si="26"/>
        <v>60</v>
      </c>
      <c r="E32" s="50">
        <f>IF(D13="",-99,IF(T13=0,1,(Q13-$Q$19)/T13))</f>
        <v>5.7592802875003721E-2</v>
      </c>
      <c r="F32" s="28">
        <f t="shared" si="27"/>
        <v>100.70000000000002</v>
      </c>
      <c r="G32" s="40"/>
      <c r="H32" s="24">
        <f t="shared" si="28"/>
        <v>4</v>
      </c>
      <c r="I32" s="24">
        <f t="shared" si="29"/>
        <v>8</v>
      </c>
      <c r="J32" s="24">
        <f>RANK(E32,$E$22:$E47,0)</f>
        <v>7</v>
      </c>
      <c r="K32" s="24">
        <f t="shared" si="30"/>
        <v>7</v>
      </c>
      <c r="L32" s="24">
        <f t="shared" si="31"/>
        <v>16</v>
      </c>
      <c r="N32" s="77"/>
      <c r="O32" s="77"/>
      <c r="P32" s="77"/>
      <c r="Q32" s="77"/>
      <c r="R32" s="77"/>
      <c r="S32" s="77"/>
    </row>
    <row r="33" spans="1:19" ht="22.5" customHeight="1" thickTop="1" thickBot="1" x14ac:dyDescent="0.3">
      <c r="A33" s="20">
        <v>12</v>
      </c>
      <c r="B33" s="1" t="str">
        <f>'RANK 16'!B14</f>
        <v>Cool Hand Lou</v>
      </c>
      <c r="C33" s="23">
        <v>6</v>
      </c>
      <c r="D33" s="47">
        <f t="shared" si="26"/>
        <v>65</v>
      </c>
      <c r="E33" s="50">
        <f t="shared" ref="E33:E37" si="32">IF(D14="",-99,IF(T14=0,1,(Q14-$Q$19)/T14))</f>
        <v>0.26823968790649294</v>
      </c>
      <c r="F33" s="28">
        <f t="shared" si="27"/>
        <v>103.85</v>
      </c>
      <c r="G33" s="40"/>
      <c r="H33" s="24">
        <f t="shared" si="28"/>
        <v>2</v>
      </c>
      <c r="I33" s="24">
        <f t="shared" si="29"/>
        <v>5</v>
      </c>
      <c r="J33" s="24">
        <f>RANK(E33,$E$22:$E48,0)</f>
        <v>3</v>
      </c>
      <c r="K33" s="24">
        <f t="shared" si="30"/>
        <v>3</v>
      </c>
      <c r="L33" s="24">
        <f t="shared" si="31"/>
        <v>16</v>
      </c>
      <c r="N33" s="100" t="s">
        <v>47</v>
      </c>
      <c r="O33" s="100"/>
      <c r="P33" s="100"/>
      <c r="Q33" s="100"/>
      <c r="R33" s="100"/>
      <c r="S33" s="100"/>
    </row>
    <row r="34" spans="1:19" ht="22.5" customHeight="1" thickTop="1" thickBot="1" x14ac:dyDescent="0.3">
      <c r="A34" s="20">
        <v>13</v>
      </c>
      <c r="B34" s="1" t="str">
        <f>'RANK 16'!B15</f>
        <v>Hebrew Wolves</v>
      </c>
      <c r="C34" s="23">
        <v>2</v>
      </c>
      <c r="D34" s="47">
        <f t="shared" si="26"/>
        <v>53</v>
      </c>
      <c r="E34" s="50">
        <f t="shared" si="32"/>
        <v>-0.25264348414686694</v>
      </c>
      <c r="F34" s="28">
        <f t="shared" si="27"/>
        <v>96.27500000000002</v>
      </c>
      <c r="G34" s="40"/>
      <c r="H34" s="24">
        <f t="shared" si="28"/>
        <v>12</v>
      </c>
      <c r="I34" s="24">
        <f t="shared" si="29"/>
        <v>12</v>
      </c>
      <c r="J34" s="24">
        <f>RANK(E34,$E$22:$E49,0)</f>
        <v>12</v>
      </c>
      <c r="K34" s="24">
        <f t="shared" si="30"/>
        <v>11</v>
      </c>
      <c r="L34" s="24">
        <f t="shared" si="31"/>
        <v>16</v>
      </c>
      <c r="N34" s="100"/>
      <c r="O34" s="100"/>
      <c r="P34" s="100"/>
      <c r="Q34" s="100"/>
      <c r="R34" s="100"/>
      <c r="S34" s="100"/>
    </row>
    <row r="35" spans="1:19" ht="22.5" customHeight="1" thickTop="1" thickBot="1" x14ac:dyDescent="0.3">
      <c r="A35" s="20">
        <v>14</v>
      </c>
      <c r="B35" s="1" t="str">
        <f>'RANK 16'!B16</f>
        <v>Team Force</v>
      </c>
      <c r="C35" s="23">
        <v>6</v>
      </c>
      <c r="D35" s="47">
        <f t="shared" si="26"/>
        <v>58</v>
      </c>
      <c r="E35" s="50">
        <f t="shared" si="32"/>
        <v>-0.11650563156417236</v>
      </c>
      <c r="F35" s="28">
        <f t="shared" si="27"/>
        <v>97.412499999999994</v>
      </c>
      <c r="G35" s="40"/>
      <c r="H35" s="24">
        <f t="shared" si="28"/>
        <v>2</v>
      </c>
      <c r="I35" s="24">
        <f t="shared" si="29"/>
        <v>10</v>
      </c>
      <c r="J35" s="24">
        <f>RANK(E35,$E$22:$E50,0)</f>
        <v>9</v>
      </c>
      <c r="K35" s="24">
        <f t="shared" si="30"/>
        <v>10</v>
      </c>
      <c r="L35" s="24">
        <f t="shared" si="31"/>
        <v>16</v>
      </c>
      <c r="N35" s="100"/>
      <c r="O35" s="100"/>
      <c r="P35" s="100"/>
      <c r="Q35" s="100"/>
      <c r="R35" s="100"/>
      <c r="S35" s="100"/>
    </row>
    <row r="36" spans="1:19" ht="22.5" hidden="1" customHeight="1" thickTop="1" thickBot="1" x14ac:dyDescent="0.3">
      <c r="A36" s="20">
        <v>15</v>
      </c>
      <c r="B36" s="1">
        <f>'RANK 16'!B17</f>
        <v>0</v>
      </c>
      <c r="C36" s="23"/>
      <c r="D36" s="47">
        <f t="shared" si="26"/>
        <v>0</v>
      </c>
      <c r="E36" s="50">
        <f t="shared" si="32"/>
        <v>-99</v>
      </c>
      <c r="F36" s="28">
        <f t="shared" si="27"/>
        <v>0</v>
      </c>
      <c r="G36" s="40"/>
      <c r="H36" s="24">
        <f t="shared" si="28"/>
        <v>16</v>
      </c>
      <c r="I36" s="24">
        <f t="shared" si="29"/>
        <v>16</v>
      </c>
      <c r="J36" s="24">
        <f>RANK(E36,$E$22:$E51,0)</f>
        <v>15</v>
      </c>
      <c r="K36" s="24">
        <f t="shared" si="30"/>
        <v>16</v>
      </c>
      <c r="L36" s="24">
        <f t="shared" si="31"/>
        <v>16</v>
      </c>
      <c r="N36" s="30"/>
      <c r="O36" s="30"/>
    </row>
    <row r="37" spans="1:19" ht="22.5" hidden="1" customHeight="1" thickTop="1" thickBot="1" x14ac:dyDescent="0.3">
      <c r="A37" s="20">
        <v>16</v>
      </c>
      <c r="B37" s="1">
        <f>B18</f>
        <v>0</v>
      </c>
      <c r="C37" s="25"/>
      <c r="D37" s="48">
        <f t="shared" si="26"/>
        <v>0</v>
      </c>
      <c r="E37" s="51">
        <f t="shared" si="32"/>
        <v>-99</v>
      </c>
      <c r="F37" s="28">
        <f t="shared" si="27"/>
        <v>0</v>
      </c>
      <c r="G37" s="41"/>
      <c r="H37" s="26">
        <f t="shared" si="28"/>
        <v>16</v>
      </c>
      <c r="I37" s="26">
        <f t="shared" si="29"/>
        <v>16</v>
      </c>
      <c r="J37" s="26">
        <f>RANK(E37,$E$22:$E52,0)</f>
        <v>15</v>
      </c>
      <c r="K37" s="26">
        <f t="shared" si="30"/>
        <v>16</v>
      </c>
      <c r="L37" s="26">
        <f t="shared" si="31"/>
        <v>16</v>
      </c>
      <c r="N37" s="100" t="s">
        <v>42</v>
      </c>
      <c r="O37" s="100"/>
      <c r="P37" s="100"/>
      <c r="Q37" s="100"/>
      <c r="R37" s="100"/>
      <c r="S37" s="100"/>
    </row>
    <row r="38" spans="1:19" ht="106.5" thickTop="1" x14ac:dyDescent="0.25">
      <c r="C38" s="32" t="s">
        <v>34</v>
      </c>
      <c r="D38" s="32" t="s">
        <v>35</v>
      </c>
      <c r="E38" s="32" t="s">
        <v>36</v>
      </c>
      <c r="F38" s="32" t="s">
        <v>37</v>
      </c>
      <c r="G38" s="32" t="s">
        <v>41</v>
      </c>
      <c r="H38" s="31"/>
      <c r="I38" s="31"/>
      <c r="J38" s="31"/>
      <c r="K38" s="31"/>
      <c r="L38" s="31"/>
      <c r="N38" s="100"/>
      <c r="O38" s="100"/>
      <c r="P38" s="100"/>
      <c r="Q38" s="100"/>
      <c r="R38" s="100"/>
      <c r="S38" s="100"/>
    </row>
    <row r="39" spans="1:19" x14ac:dyDescent="0.25">
      <c r="N39" s="100"/>
      <c r="O39" s="100"/>
      <c r="P39" s="100"/>
      <c r="Q39" s="100"/>
      <c r="R39" s="100"/>
      <c r="S39" s="100"/>
    </row>
    <row r="40" spans="1:19" x14ac:dyDescent="0.25">
      <c r="N40" s="100"/>
      <c r="O40" s="100"/>
      <c r="P40" s="100"/>
      <c r="Q40" s="100"/>
      <c r="R40" s="100"/>
      <c r="S40" s="100"/>
    </row>
    <row r="41" spans="1:19" x14ac:dyDescent="0.25">
      <c r="N41" s="100"/>
      <c r="O41" s="100"/>
      <c r="P41" s="100"/>
      <c r="Q41" s="100"/>
      <c r="R41" s="100"/>
      <c r="S41" s="100"/>
    </row>
    <row r="42" spans="1:19" x14ac:dyDescent="0.25">
      <c r="N42" s="100"/>
      <c r="O42" s="100"/>
      <c r="P42" s="100"/>
      <c r="Q42" s="100"/>
      <c r="R42" s="100"/>
      <c r="S42" s="100"/>
    </row>
    <row r="43" spans="1:19" x14ac:dyDescent="0.25">
      <c r="N43" s="77"/>
      <c r="O43" s="77"/>
      <c r="P43" s="77"/>
      <c r="Q43" s="77"/>
      <c r="R43" s="77"/>
      <c r="S43" s="77"/>
    </row>
    <row r="44" spans="1:19" x14ac:dyDescent="0.25">
      <c r="N44" s="77"/>
      <c r="O44" s="77"/>
      <c r="P44" s="77"/>
      <c r="Q44" s="77"/>
      <c r="R44" s="77"/>
      <c r="S44" s="77"/>
    </row>
  </sheetData>
  <sortState ref="O15:O25">
    <sortCondition ref="O15"/>
  </sortState>
  <mergeCells count="6">
    <mergeCell ref="N33:S35"/>
    <mergeCell ref="N27:S31"/>
    <mergeCell ref="N37:S42"/>
    <mergeCell ref="C1:T1"/>
    <mergeCell ref="N21:S22"/>
    <mergeCell ref="N24:S25"/>
  </mergeCells>
  <conditionalFormatting sqref="C3:O18">
    <cfRule type="cellIs" dxfId="55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8" si="0">RANK(D3,$D$3:$D$18,1)</f>
        <v>1</v>
      </c>
      <c r="D3" s="82">
        <f t="shared" ref="D3:D18" si="1"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12</v>
      </c>
      <c r="D4" s="85">
        <f t="shared" si="1"/>
        <v>15.8</v>
      </c>
      <c r="E4" s="86">
        <f>POINTS!H23</f>
        <v>8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14</v>
      </c>
      <c r="D5" s="85">
        <f t="shared" si="1"/>
        <v>18.600000000000001</v>
      </c>
      <c r="E5" s="86">
        <f>POINTS!H24</f>
        <v>12</v>
      </c>
      <c r="F5" s="86">
        <f>POINTS!I24</f>
        <v>13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10</v>
      </c>
      <c r="D6" s="85">
        <f t="shared" si="1"/>
        <v>13</v>
      </c>
      <c r="E6" s="86">
        <f>POINTS!H25</f>
        <v>7</v>
      </c>
      <c r="F6" s="86">
        <f>POINTS!I25</f>
        <v>9</v>
      </c>
      <c r="G6" s="86">
        <f>POINTS!J25</f>
        <v>10</v>
      </c>
      <c r="H6" s="86">
        <f>POINTS!K25</f>
        <v>9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11</v>
      </c>
      <c r="D7" s="85">
        <f t="shared" si="1"/>
        <v>14.8</v>
      </c>
      <c r="E7" s="86">
        <f>POINTS!H26</f>
        <v>8</v>
      </c>
      <c r="F7" s="86">
        <f>POINTS!I26</f>
        <v>11</v>
      </c>
      <c r="G7" s="86">
        <f>POINTS!J26</f>
        <v>11</v>
      </c>
      <c r="H7" s="86">
        <f>POINTS!K26</f>
        <v>12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4</v>
      </c>
      <c r="D8" s="85">
        <f t="shared" si="1"/>
        <v>9.1999999999999993</v>
      </c>
      <c r="E8" s="86">
        <f>POINTS!H27</f>
        <v>4</v>
      </c>
      <c r="F8" s="86">
        <f>POINTS!I27</f>
        <v>2</v>
      </c>
      <c r="G8" s="86">
        <f>POINTS!J27</f>
        <v>8</v>
      </c>
      <c r="H8" s="86">
        <f>POINTS!K27</f>
        <v>8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3</v>
      </c>
      <c r="D9" s="85">
        <f t="shared" si="1"/>
        <v>7</v>
      </c>
      <c r="E9" s="86">
        <f>POINTS!H28</f>
        <v>4</v>
      </c>
      <c r="F9" s="86">
        <f>POINTS!I28</f>
        <v>3</v>
      </c>
      <c r="G9" s="86">
        <f>POINTS!J28</f>
        <v>2</v>
      </c>
      <c r="H9" s="86">
        <f>POINTS!K28</f>
        <v>2</v>
      </c>
      <c r="I9" s="87">
        <f>POINTS!L28</f>
        <v>16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9</v>
      </c>
      <c r="D10" s="85">
        <f t="shared" si="1"/>
        <v>12</v>
      </c>
      <c r="E10" s="86">
        <f>POINTS!H29</f>
        <v>12</v>
      </c>
      <c r="F10" s="86">
        <f>POINTS!I29</f>
        <v>4</v>
      </c>
      <c r="G10" s="86">
        <f>POINTS!J29</f>
        <v>0</v>
      </c>
      <c r="H10" s="86">
        <f>POINTS!K29</f>
        <v>4</v>
      </c>
      <c r="I10" s="87">
        <f>POINTS!L29</f>
        <v>16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8</v>
      </c>
      <c r="D11" s="85">
        <f t="shared" si="1"/>
        <v>11.8</v>
      </c>
      <c r="E11" s="86">
        <f>POINTS!H30</f>
        <v>8</v>
      </c>
      <c r="F11" s="86">
        <f>POINTS!I30</f>
        <v>7</v>
      </c>
      <c r="G11" s="86">
        <f>POINTS!J30</f>
        <v>6</v>
      </c>
      <c r="H11" s="86">
        <f>POINTS!K30</f>
        <v>6</v>
      </c>
      <c r="I11" s="87">
        <f>POINTS!L30</f>
        <v>16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7</v>
      </c>
      <c r="D12" s="85">
        <f t="shared" si="1"/>
        <v>11</v>
      </c>
      <c r="E12" s="86">
        <f>POINTS!H31</f>
        <v>8</v>
      </c>
      <c r="F12" s="86">
        <f>POINTS!I31</f>
        <v>5</v>
      </c>
      <c r="G12" s="86">
        <f>POINTS!J31</f>
        <v>5</v>
      </c>
      <c r="H12" s="86">
        <f>POINTS!K31</f>
        <v>5</v>
      </c>
      <c r="I12" s="87">
        <f>POINTS!L31</f>
        <v>16</v>
      </c>
      <c r="J12" s="79"/>
    </row>
    <row r="13" spans="2:10" ht="12.75" x14ac:dyDescent="0.2">
      <c r="B13" s="92" t="str">
        <f>POINTS!B13</f>
        <v>OhNo Romo</v>
      </c>
      <c r="C13" s="71">
        <f t="shared" si="0"/>
        <v>5</v>
      </c>
      <c r="D13" s="85">
        <f t="shared" si="1"/>
        <v>10</v>
      </c>
      <c r="E13" s="86">
        <f>POINTS!H32</f>
        <v>4</v>
      </c>
      <c r="F13" s="86">
        <f>POINTS!I32</f>
        <v>8</v>
      </c>
      <c r="G13" s="86">
        <f>POINTS!J32</f>
        <v>7</v>
      </c>
      <c r="H13" s="86">
        <f>POINTS!K32</f>
        <v>7</v>
      </c>
      <c r="I13" s="87">
        <f>POINTS!L32</f>
        <v>16</v>
      </c>
      <c r="J13" s="79"/>
    </row>
    <row r="14" spans="2:10" ht="12.75" x14ac:dyDescent="0.2">
      <c r="B14" s="92" t="str">
        <f>POINTS!B14</f>
        <v>Cool Hand Lou</v>
      </c>
      <c r="C14" s="71">
        <f t="shared" si="0"/>
        <v>2</v>
      </c>
      <c r="D14" s="85">
        <f t="shared" si="1"/>
        <v>6.6</v>
      </c>
      <c r="E14" s="86">
        <f>POINTS!H33</f>
        <v>2</v>
      </c>
      <c r="F14" s="86">
        <f>POINTS!I33</f>
        <v>5</v>
      </c>
      <c r="G14" s="86">
        <f>POINTS!J33</f>
        <v>3</v>
      </c>
      <c r="H14" s="86">
        <f>POINTS!K33</f>
        <v>3</v>
      </c>
      <c r="I14" s="87">
        <f>POINTS!L33</f>
        <v>16</v>
      </c>
      <c r="J14" s="79"/>
    </row>
    <row r="15" spans="2:10" ht="12.75" x14ac:dyDescent="0.2">
      <c r="B15" s="92" t="str">
        <f>POINTS!B15</f>
        <v>Hebrew Wolves</v>
      </c>
      <c r="C15" s="71">
        <f t="shared" si="0"/>
        <v>13</v>
      </c>
      <c r="D15" s="85">
        <f t="shared" si="1"/>
        <v>17.399999999999999</v>
      </c>
      <c r="E15" s="86">
        <f>POINTS!H34</f>
        <v>12</v>
      </c>
      <c r="F15" s="86">
        <f>POINTS!I34</f>
        <v>12</v>
      </c>
      <c r="G15" s="86">
        <f>POINTS!J34</f>
        <v>12</v>
      </c>
      <c r="H15" s="86">
        <f>POINTS!K34</f>
        <v>11</v>
      </c>
      <c r="I15" s="87">
        <f>POINTS!L34</f>
        <v>16</v>
      </c>
      <c r="J15" s="79"/>
    </row>
    <row r="16" spans="2:10" ht="12.75" x14ac:dyDescent="0.2">
      <c r="B16" s="92" t="str">
        <f>POINTS!B16</f>
        <v>Team Force</v>
      </c>
      <c r="C16" s="71">
        <f t="shared" si="0"/>
        <v>6</v>
      </c>
      <c r="D16" s="85">
        <f t="shared" si="1"/>
        <v>10.199999999999999</v>
      </c>
      <c r="E16" s="86">
        <f>POINTS!H35</f>
        <v>2</v>
      </c>
      <c r="F16" s="86">
        <f>POINTS!I35</f>
        <v>10</v>
      </c>
      <c r="G16" s="86">
        <f>POINTS!J35</f>
        <v>9</v>
      </c>
      <c r="H16" s="86">
        <f>POINTS!K35</f>
        <v>10</v>
      </c>
      <c r="I16" s="87">
        <f>POINTS!L35</f>
        <v>16</v>
      </c>
      <c r="J16" s="79"/>
    </row>
    <row r="17" spans="2:10" ht="12.75" x14ac:dyDescent="0.2">
      <c r="B17" s="92">
        <f>POINTS!B17</f>
        <v>0</v>
      </c>
      <c r="C17" s="71">
        <f t="shared" si="0"/>
        <v>15</v>
      </c>
      <c r="D17" s="85">
        <f t="shared" si="1"/>
        <v>22.2</v>
      </c>
      <c r="E17" s="86">
        <f>POINTS!H36</f>
        <v>16</v>
      </c>
      <c r="F17" s="86">
        <f>POINTS!I36</f>
        <v>16</v>
      </c>
      <c r="G17" s="86">
        <f>POINTS!J36</f>
        <v>15</v>
      </c>
      <c r="H17" s="86">
        <f>POINTS!K36</f>
        <v>16</v>
      </c>
      <c r="I17" s="87">
        <f>POINTS!L36</f>
        <v>16</v>
      </c>
      <c r="J17" s="79"/>
    </row>
    <row r="18" spans="2:10" ht="13.5" thickBot="1" x14ac:dyDescent="0.25">
      <c r="B18" s="93">
        <f>POINTS!B18</f>
        <v>0</v>
      </c>
      <c r="C18" s="72">
        <f t="shared" si="0"/>
        <v>15</v>
      </c>
      <c r="D18" s="88">
        <f t="shared" si="1"/>
        <v>22.2</v>
      </c>
      <c r="E18" s="89">
        <f>POINTS!H37</f>
        <v>16</v>
      </c>
      <c r="F18" s="89">
        <f>POINTS!I37</f>
        <v>16</v>
      </c>
      <c r="G18" s="89">
        <f>POINTS!J37</f>
        <v>15</v>
      </c>
      <c r="H18" s="89">
        <f>POINTS!K37</f>
        <v>16</v>
      </c>
      <c r="I18" s="90">
        <f>POINTS!L37</f>
        <v>16</v>
      </c>
      <c r="J18" s="80"/>
    </row>
    <row r="19" spans="2:10" ht="12" thickTop="1" x14ac:dyDescent="0.2"/>
  </sheetData>
  <sortState ref="B3:B12">
    <sortCondition ref="B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tabSelected="1" zoomScale="145" zoomScaleNormal="145" workbookViewId="0">
      <selection activeCell="C19" sqref="C19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>RANK(D3,$D$3:$D$16,1)</f>
        <v>1</v>
      </c>
      <c r="D3" s="82">
        <f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16</v>
      </c>
      <c r="J3" s="78"/>
    </row>
    <row r="4" spans="2:10" ht="12.75" x14ac:dyDescent="0.2">
      <c r="B4" s="92" t="str">
        <f>POINTS!B14</f>
        <v>Cool Hand Lou</v>
      </c>
      <c r="C4" s="71">
        <f>RANK(D4,$D$3:$D$16,1)</f>
        <v>2</v>
      </c>
      <c r="D4" s="85">
        <f>AVERAGE(3*E4,F4,G4,H4,I4)</f>
        <v>6.6</v>
      </c>
      <c r="E4" s="86">
        <f>POINTS!H33</f>
        <v>2</v>
      </c>
      <c r="F4" s="86">
        <f>POINTS!I33</f>
        <v>5</v>
      </c>
      <c r="G4" s="86">
        <f>POINTS!J33</f>
        <v>3</v>
      </c>
      <c r="H4" s="86">
        <f>POINTS!K33</f>
        <v>3</v>
      </c>
      <c r="I4" s="87">
        <f>POINTS!L33</f>
        <v>16</v>
      </c>
      <c r="J4" s="79"/>
    </row>
    <row r="5" spans="2:10" ht="12.75" x14ac:dyDescent="0.2">
      <c r="B5" s="92" t="str">
        <f>POINTS!B9</f>
        <v>Team Gregory</v>
      </c>
      <c r="C5" s="71">
        <f>RANK(D5,$D$3:$D$16,1)</f>
        <v>3</v>
      </c>
      <c r="D5" s="85">
        <f>AVERAGE(3*E5,F5,G5,H5,I5)</f>
        <v>7</v>
      </c>
      <c r="E5" s="86">
        <f>POINTS!H28</f>
        <v>4</v>
      </c>
      <c r="F5" s="86">
        <f>POINTS!I28</f>
        <v>3</v>
      </c>
      <c r="G5" s="86">
        <f>POINTS!J28</f>
        <v>2</v>
      </c>
      <c r="H5" s="86">
        <f>POINTS!K28</f>
        <v>2</v>
      </c>
      <c r="I5" s="87">
        <f>POINTS!L28</f>
        <v>16</v>
      </c>
      <c r="J5" s="79"/>
    </row>
    <row r="6" spans="2:10" ht="12.75" x14ac:dyDescent="0.2">
      <c r="B6" s="92" t="str">
        <f>POINTS!B8</f>
        <v>Deflate Deez Nutz</v>
      </c>
      <c r="C6" s="71">
        <f>RANK(D6,$D$3:$D$16,1)</f>
        <v>4</v>
      </c>
      <c r="D6" s="85">
        <f>AVERAGE(3*E6,F6,G6,H6,I6)</f>
        <v>9.1999999999999993</v>
      </c>
      <c r="E6" s="86">
        <f>POINTS!H27</f>
        <v>4</v>
      </c>
      <c r="F6" s="86">
        <f>POINTS!I27</f>
        <v>2</v>
      </c>
      <c r="G6" s="86">
        <f>POINTS!J27</f>
        <v>8</v>
      </c>
      <c r="H6" s="86">
        <f>POINTS!K27</f>
        <v>8</v>
      </c>
      <c r="I6" s="87">
        <f>POINTS!L27</f>
        <v>16</v>
      </c>
      <c r="J6" s="79"/>
    </row>
    <row r="7" spans="2:10" ht="12.75" x14ac:dyDescent="0.2">
      <c r="B7" s="92" t="str">
        <f>POINTS!B12</f>
        <v>Team Frisch</v>
      </c>
      <c r="C7" s="71">
        <f>RANK(D7,$D$3:$D$16,1)</f>
        <v>7</v>
      </c>
      <c r="D7" s="85">
        <f>AVERAGE(3*E7,F7,G7,H7,I7)</f>
        <v>11</v>
      </c>
      <c r="E7" s="86">
        <f>POINTS!H31</f>
        <v>8</v>
      </c>
      <c r="F7" s="86">
        <f>POINTS!I31</f>
        <v>5</v>
      </c>
      <c r="G7" s="86">
        <f>POINTS!J31</f>
        <v>5</v>
      </c>
      <c r="H7" s="86">
        <f>POINTS!K31</f>
        <v>5</v>
      </c>
      <c r="I7" s="87">
        <f>POINTS!L31</f>
        <v>16</v>
      </c>
      <c r="J7" s="79"/>
    </row>
    <row r="8" spans="2:10" ht="12.75" x14ac:dyDescent="0.2">
      <c r="B8" s="92" t="str">
        <f>POINTS!B16</f>
        <v>Team Force</v>
      </c>
      <c r="C8" s="71">
        <f>RANK(D8,$D$3:$D$16,1)</f>
        <v>6</v>
      </c>
      <c r="D8" s="85">
        <f>AVERAGE(3*E8,F8,G8,H8,I8)</f>
        <v>10.199999999999999</v>
      </c>
      <c r="E8" s="86">
        <f>POINTS!H35</f>
        <v>2</v>
      </c>
      <c r="F8" s="86">
        <f>POINTS!I35</f>
        <v>10</v>
      </c>
      <c r="G8" s="86">
        <f>POINTS!J35</f>
        <v>9</v>
      </c>
      <c r="H8" s="86">
        <f>POINTS!K35</f>
        <v>10</v>
      </c>
      <c r="I8" s="87">
        <f>POINTS!L35</f>
        <v>16</v>
      </c>
      <c r="J8" s="79"/>
    </row>
    <row r="9" spans="2:10" ht="12.75" x14ac:dyDescent="0.2">
      <c r="B9" s="92" t="str">
        <f>POINTS!B13</f>
        <v>OhNo Romo</v>
      </c>
      <c r="C9" s="71">
        <f>RANK(D9,$D$3:$D$16,1)</f>
        <v>5</v>
      </c>
      <c r="D9" s="85">
        <f>AVERAGE(3*E9,F9,G9,H9,I9)</f>
        <v>10</v>
      </c>
      <c r="E9" s="86">
        <f>POINTS!H32</f>
        <v>4</v>
      </c>
      <c r="F9" s="86">
        <f>POINTS!I32</f>
        <v>8</v>
      </c>
      <c r="G9" s="86">
        <f>POINTS!J32</f>
        <v>7</v>
      </c>
      <c r="H9" s="86">
        <f>POINTS!K32</f>
        <v>7</v>
      </c>
      <c r="I9" s="87">
        <f>POINTS!L32</f>
        <v>16</v>
      </c>
      <c r="J9" s="79"/>
    </row>
    <row r="10" spans="2:10" ht="12.75" x14ac:dyDescent="0.2">
      <c r="B10" s="92" t="str">
        <f>POINTS!B10</f>
        <v>Team Wasserman</v>
      </c>
      <c r="C10" s="71">
        <f>RANK(D10,$D$3:$D$16,1)</f>
        <v>9</v>
      </c>
      <c r="D10" s="85">
        <f>AVERAGE(3*E10,F10,G10,H10,I10)</f>
        <v>12</v>
      </c>
      <c r="E10" s="86">
        <f>POINTS!H29</f>
        <v>12</v>
      </c>
      <c r="F10" s="86">
        <f>POINTS!I29</f>
        <v>4</v>
      </c>
      <c r="G10" s="86">
        <f>POINTS!J29</f>
        <v>0</v>
      </c>
      <c r="H10" s="86">
        <f>POINTS!K29</f>
        <v>4</v>
      </c>
      <c r="I10" s="87">
        <f>POINTS!L29</f>
        <v>16</v>
      </c>
      <c r="J10" s="79"/>
    </row>
    <row r="11" spans="2:10" ht="12.75" x14ac:dyDescent="0.2">
      <c r="B11" s="92" t="str">
        <f>POINTS!B11</f>
        <v>SFV Aguilar</v>
      </c>
      <c r="C11" s="71">
        <f>RANK(D11,$D$3:$D$16,1)</f>
        <v>8</v>
      </c>
      <c r="D11" s="85">
        <f>AVERAGE(3*E11,F11,G11,H11,I11)</f>
        <v>11.8</v>
      </c>
      <c r="E11" s="86">
        <f>POINTS!H30</f>
        <v>8</v>
      </c>
      <c r="F11" s="86">
        <f>POINTS!I30</f>
        <v>7</v>
      </c>
      <c r="G11" s="86">
        <f>POINTS!J30</f>
        <v>6</v>
      </c>
      <c r="H11" s="86">
        <f>POINTS!K30</f>
        <v>6</v>
      </c>
      <c r="I11" s="87">
        <f>POINTS!L30</f>
        <v>16</v>
      </c>
      <c r="J11" s="79"/>
    </row>
    <row r="12" spans="2:10" ht="12.75" x14ac:dyDescent="0.2">
      <c r="B12" s="92" t="str">
        <f>POINTS!B6</f>
        <v>Team Thomas</v>
      </c>
      <c r="C12" s="71">
        <f>RANK(D12,$D$3:$D$16,1)</f>
        <v>10</v>
      </c>
      <c r="D12" s="85">
        <f>AVERAGE(3*E12,F12,G12,H12,I12)</f>
        <v>13</v>
      </c>
      <c r="E12" s="86">
        <f>POINTS!H25</f>
        <v>7</v>
      </c>
      <c r="F12" s="86">
        <f>POINTS!I25</f>
        <v>9</v>
      </c>
      <c r="G12" s="86">
        <f>POINTS!J25</f>
        <v>10</v>
      </c>
      <c r="H12" s="86">
        <f>POINTS!K25</f>
        <v>9</v>
      </c>
      <c r="I12" s="87">
        <f>POINTS!L25</f>
        <v>16</v>
      </c>
      <c r="J12" s="79"/>
    </row>
    <row r="13" spans="2:10" ht="12.75" x14ac:dyDescent="0.2">
      <c r="B13" s="92" t="str">
        <f>POINTS!B7</f>
        <v>Gurley Gone Wild</v>
      </c>
      <c r="C13" s="71">
        <f>RANK(D13,$D$3:$D$16,1)</f>
        <v>11</v>
      </c>
      <c r="D13" s="85">
        <f>AVERAGE(3*E13,F13,G13,H13,I13)</f>
        <v>14.8</v>
      </c>
      <c r="E13" s="86">
        <f>POINTS!H26</f>
        <v>8</v>
      </c>
      <c r="F13" s="86">
        <f>POINTS!I26</f>
        <v>11</v>
      </c>
      <c r="G13" s="86">
        <f>POINTS!J26</f>
        <v>11</v>
      </c>
      <c r="H13" s="86">
        <f>POINTS!K26</f>
        <v>12</v>
      </c>
      <c r="I13" s="87">
        <f>POINTS!L26</f>
        <v>16</v>
      </c>
      <c r="J13" s="79"/>
    </row>
    <row r="14" spans="2:10" ht="12.75" x14ac:dyDescent="0.2">
      <c r="B14" s="92" t="str">
        <f>POINTS!B15</f>
        <v>Hebrew Wolves</v>
      </c>
      <c r="C14" s="71">
        <f>RANK(D14,$D$3:$D$16,1)</f>
        <v>13</v>
      </c>
      <c r="D14" s="85">
        <f>AVERAGE(3*E14,F14,G14,H14,I14)</f>
        <v>17.399999999999999</v>
      </c>
      <c r="E14" s="86">
        <f>POINTS!H34</f>
        <v>12</v>
      </c>
      <c r="F14" s="86">
        <f>POINTS!I34</f>
        <v>12</v>
      </c>
      <c r="G14" s="86">
        <f>POINTS!J34</f>
        <v>12</v>
      </c>
      <c r="H14" s="86">
        <f>POINTS!K34</f>
        <v>11</v>
      </c>
      <c r="I14" s="87">
        <f>POINTS!L34</f>
        <v>16</v>
      </c>
      <c r="J14" s="79"/>
    </row>
    <row r="15" spans="2:10" ht="12.75" x14ac:dyDescent="0.2">
      <c r="B15" s="92" t="str">
        <f>POINTS!B4</f>
        <v>Little Miss Moffet</v>
      </c>
      <c r="C15" s="71">
        <f>RANK(D15,$D$3:$D$16,1)</f>
        <v>12</v>
      </c>
      <c r="D15" s="85">
        <f>AVERAGE(3*E15,F15,G15,H15,I15)</f>
        <v>15.8</v>
      </c>
      <c r="E15" s="86">
        <f>POINTS!H23</f>
        <v>8</v>
      </c>
      <c r="F15" s="86">
        <f>POINTS!I23</f>
        <v>13</v>
      </c>
      <c r="G15" s="86">
        <f>POINTS!J23</f>
        <v>13</v>
      </c>
      <c r="H15" s="86">
        <f>POINTS!K23</f>
        <v>13</v>
      </c>
      <c r="I15" s="87">
        <f>POINTS!L23</f>
        <v>16</v>
      </c>
      <c r="J15" s="79"/>
    </row>
    <row r="16" spans="2:10" ht="13.5" thickBot="1" x14ac:dyDescent="0.25">
      <c r="B16" s="93" t="str">
        <f>POINTS!B5</f>
        <v>SUPERMAX LOCO</v>
      </c>
      <c r="C16" s="72">
        <f>RANK(D16,$D$3:$D$16,1)</f>
        <v>14</v>
      </c>
      <c r="D16" s="88">
        <f>AVERAGE(3*E16,F16,G16,H16,I16)</f>
        <v>18.600000000000001</v>
      </c>
      <c r="E16" s="89">
        <f>POINTS!H24</f>
        <v>12</v>
      </c>
      <c r="F16" s="89">
        <f>POINTS!I24</f>
        <v>13</v>
      </c>
      <c r="G16" s="89">
        <f>POINTS!J24</f>
        <v>14</v>
      </c>
      <c r="H16" s="89">
        <f>POINTS!K24</f>
        <v>14</v>
      </c>
      <c r="I16" s="90">
        <f>POINTS!L24</f>
        <v>16</v>
      </c>
      <c r="J16" s="80"/>
    </row>
    <row r="17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zoomScale="145" zoomScaleNormal="145" workbookViewId="0">
      <selection activeCell="B3" sqref="B3:J14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4" si="0">RANK(D3,$D$3:$D$14,1)</f>
        <v>1</v>
      </c>
      <c r="D3" s="82">
        <f t="shared" ref="D3:D14" si="1"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11</v>
      </c>
      <c r="D4" s="85">
        <f t="shared" si="1"/>
        <v>15.8</v>
      </c>
      <c r="E4" s="86">
        <f>POINTS!H23</f>
        <v>8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12</v>
      </c>
      <c r="D5" s="85">
        <f t="shared" si="1"/>
        <v>18.600000000000001</v>
      </c>
      <c r="E5" s="86">
        <f>POINTS!H24</f>
        <v>12</v>
      </c>
      <c r="F5" s="86">
        <f>POINTS!I24</f>
        <v>13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9</v>
      </c>
      <c r="D6" s="85">
        <f t="shared" si="1"/>
        <v>13</v>
      </c>
      <c r="E6" s="86">
        <f>POINTS!H25</f>
        <v>7</v>
      </c>
      <c r="F6" s="86">
        <f>POINTS!I25</f>
        <v>9</v>
      </c>
      <c r="G6" s="86">
        <f>POINTS!J25</f>
        <v>10</v>
      </c>
      <c r="H6" s="86">
        <f>POINTS!K25</f>
        <v>9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10</v>
      </c>
      <c r="D7" s="85">
        <f t="shared" si="1"/>
        <v>14.8</v>
      </c>
      <c r="E7" s="86">
        <f>POINTS!H26</f>
        <v>8</v>
      </c>
      <c r="F7" s="86">
        <f>POINTS!I26</f>
        <v>11</v>
      </c>
      <c r="G7" s="86">
        <f>POINTS!J26</f>
        <v>11</v>
      </c>
      <c r="H7" s="86">
        <f>POINTS!K26</f>
        <v>12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4</v>
      </c>
      <c r="D8" s="85">
        <f t="shared" si="1"/>
        <v>9.1999999999999993</v>
      </c>
      <c r="E8" s="86">
        <f>POINTS!H27</f>
        <v>4</v>
      </c>
      <c r="F8" s="86">
        <f>POINTS!I27</f>
        <v>2</v>
      </c>
      <c r="G8" s="86">
        <f>POINTS!J27</f>
        <v>8</v>
      </c>
      <c r="H8" s="86">
        <f>POINTS!K27</f>
        <v>8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3</v>
      </c>
      <c r="D9" s="85">
        <f t="shared" si="1"/>
        <v>7</v>
      </c>
      <c r="E9" s="86">
        <f>POINTS!H28</f>
        <v>4</v>
      </c>
      <c r="F9" s="86">
        <f>POINTS!I28</f>
        <v>3</v>
      </c>
      <c r="G9" s="86">
        <f>POINTS!J28</f>
        <v>2</v>
      </c>
      <c r="H9" s="86">
        <f>POINTS!K28</f>
        <v>2</v>
      </c>
      <c r="I9" s="87">
        <f>POINTS!L28</f>
        <v>16</v>
      </c>
      <c r="J9" s="79"/>
    </row>
    <row r="10" spans="2:10" ht="12.75" x14ac:dyDescent="0.2">
      <c r="B10" s="92" t="str">
        <f>POINTS!B10</f>
        <v>Team Wasserman</v>
      </c>
      <c r="C10" s="71">
        <f t="shared" si="0"/>
        <v>8</v>
      </c>
      <c r="D10" s="85">
        <f t="shared" si="1"/>
        <v>12</v>
      </c>
      <c r="E10" s="86">
        <f>POINTS!H29</f>
        <v>12</v>
      </c>
      <c r="F10" s="86">
        <f>POINTS!I29</f>
        <v>4</v>
      </c>
      <c r="G10" s="86">
        <f>POINTS!J29</f>
        <v>0</v>
      </c>
      <c r="H10" s="86">
        <f>POINTS!K29</f>
        <v>4</v>
      </c>
      <c r="I10" s="87">
        <f>POINTS!L29</f>
        <v>16</v>
      </c>
      <c r="J10" s="79"/>
    </row>
    <row r="11" spans="2:10" ht="12.75" x14ac:dyDescent="0.2">
      <c r="B11" s="92" t="str">
        <f>POINTS!B11</f>
        <v>SFV Aguilar</v>
      </c>
      <c r="C11" s="71">
        <f t="shared" si="0"/>
        <v>7</v>
      </c>
      <c r="D11" s="85">
        <f t="shared" si="1"/>
        <v>11.8</v>
      </c>
      <c r="E11" s="86">
        <f>POINTS!H30</f>
        <v>8</v>
      </c>
      <c r="F11" s="86">
        <f>POINTS!I30</f>
        <v>7</v>
      </c>
      <c r="G11" s="86">
        <f>POINTS!J30</f>
        <v>6</v>
      </c>
      <c r="H11" s="86">
        <f>POINTS!K30</f>
        <v>6</v>
      </c>
      <c r="I11" s="87">
        <f>POINTS!L30</f>
        <v>16</v>
      </c>
      <c r="J11" s="79"/>
    </row>
    <row r="12" spans="2:10" ht="12.75" x14ac:dyDescent="0.2">
      <c r="B12" s="92" t="str">
        <f>POINTS!B12</f>
        <v>Team Frisch</v>
      </c>
      <c r="C12" s="71">
        <f t="shared" si="0"/>
        <v>6</v>
      </c>
      <c r="D12" s="85">
        <f t="shared" si="1"/>
        <v>11</v>
      </c>
      <c r="E12" s="86">
        <f>POINTS!H31</f>
        <v>8</v>
      </c>
      <c r="F12" s="86">
        <f>POINTS!I31</f>
        <v>5</v>
      </c>
      <c r="G12" s="86">
        <f>POINTS!J31</f>
        <v>5</v>
      </c>
      <c r="H12" s="86">
        <f>POINTS!K31</f>
        <v>5</v>
      </c>
      <c r="I12" s="87">
        <f>POINTS!L31</f>
        <v>16</v>
      </c>
      <c r="J12" s="79"/>
    </row>
    <row r="13" spans="2:10" ht="12.75" x14ac:dyDescent="0.2">
      <c r="B13" s="92" t="str">
        <f>POINTS!B13</f>
        <v>OhNo Romo</v>
      </c>
      <c r="C13" s="71">
        <f t="shared" si="0"/>
        <v>5</v>
      </c>
      <c r="D13" s="85">
        <f t="shared" si="1"/>
        <v>10</v>
      </c>
      <c r="E13" s="86">
        <f>POINTS!H32</f>
        <v>4</v>
      </c>
      <c r="F13" s="86">
        <f>POINTS!I32</f>
        <v>8</v>
      </c>
      <c r="G13" s="86">
        <f>POINTS!J32</f>
        <v>7</v>
      </c>
      <c r="H13" s="86">
        <f>POINTS!K32</f>
        <v>7</v>
      </c>
      <c r="I13" s="87">
        <f>POINTS!L32</f>
        <v>16</v>
      </c>
      <c r="J13" s="79"/>
    </row>
    <row r="14" spans="2:10" ht="13.5" thickBot="1" x14ac:dyDescent="0.25">
      <c r="B14" s="93" t="str">
        <f>POINTS!B14</f>
        <v>Cool Hand Lou</v>
      </c>
      <c r="C14" s="72">
        <f t="shared" si="0"/>
        <v>2</v>
      </c>
      <c r="D14" s="88">
        <f t="shared" si="1"/>
        <v>6.6</v>
      </c>
      <c r="E14" s="89">
        <f>POINTS!H33</f>
        <v>2</v>
      </c>
      <c r="F14" s="89">
        <f>POINTS!I33</f>
        <v>5</v>
      </c>
      <c r="G14" s="89">
        <f>POINTS!J33</f>
        <v>3</v>
      </c>
      <c r="H14" s="89">
        <f>POINTS!K33</f>
        <v>3</v>
      </c>
      <c r="I14" s="90">
        <f>POINTS!L33</f>
        <v>16</v>
      </c>
      <c r="J14" s="80"/>
    </row>
    <row r="15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145" zoomScaleNormal="145" workbookViewId="0">
      <selection activeCell="J12" sqref="B3:J12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4" t="str">
        <f>POINTS!B3</f>
        <v>Spos Before Hos</v>
      </c>
      <c r="C3" s="96">
        <f t="shared" ref="C3:C12" si="0">RANK(D3,$D$3:$D$12,1)</f>
        <v>1</v>
      </c>
      <c r="D3" s="83">
        <f t="shared" ref="D3:D12" si="1"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3">
        <f>POINTS!L22</f>
        <v>16</v>
      </c>
      <c r="J3" s="73"/>
    </row>
    <row r="4" spans="2:10" ht="12.75" x14ac:dyDescent="0.2">
      <c r="B4" s="95" t="str">
        <f>POINTS!B4</f>
        <v>Little Miss Moffet</v>
      </c>
      <c r="C4" s="97">
        <f t="shared" si="0"/>
        <v>9</v>
      </c>
      <c r="D4" s="86">
        <f t="shared" si="1"/>
        <v>15.8</v>
      </c>
      <c r="E4" s="86">
        <f>POINTS!H23</f>
        <v>8</v>
      </c>
      <c r="F4" s="86">
        <f>POINTS!I23</f>
        <v>13</v>
      </c>
      <c r="G4" s="86">
        <f>POINTS!J23</f>
        <v>13</v>
      </c>
      <c r="H4" s="86">
        <f>POINTS!K23</f>
        <v>13</v>
      </c>
      <c r="I4" s="86">
        <f>POINTS!L23</f>
        <v>16</v>
      </c>
      <c r="J4" s="74"/>
    </row>
    <row r="5" spans="2:10" ht="12.75" x14ac:dyDescent="0.2">
      <c r="B5" s="95" t="str">
        <f>POINTS!B5</f>
        <v>SUPERMAX LOCO</v>
      </c>
      <c r="C5" s="97">
        <f t="shared" si="0"/>
        <v>10</v>
      </c>
      <c r="D5" s="86">
        <f t="shared" si="1"/>
        <v>18.600000000000001</v>
      </c>
      <c r="E5" s="86">
        <f>POINTS!H24</f>
        <v>12</v>
      </c>
      <c r="F5" s="86">
        <f>POINTS!I24</f>
        <v>13</v>
      </c>
      <c r="G5" s="86">
        <f>POINTS!J24</f>
        <v>14</v>
      </c>
      <c r="H5" s="86">
        <f>POINTS!K24</f>
        <v>14</v>
      </c>
      <c r="I5" s="86">
        <f>POINTS!L24</f>
        <v>16</v>
      </c>
      <c r="J5" s="74"/>
    </row>
    <row r="6" spans="2:10" ht="12.75" x14ac:dyDescent="0.2">
      <c r="B6" s="95" t="str">
        <f>POINTS!B6</f>
        <v>Team Thomas</v>
      </c>
      <c r="C6" s="97">
        <f t="shared" si="0"/>
        <v>7</v>
      </c>
      <c r="D6" s="86">
        <f t="shared" si="1"/>
        <v>13</v>
      </c>
      <c r="E6" s="86">
        <f>POINTS!H25</f>
        <v>7</v>
      </c>
      <c r="F6" s="86">
        <f>POINTS!I25</f>
        <v>9</v>
      </c>
      <c r="G6" s="86">
        <f>POINTS!J25</f>
        <v>10</v>
      </c>
      <c r="H6" s="86">
        <f>POINTS!K25</f>
        <v>9</v>
      </c>
      <c r="I6" s="86">
        <f>POINTS!L25</f>
        <v>16</v>
      </c>
      <c r="J6" s="74"/>
    </row>
    <row r="7" spans="2:10" ht="12.75" x14ac:dyDescent="0.2">
      <c r="B7" s="95" t="str">
        <f>POINTS!B7</f>
        <v>Gurley Gone Wild</v>
      </c>
      <c r="C7" s="97">
        <f t="shared" si="0"/>
        <v>8</v>
      </c>
      <c r="D7" s="86">
        <f t="shared" si="1"/>
        <v>14.8</v>
      </c>
      <c r="E7" s="86">
        <f>POINTS!H26</f>
        <v>8</v>
      </c>
      <c r="F7" s="86">
        <f>POINTS!I26</f>
        <v>11</v>
      </c>
      <c r="G7" s="86">
        <f>POINTS!J26</f>
        <v>11</v>
      </c>
      <c r="H7" s="86">
        <f>POINTS!K26</f>
        <v>12</v>
      </c>
      <c r="I7" s="86">
        <f>POINTS!L26</f>
        <v>16</v>
      </c>
      <c r="J7" s="74"/>
    </row>
    <row r="8" spans="2:10" ht="12.75" x14ac:dyDescent="0.2">
      <c r="B8" s="95" t="str">
        <f>POINTS!B8</f>
        <v>Deflate Deez Nutz</v>
      </c>
      <c r="C8" s="97">
        <f t="shared" si="0"/>
        <v>3</v>
      </c>
      <c r="D8" s="86">
        <f t="shared" si="1"/>
        <v>9.1999999999999993</v>
      </c>
      <c r="E8" s="86">
        <f>POINTS!H27</f>
        <v>4</v>
      </c>
      <c r="F8" s="86">
        <f>POINTS!I27</f>
        <v>2</v>
      </c>
      <c r="G8" s="86">
        <f>POINTS!J27</f>
        <v>8</v>
      </c>
      <c r="H8" s="86">
        <f>POINTS!K27</f>
        <v>8</v>
      </c>
      <c r="I8" s="86">
        <f>POINTS!L27</f>
        <v>16</v>
      </c>
      <c r="J8" s="74"/>
    </row>
    <row r="9" spans="2:10" ht="12.75" x14ac:dyDescent="0.2">
      <c r="B9" s="95" t="str">
        <f>POINTS!B9</f>
        <v>Team Gregory</v>
      </c>
      <c r="C9" s="97">
        <f t="shared" si="0"/>
        <v>2</v>
      </c>
      <c r="D9" s="86">
        <f t="shared" si="1"/>
        <v>7</v>
      </c>
      <c r="E9" s="86">
        <f>POINTS!H28</f>
        <v>4</v>
      </c>
      <c r="F9" s="86">
        <f>POINTS!I28</f>
        <v>3</v>
      </c>
      <c r="G9" s="86">
        <f>POINTS!J28</f>
        <v>2</v>
      </c>
      <c r="H9" s="86">
        <f>POINTS!K28</f>
        <v>2</v>
      </c>
      <c r="I9" s="86">
        <f>POINTS!L28</f>
        <v>16</v>
      </c>
      <c r="J9" s="74"/>
    </row>
    <row r="10" spans="2:10" ht="12.75" x14ac:dyDescent="0.2">
      <c r="B10" s="95" t="str">
        <f>POINTS!B10</f>
        <v>Team Wasserman</v>
      </c>
      <c r="C10" s="97">
        <f t="shared" si="0"/>
        <v>6</v>
      </c>
      <c r="D10" s="86">
        <f t="shared" si="1"/>
        <v>12</v>
      </c>
      <c r="E10" s="86">
        <f>POINTS!H29</f>
        <v>12</v>
      </c>
      <c r="F10" s="86">
        <f>POINTS!I29</f>
        <v>4</v>
      </c>
      <c r="G10" s="86">
        <f>POINTS!J29</f>
        <v>0</v>
      </c>
      <c r="H10" s="86">
        <f>POINTS!K29</f>
        <v>4</v>
      </c>
      <c r="I10" s="86">
        <f>POINTS!L29</f>
        <v>16</v>
      </c>
      <c r="J10" s="74"/>
    </row>
    <row r="11" spans="2:10" ht="12.75" x14ac:dyDescent="0.2">
      <c r="B11" s="95" t="str">
        <f>POINTS!B11</f>
        <v>SFV Aguilar</v>
      </c>
      <c r="C11" s="97">
        <f t="shared" si="0"/>
        <v>5</v>
      </c>
      <c r="D11" s="86">
        <f t="shared" si="1"/>
        <v>11.8</v>
      </c>
      <c r="E11" s="86">
        <f>POINTS!H30</f>
        <v>8</v>
      </c>
      <c r="F11" s="86">
        <f>POINTS!I30</f>
        <v>7</v>
      </c>
      <c r="G11" s="86">
        <f>POINTS!J30</f>
        <v>6</v>
      </c>
      <c r="H11" s="86">
        <f>POINTS!K30</f>
        <v>6</v>
      </c>
      <c r="I11" s="86">
        <f>POINTS!L30</f>
        <v>16</v>
      </c>
      <c r="J11" s="74"/>
    </row>
    <row r="12" spans="2:10" ht="13.5" thickBot="1" x14ac:dyDescent="0.25">
      <c r="B12" s="98" t="str">
        <f>POINTS!B12</f>
        <v>Team Frisch</v>
      </c>
      <c r="C12" s="99">
        <f t="shared" si="0"/>
        <v>4</v>
      </c>
      <c r="D12" s="89">
        <f t="shared" si="1"/>
        <v>11</v>
      </c>
      <c r="E12" s="89">
        <f>POINTS!H31</f>
        <v>8</v>
      </c>
      <c r="F12" s="89">
        <f>POINTS!I31</f>
        <v>5</v>
      </c>
      <c r="G12" s="89">
        <f>POINTS!J31</f>
        <v>5</v>
      </c>
      <c r="H12" s="89">
        <f>POINTS!K31</f>
        <v>5</v>
      </c>
      <c r="I12" s="89">
        <f>POINTS!L31</f>
        <v>16</v>
      </c>
      <c r="J12" s="75"/>
    </row>
    <row r="13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="145" zoomScaleNormal="145" workbookViewId="0">
      <selection activeCell="C13" sqref="C13"/>
    </sheetView>
  </sheetViews>
  <sheetFormatPr defaultRowHeight="11.25" x14ac:dyDescent="0.2"/>
  <cols>
    <col min="1" max="1" width="9.140625" style="29"/>
    <col min="2" max="2" width="13.28515625" style="67" customWidth="1"/>
    <col min="3" max="9" width="6.85546875" style="69" customWidth="1"/>
    <col min="10" max="10" width="44.7109375" style="29" customWidth="1"/>
    <col min="11" max="11" width="5.42578125" style="29" customWidth="1"/>
    <col min="12" max="16384" width="9.140625" style="29"/>
  </cols>
  <sheetData>
    <row r="2" spans="2:10" ht="22.5" customHeight="1" thickBot="1" x14ac:dyDescent="0.25">
      <c r="B2" s="66" t="s">
        <v>1</v>
      </c>
      <c r="C2" s="68" t="s">
        <v>40</v>
      </c>
      <c r="D2" s="68" t="s">
        <v>31</v>
      </c>
      <c r="E2" s="68" t="s">
        <v>18</v>
      </c>
      <c r="F2" s="68" t="s">
        <v>30</v>
      </c>
      <c r="G2" s="68" t="s">
        <v>19</v>
      </c>
      <c r="H2" s="68" t="s">
        <v>33</v>
      </c>
      <c r="I2" s="68" t="s">
        <v>32</v>
      </c>
      <c r="J2" s="81" t="s">
        <v>46</v>
      </c>
    </row>
    <row r="3" spans="2:10" ht="13.5" thickTop="1" x14ac:dyDescent="0.2">
      <c r="B3" s="91" t="str">
        <f>POINTS!B3</f>
        <v>Spos Before Hos</v>
      </c>
      <c r="C3" s="70">
        <f t="shared" ref="C3:C10" si="0">RANK(D3,$D$3:$D$10,1)</f>
        <v>1</v>
      </c>
      <c r="D3" s="82">
        <f t="shared" ref="D3:D10" si="1">AVERAGE(3*E3,F3,G3,H3,I3)</f>
        <v>4.4000000000000004</v>
      </c>
      <c r="E3" s="83">
        <f>POINTS!H22</f>
        <v>1</v>
      </c>
      <c r="F3" s="83">
        <f>POINTS!I22</f>
        <v>1</v>
      </c>
      <c r="G3" s="83">
        <f>POINTS!J22</f>
        <v>1</v>
      </c>
      <c r="H3" s="83">
        <f>POINTS!K22</f>
        <v>1</v>
      </c>
      <c r="I3" s="84">
        <f>POINTS!L22</f>
        <v>16</v>
      </c>
      <c r="J3" s="78"/>
    </row>
    <row r="4" spans="2:10" ht="12.75" x14ac:dyDescent="0.2">
      <c r="B4" s="92" t="str">
        <f>POINTS!B4</f>
        <v>Little Miss Moffet</v>
      </c>
      <c r="C4" s="71">
        <f t="shared" si="0"/>
        <v>7</v>
      </c>
      <c r="D4" s="85">
        <f t="shared" si="1"/>
        <v>15.8</v>
      </c>
      <c r="E4" s="86">
        <f>POINTS!H23</f>
        <v>8</v>
      </c>
      <c r="F4" s="86">
        <f>POINTS!I23</f>
        <v>13</v>
      </c>
      <c r="G4" s="86">
        <f>POINTS!J23</f>
        <v>13</v>
      </c>
      <c r="H4" s="86">
        <f>POINTS!K23</f>
        <v>13</v>
      </c>
      <c r="I4" s="87">
        <f>POINTS!L23</f>
        <v>16</v>
      </c>
      <c r="J4" s="79"/>
    </row>
    <row r="5" spans="2:10" ht="12.75" x14ac:dyDescent="0.2">
      <c r="B5" s="92" t="str">
        <f>POINTS!B5</f>
        <v>SUPERMAX LOCO</v>
      </c>
      <c r="C5" s="71">
        <f t="shared" si="0"/>
        <v>8</v>
      </c>
      <c r="D5" s="85">
        <f t="shared" si="1"/>
        <v>18.600000000000001</v>
      </c>
      <c r="E5" s="86">
        <f>POINTS!H24</f>
        <v>12</v>
      </c>
      <c r="F5" s="86">
        <f>POINTS!I24</f>
        <v>13</v>
      </c>
      <c r="G5" s="86">
        <f>POINTS!J24</f>
        <v>14</v>
      </c>
      <c r="H5" s="86">
        <f>POINTS!K24</f>
        <v>14</v>
      </c>
      <c r="I5" s="87">
        <f>POINTS!L24</f>
        <v>16</v>
      </c>
      <c r="J5" s="79"/>
    </row>
    <row r="6" spans="2:10" ht="12.75" x14ac:dyDescent="0.2">
      <c r="B6" s="92" t="str">
        <f>POINTS!B6</f>
        <v>Team Thomas</v>
      </c>
      <c r="C6" s="71">
        <f t="shared" si="0"/>
        <v>5</v>
      </c>
      <c r="D6" s="85">
        <f t="shared" si="1"/>
        <v>13</v>
      </c>
      <c r="E6" s="86">
        <f>POINTS!H25</f>
        <v>7</v>
      </c>
      <c r="F6" s="86">
        <f>POINTS!I25</f>
        <v>9</v>
      </c>
      <c r="G6" s="86">
        <f>POINTS!J25</f>
        <v>10</v>
      </c>
      <c r="H6" s="86">
        <f>POINTS!K25</f>
        <v>9</v>
      </c>
      <c r="I6" s="87">
        <f>POINTS!L25</f>
        <v>16</v>
      </c>
      <c r="J6" s="79"/>
    </row>
    <row r="7" spans="2:10" ht="12.75" x14ac:dyDescent="0.2">
      <c r="B7" s="92" t="str">
        <f>POINTS!B7</f>
        <v>Gurley Gone Wild</v>
      </c>
      <c r="C7" s="71">
        <f t="shared" si="0"/>
        <v>6</v>
      </c>
      <c r="D7" s="85">
        <f t="shared" si="1"/>
        <v>14.8</v>
      </c>
      <c r="E7" s="86">
        <f>POINTS!H26</f>
        <v>8</v>
      </c>
      <c r="F7" s="86">
        <f>POINTS!I26</f>
        <v>11</v>
      </c>
      <c r="G7" s="86">
        <f>POINTS!J26</f>
        <v>11</v>
      </c>
      <c r="H7" s="86">
        <f>POINTS!K26</f>
        <v>12</v>
      </c>
      <c r="I7" s="87">
        <f>POINTS!L26</f>
        <v>16</v>
      </c>
      <c r="J7" s="79"/>
    </row>
    <row r="8" spans="2:10" ht="12.75" x14ac:dyDescent="0.2">
      <c r="B8" s="92" t="str">
        <f>POINTS!B8</f>
        <v>Deflate Deez Nutz</v>
      </c>
      <c r="C8" s="71">
        <f t="shared" si="0"/>
        <v>3</v>
      </c>
      <c r="D8" s="85">
        <f t="shared" si="1"/>
        <v>9.1999999999999993</v>
      </c>
      <c r="E8" s="86">
        <f>POINTS!H27</f>
        <v>4</v>
      </c>
      <c r="F8" s="86">
        <f>POINTS!I27</f>
        <v>2</v>
      </c>
      <c r="G8" s="86">
        <f>POINTS!J27</f>
        <v>8</v>
      </c>
      <c r="H8" s="86">
        <f>POINTS!K27</f>
        <v>8</v>
      </c>
      <c r="I8" s="87">
        <f>POINTS!L27</f>
        <v>16</v>
      </c>
      <c r="J8" s="79"/>
    </row>
    <row r="9" spans="2:10" ht="12.75" x14ac:dyDescent="0.2">
      <c r="B9" s="92" t="str">
        <f>POINTS!B9</f>
        <v>Team Gregory</v>
      </c>
      <c r="C9" s="71">
        <f t="shared" si="0"/>
        <v>2</v>
      </c>
      <c r="D9" s="85">
        <f t="shared" si="1"/>
        <v>7</v>
      </c>
      <c r="E9" s="86">
        <f>POINTS!H28</f>
        <v>4</v>
      </c>
      <c r="F9" s="86">
        <f>POINTS!I28</f>
        <v>3</v>
      </c>
      <c r="G9" s="86">
        <f>POINTS!J28</f>
        <v>2</v>
      </c>
      <c r="H9" s="86">
        <f>POINTS!K28</f>
        <v>2</v>
      </c>
      <c r="I9" s="87">
        <f>POINTS!L28</f>
        <v>16</v>
      </c>
      <c r="J9" s="79"/>
    </row>
    <row r="10" spans="2:10" ht="13.5" thickBot="1" x14ac:dyDescent="0.25">
      <c r="B10" s="93" t="str">
        <f>POINTS!B10</f>
        <v>Team Wasserman</v>
      </c>
      <c r="C10" s="72">
        <f t="shared" si="0"/>
        <v>4</v>
      </c>
      <c r="D10" s="88">
        <f t="shared" si="1"/>
        <v>12</v>
      </c>
      <c r="E10" s="89">
        <f>POINTS!H29</f>
        <v>12</v>
      </c>
      <c r="F10" s="89">
        <f>POINTS!I29</f>
        <v>4</v>
      </c>
      <c r="G10" s="89">
        <f>POINTS!J29</f>
        <v>0</v>
      </c>
      <c r="H10" s="89">
        <f>POINTS!K29</f>
        <v>4</v>
      </c>
      <c r="I10" s="90">
        <f>POINTS!L29</f>
        <v>16</v>
      </c>
      <c r="J10" s="80"/>
    </row>
    <row r="11" spans="2:10" ht="12" thickTop="1" x14ac:dyDescent="0.2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RANK 16</vt:lpstr>
      <vt:lpstr>RANK 14</vt:lpstr>
      <vt:lpstr>RANK 12</vt:lpstr>
      <vt:lpstr>RANK 10</vt:lpstr>
      <vt:lpstr>RANK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</dc:creator>
  <cp:lastModifiedBy>Nick Sporich</cp:lastModifiedBy>
  <dcterms:created xsi:type="dcterms:W3CDTF">2014-11-15T06:04:51Z</dcterms:created>
  <dcterms:modified xsi:type="dcterms:W3CDTF">2016-11-01T16:21:42Z</dcterms:modified>
</cp:coreProperties>
</file>