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ivotTables/pivotTable1.xml" ContentType="application/vnd.openxmlformats-officedocument.spreadsheetml.pivotTable+xml"/>
  <Override PartName="/xl/drawings/drawing6.xml" ContentType="application/vnd.openxmlformats-officedocument.drawing+xml"/>
  <Override PartName="/xl/slicers/slicer2.xml" ContentType="application/vnd.ms-excel.slicer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2.xml" ContentType="application/vnd.openxmlformats-officedocument.spreadsheetml.pivotTab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8.xml" ContentType="application/vnd.openxmlformats-officedocument.drawing+xml"/>
  <Override PartName="/xl/slicers/slicer3.xml" ContentType="application/vnd.ms-excel.slicer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5.xml" ContentType="application/vnd.openxmlformats-officedocument.spreadsheetml.pivotTab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6.xml" ContentType="application/vnd.openxmlformats-officedocument.spreadsheetml.pivotTable+xml"/>
  <Override PartName="/xl/drawings/drawing10.xml" ContentType="application/vnd.openxmlformats-officedocument.drawing+xml"/>
  <Override PartName="/xl/slicers/slicer4.xml" ContentType="application/vnd.ms-excel.slicer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7.xml" ContentType="application/vnd.openxmlformats-officedocument.spreadsheetml.pivotTab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filterPrivacy="1"/>
  <xr:revisionPtr revIDLastSave="0" documentId="13_ncr:1_{2185BF41-5987-4B8A-BEB9-CE4835738695}" xr6:coauthVersionLast="47" xr6:coauthVersionMax="47" xr10:uidLastSave="{00000000-0000-0000-0000-000000000000}"/>
  <bookViews>
    <workbookView xWindow="-108" yWindow="-108" windowWidth="23256" windowHeight="12456" tabRatio="384" xr2:uid="{E123DFDF-41E7-4503-B4AC-A725FA0C5974}"/>
  </bookViews>
  <sheets>
    <sheet name="Esercizio 1.1" sheetId="1" r:id="rId1"/>
    <sheet name="Dashboard" sheetId="6" r:id="rId2"/>
    <sheet name="Esercizio 1.2" sheetId="2" r:id="rId3"/>
    <sheet name="Esercizio 1.3" sheetId="5" r:id="rId4"/>
    <sheet name="Esercizio 2" sheetId="4" r:id="rId5"/>
    <sheet name="stipendio_settore" sheetId="9" r:id="rId6"/>
    <sheet name="stipendio_eta" sheetId="17" r:id="rId7"/>
    <sheet name="eta_m" sheetId="14" r:id="rId8"/>
    <sheet name="anzianita_m" sheetId="15" r:id="rId9"/>
    <sheet name="n_dipendenti" sheetId="16" r:id="rId10"/>
    <sheet name="stipendio_titolo" sheetId="20" r:id="rId11"/>
  </sheets>
  <definedNames>
    <definedName name="_xlcn.WorksheetConnection_Progetto_Excel.xlsxTabella11" hidden="1">Tabella1[]</definedName>
    <definedName name="FiltroDati_Età">#N/A</definedName>
    <definedName name="FiltroDati_Settore">#N/A</definedName>
    <definedName name="FiltroDati_Settore1">#N/A</definedName>
    <definedName name="FiltroDati_Settore2">#N/A</definedName>
    <definedName name="FiltroDati_Settore3">#N/A</definedName>
  </definedNames>
  <calcPr calcId="191029"/>
  <pivotCaches>
    <pivotCache cacheId="0" r:id="rId12"/>
    <pivotCache cacheId="1" r:id="rId13"/>
    <pivotCache cacheId="2" r:id="rId14"/>
    <pivotCache cacheId="3" r:id="rId15"/>
    <pivotCache cacheId="4" r:id="rId16"/>
  </pivotCaches>
  <extLst>
    <ext xmlns:x14="http://schemas.microsoft.com/office/spreadsheetml/2009/9/main" uri="{BBE1A952-AA13-448e-AADC-164F8A28A991}">
      <x14:slicerCaches>
        <x14:slicerCache r:id="rId17"/>
        <x14:slicerCache r:id="rId18"/>
        <x14:slicerCache r:id="rId19"/>
        <x14:slicerCache r:id="rId20"/>
        <x14:slicerCache r:id="rId2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la1" name="Tabella1" connection="WorksheetConnection_Progetto_Excel.xlsx!Tabella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8" i="4" l="1"/>
  <c r="H15" i="4"/>
  <c r="H14" i="4"/>
  <c r="H11" i="4"/>
  <c r="H9" i="4"/>
  <c r="H8" i="4"/>
  <c r="H7" i="4"/>
  <c r="H6" i="4"/>
  <c r="H5" i="4"/>
  <c r="H4" i="4"/>
  <c r="H3" i="4"/>
  <c r="D9" i="5" l="1"/>
  <c r="C8" i="2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2" i="1"/>
  <c r="K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2" i="1"/>
  <c r="B20" i="2" l="1"/>
  <c r="B17" i="2"/>
  <c r="B14" i="2"/>
  <c r="B11" i="2"/>
  <c r="I29" i="1"/>
  <c r="F29" i="1"/>
  <c r="I14" i="1"/>
  <c r="F14" i="1"/>
  <c r="I21" i="1"/>
  <c r="F21" i="1"/>
  <c r="I3" i="1"/>
  <c r="F3" i="1"/>
  <c r="I19" i="1"/>
  <c r="I5" i="1"/>
  <c r="F19" i="1"/>
  <c r="F5" i="1"/>
  <c r="I25" i="1"/>
  <c r="I15" i="1"/>
  <c r="I17" i="1"/>
  <c r="I9" i="1"/>
  <c r="I6" i="1"/>
  <c r="I12" i="1"/>
  <c r="I7" i="1"/>
  <c r="I11" i="1"/>
  <c r="I16" i="1"/>
  <c r="I2" i="1"/>
  <c r="I26" i="1"/>
  <c r="I27" i="1"/>
  <c r="I28" i="1"/>
  <c r="I10" i="1"/>
  <c r="I13" i="1"/>
  <c r="I18" i="1"/>
  <c r="I23" i="1"/>
  <c r="I8" i="1"/>
  <c r="I24" i="1"/>
  <c r="I22" i="1"/>
  <c r="I20" i="1"/>
  <c r="I4" i="1"/>
  <c r="F25" i="1"/>
  <c r="F15" i="1"/>
  <c r="F17" i="1"/>
  <c r="F9" i="1"/>
  <c r="F6" i="1"/>
  <c r="F12" i="1"/>
  <c r="F7" i="1"/>
  <c r="F11" i="1"/>
  <c r="F16" i="1"/>
  <c r="F2" i="1"/>
  <c r="F26" i="1"/>
  <c r="F27" i="1"/>
  <c r="F28" i="1"/>
  <c r="F10" i="1"/>
  <c r="F13" i="1"/>
  <c r="F18" i="1"/>
  <c r="F23" i="1"/>
  <c r="F8" i="1"/>
  <c r="F24" i="1"/>
  <c r="F22" i="1"/>
  <c r="F20" i="1"/>
  <c r="F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079533-7771-4C72-B93F-8C90FB89B047}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D631A02-2378-4A26-948F-BDC45F83FF87}" name="WorksheetConnection_Progetto_Excel.xlsx!Tabella1" type="102" refreshedVersion="8" minRefreshableVersion="5">
    <extLst>
      <ext xmlns:x15="http://schemas.microsoft.com/office/spreadsheetml/2010/11/main" uri="{DE250136-89BD-433C-8126-D09CA5730AF9}">
        <x15:connection id="Tabella1" autoDelete="1">
          <x15:rangePr sourceName="_xlcn.WorksheetConnection_Progetto_Excel.xlsxTabella11"/>
        </x15:connection>
      </ext>
    </extLst>
  </connection>
</connections>
</file>

<file path=xl/sharedStrings.xml><?xml version="1.0" encoding="utf-8"?>
<sst xmlns="http://schemas.openxmlformats.org/spreadsheetml/2006/main" count="182" uniqueCount="92">
  <si>
    <t>Amministrazione</t>
  </si>
  <si>
    <t>Direzione</t>
  </si>
  <si>
    <t>Produzione</t>
  </si>
  <si>
    <t>Cognome</t>
  </si>
  <si>
    <t>Settore</t>
  </si>
  <si>
    <t>Stipendio</t>
  </si>
  <si>
    <t>Età</t>
  </si>
  <si>
    <t>Anz_lavoro</t>
  </si>
  <si>
    <t>Dt_assunzione</t>
  </si>
  <si>
    <t>Dt_nascita</t>
  </si>
  <si>
    <t>Commerciale</t>
  </si>
  <si>
    <t>Dipendende 1</t>
  </si>
  <si>
    <t>Dipendende 2</t>
  </si>
  <si>
    <t>Dipendende 3</t>
  </si>
  <si>
    <t>Dipendende 4</t>
  </si>
  <si>
    <t>Dipendende 5</t>
  </si>
  <si>
    <t>Dipendende 6</t>
  </si>
  <si>
    <t>Dipendende 7</t>
  </si>
  <si>
    <t>Dipendende 8</t>
  </si>
  <si>
    <t>Dipendende 9</t>
  </si>
  <si>
    <t>Dipendende 10</t>
  </si>
  <si>
    <t>Dipendende 11</t>
  </si>
  <si>
    <t>Dipendende 12</t>
  </si>
  <si>
    <t>Dipendende 13</t>
  </si>
  <si>
    <t>Dipendende 14</t>
  </si>
  <si>
    <t>Dipendende 15</t>
  </si>
  <si>
    <t>Dipendende 16</t>
  </si>
  <si>
    <t>Dipendende 17</t>
  </si>
  <si>
    <t>Dipendende 18</t>
  </si>
  <si>
    <t>Dipendende 19</t>
  </si>
  <si>
    <t>Dipendende 20</t>
  </si>
  <si>
    <t>Dipendende 21</t>
  </si>
  <si>
    <t>Dipendende 22</t>
  </si>
  <si>
    <t>Dipendende 23</t>
  </si>
  <si>
    <t>Dipendende 24</t>
  </si>
  <si>
    <t>Dipendende 25</t>
  </si>
  <si>
    <t>Dipendende 26</t>
  </si>
  <si>
    <t>Dipendende 27</t>
  </si>
  <si>
    <t>Dipendende 28</t>
  </si>
  <si>
    <t>Festività 2020</t>
  </si>
  <si>
    <t>Capodanno</t>
  </si>
  <si>
    <t>data iniziale</t>
  </si>
  <si>
    <t>Epifania</t>
  </si>
  <si>
    <t>Lunedì di pasqua</t>
  </si>
  <si>
    <t>Liberazione</t>
  </si>
  <si>
    <t>data finale</t>
  </si>
  <si>
    <t>numero settimana</t>
  </si>
  <si>
    <t>Festa del lavoro</t>
  </si>
  <si>
    <t>Festa della Repubblica</t>
  </si>
  <si>
    <t>Ferragosto assunzione</t>
  </si>
  <si>
    <t>differenza giorni</t>
  </si>
  <si>
    <t>Natale</t>
  </si>
  <si>
    <t>S. Stefano</t>
  </si>
  <si>
    <t xml:space="preserve">differenza mesi </t>
  </si>
  <si>
    <t>Giorni lavorativi fra due date</t>
  </si>
  <si>
    <t>100 giorni lavorativi a partire dal 20/4/20</t>
  </si>
  <si>
    <t>entrata</t>
  </si>
  <si>
    <t>uscita</t>
  </si>
  <si>
    <t>totale</t>
  </si>
  <si>
    <t>Lunedì</t>
  </si>
  <si>
    <t>Martedì</t>
  </si>
  <si>
    <t>Mercoledì</t>
  </si>
  <si>
    <t>Giovedì</t>
  </si>
  <si>
    <t>Venerdì</t>
  </si>
  <si>
    <t>Sabato</t>
  </si>
  <si>
    <t>Domenica</t>
  </si>
  <si>
    <t>totale ore</t>
  </si>
  <si>
    <t>Retrib. Oraria</t>
  </si>
  <si>
    <t>Retr. Straordinario</t>
  </si>
  <si>
    <t>Eta(2)</t>
  </si>
  <si>
    <t>Eta(3)</t>
  </si>
  <si>
    <t>Anz_lavoro(gg)</t>
  </si>
  <si>
    <t>Anz_lavoro(yy)</t>
  </si>
  <si>
    <t>Count Down fino al 31/12/2030 mancano:</t>
  </si>
  <si>
    <t>Etichette di riga</t>
  </si>
  <si>
    <t>Totale complessivo</t>
  </si>
  <si>
    <t xml:space="preserve"> </t>
  </si>
  <si>
    <t>Media di Stipendio</t>
  </si>
  <si>
    <t>Media di Età</t>
  </si>
  <si>
    <t>Media di Anz_lavoro</t>
  </si>
  <si>
    <t>Numero dipendenti</t>
  </si>
  <si>
    <t>20-29</t>
  </si>
  <si>
    <t>30-39</t>
  </si>
  <si>
    <t>40-49</t>
  </si>
  <si>
    <t>50-59</t>
  </si>
  <si>
    <t>60-69</t>
  </si>
  <si>
    <t>Diploma</t>
  </si>
  <si>
    <t>Titolo di studio</t>
  </si>
  <si>
    <t>Non diplomato</t>
  </si>
  <si>
    <t>Laurea Triennale</t>
  </si>
  <si>
    <t>Laurea Magistrale</t>
  </si>
  <si>
    <t>STATISTICHE AZIENDA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</si>
</sst>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-* #,##0.00\ &quot;€&quot;_-;\-* #,##0.00\ &quot;€&quot;_-;_-* &quot;-&quot;??\ &quot;€&quot;_-;_-@_-"/>
    <numFmt numFmtId="164" formatCode="_-[$€-2]\ * #,##0.00_-;\-[$€-2]\ * #,##0.00_-;_-[$€-2]\ * &quot;-&quot;??_-"/>
    <numFmt numFmtId="165" formatCode="[$-F800]dddd\,\ mmmm\ dd\,\ yyyy"/>
    <numFmt numFmtId="166" formatCode="[$-F400]h:mm:ss\ AM/PM"/>
    <numFmt numFmtId="167" formatCode="#,##0.00\ &quot;€&quot;"/>
    <numFmt numFmtId="168" formatCode="#,##0\ &quot;€&quot;"/>
  </numFmts>
  <fonts count="9" x14ac:knownFonts="1"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sz val="10"/>
      <name val="Arial"/>
      <family val="2"/>
    </font>
    <font>
      <sz val="11"/>
      <name val="Tw Cen MT"/>
      <family val="2"/>
      <scheme val="minor"/>
    </font>
    <font>
      <sz val="8"/>
      <name val="Tw Cen MT"/>
      <family val="2"/>
      <scheme val="minor"/>
    </font>
    <font>
      <sz val="11"/>
      <color theme="1"/>
      <name val="Tw Cen MT"/>
      <family val="2"/>
      <scheme val="minor"/>
    </font>
    <font>
      <b/>
      <sz val="10"/>
      <color theme="1"/>
      <name val="Tw Cen MT"/>
      <family val="2"/>
      <scheme val="minor"/>
    </font>
    <font>
      <b/>
      <sz val="24"/>
      <color theme="1"/>
      <name val="Tw Cen MT"/>
      <family val="2"/>
      <scheme val="minor"/>
    </font>
    <font>
      <b/>
      <sz val="10"/>
      <color theme="0"/>
      <name val="Tw Cen MT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70">
    <xf numFmtId="0" fontId="0" fillId="0" borderId="0" xfId="0"/>
    <xf numFmtId="0" fontId="0" fillId="0" borderId="0" xfId="0" applyFont="1"/>
    <xf numFmtId="0" fontId="0" fillId="0" borderId="1" xfId="0" applyFont="1" applyBorder="1"/>
    <xf numFmtId="0" fontId="3" fillId="0" borderId="1" xfId="0" applyFont="1" applyBorder="1"/>
    <xf numFmtId="14" fontId="3" fillId="0" borderId="1" xfId="0" applyNumberFormat="1" applyFont="1" applyBorder="1"/>
    <xf numFmtId="164" fontId="3" fillId="0" borderId="1" xfId="1" applyFont="1" applyBorder="1"/>
    <xf numFmtId="0" fontId="3" fillId="0" borderId="1" xfId="0" applyFont="1" applyFill="1" applyBorder="1"/>
    <xf numFmtId="14" fontId="0" fillId="0" borderId="1" xfId="0" applyNumberFormat="1" applyFont="1" applyBorder="1"/>
    <xf numFmtId="164" fontId="3" fillId="0" borderId="1" xfId="1" applyFont="1" applyFill="1" applyBorder="1"/>
    <xf numFmtId="0" fontId="0" fillId="0" borderId="1" xfId="0" applyFont="1" applyFill="1" applyBorder="1"/>
    <xf numFmtId="0" fontId="3" fillId="0" borderId="2" xfId="0" applyFont="1" applyBorder="1"/>
    <xf numFmtId="14" fontId="3" fillId="0" borderId="2" xfId="0" applyNumberFormat="1" applyFont="1" applyBorder="1"/>
    <xf numFmtId="164" fontId="3" fillId="0" borderId="2" xfId="1" applyFont="1" applyBorder="1"/>
    <xf numFmtId="0" fontId="0" fillId="0" borderId="2" xfId="0" applyFont="1" applyBorder="1"/>
    <xf numFmtId="0" fontId="0" fillId="0" borderId="0" xfId="0" applyFont="1" applyBorder="1"/>
    <xf numFmtId="14" fontId="0" fillId="0" borderId="3" xfId="0" applyNumberFormat="1" applyBorder="1"/>
    <xf numFmtId="165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49" fontId="0" fillId="4" borderId="1" xfId="0" applyNumberFormat="1" applyFill="1" applyBorder="1"/>
    <xf numFmtId="165" fontId="0" fillId="5" borderId="1" xfId="0" applyNumberFormat="1" applyFill="1" applyBorder="1"/>
    <xf numFmtId="0" fontId="0" fillId="4" borderId="1" xfId="0" applyFill="1" applyBorder="1" applyAlignment="1">
      <alignment horizontal="center"/>
    </xf>
    <xf numFmtId="165" fontId="0" fillId="0" borderId="0" xfId="0" applyNumberFormat="1"/>
    <xf numFmtId="14" fontId="0" fillId="6" borderId="4" xfId="0" applyNumberFormat="1" applyFill="1" applyBorder="1"/>
    <xf numFmtId="0" fontId="0" fillId="7" borderId="1" xfId="0" applyFill="1" applyBorder="1" applyAlignment="1">
      <alignment horizontal="center"/>
    </xf>
    <xf numFmtId="0" fontId="1" fillId="0" borderId="1" xfId="0" applyFont="1" applyBorder="1"/>
    <xf numFmtId="0" fontId="0" fillId="0" borderId="0" xfId="0" applyAlignment="1">
      <alignment horizontal="right"/>
    </xf>
    <xf numFmtId="2" fontId="0" fillId="0" borderId="0" xfId="0" applyNumberFormat="1"/>
    <xf numFmtId="0" fontId="0" fillId="7" borderId="1" xfId="0" applyFill="1" applyBorder="1"/>
    <xf numFmtId="44" fontId="5" fillId="7" borderId="1" xfId="2" applyFont="1" applyFill="1" applyBorder="1"/>
    <xf numFmtId="0" fontId="0" fillId="0" borderId="2" xfId="0" applyNumberFormat="1" applyFont="1" applyBorder="1"/>
    <xf numFmtId="0" fontId="0" fillId="0" borderId="1" xfId="0" applyNumberFormat="1" applyFont="1" applyFill="1" applyBorder="1"/>
    <xf numFmtId="0" fontId="0" fillId="0" borderId="1" xfId="0" applyNumberFormat="1" applyFont="1" applyBorder="1"/>
    <xf numFmtId="0" fontId="0" fillId="0" borderId="0" xfId="0" applyNumberFormat="1" applyFont="1"/>
    <xf numFmtId="0" fontId="1" fillId="8" borderId="0" xfId="0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0" fontId="0" fillId="9" borderId="1" xfId="0" applyFill="1" applyBorder="1"/>
    <xf numFmtId="166" fontId="0" fillId="0" borderId="1" xfId="0" applyNumberFormat="1" applyBorder="1"/>
    <xf numFmtId="2" fontId="0" fillId="0" borderId="1" xfId="0" applyNumberFormat="1" applyBorder="1"/>
    <xf numFmtId="44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6" xfId="0" applyFont="1" applyBorder="1"/>
    <xf numFmtId="0" fontId="3" fillId="0" borderId="5" xfId="0" applyFont="1" applyBorder="1"/>
    <xf numFmtId="0" fontId="0" fillId="0" borderId="7" xfId="0" applyFont="1" applyBorder="1"/>
    <xf numFmtId="0" fontId="1" fillId="2" borderId="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3" fillId="0" borderId="9" xfId="0" applyFont="1" applyBorder="1"/>
    <xf numFmtId="14" fontId="0" fillId="0" borderId="10" xfId="0" applyNumberFormat="1" applyFont="1" applyBorder="1"/>
    <xf numFmtId="0" fontId="3" fillId="0" borderId="10" xfId="0" applyFont="1" applyFill="1" applyBorder="1"/>
    <xf numFmtId="164" fontId="3" fillId="0" borderId="10" xfId="1" applyFont="1" applyFill="1" applyBorder="1"/>
    <xf numFmtId="0" fontId="0" fillId="0" borderId="10" xfId="0" applyNumberFormat="1" applyFont="1" applyFill="1" applyBorder="1"/>
    <xf numFmtId="0" fontId="0" fillId="0" borderId="11" xfId="0" applyNumberFormat="1" applyFont="1" applyBorder="1"/>
    <xf numFmtId="0" fontId="0" fillId="0" borderId="10" xfId="0" applyFont="1" applyFill="1" applyBorder="1"/>
    <xf numFmtId="0" fontId="0" fillId="0" borderId="10" xfId="0" applyFont="1" applyBorder="1"/>
    <xf numFmtId="0" fontId="0" fillId="0" borderId="12" xfId="0" applyFont="1" applyBorder="1"/>
    <xf numFmtId="44" fontId="0" fillId="0" borderId="0" xfId="0" applyNumberFormat="1"/>
    <xf numFmtId="1" fontId="0" fillId="0" borderId="0" xfId="0" applyNumberFormat="1"/>
    <xf numFmtId="167" fontId="0" fillId="0" borderId="0" xfId="0" applyNumberFormat="1"/>
    <xf numFmtId="0" fontId="1" fillId="10" borderId="1" xfId="0" applyFont="1" applyFill="1" applyBorder="1"/>
    <xf numFmtId="0" fontId="0" fillId="0" borderId="12" xfId="0" applyBorder="1"/>
    <xf numFmtId="0" fontId="0" fillId="12" borderId="7" xfId="0" applyFill="1" applyBorder="1"/>
    <xf numFmtId="0" fontId="0" fillId="0" borderId="7" xfId="0" applyBorder="1"/>
    <xf numFmtId="0" fontId="8" fillId="2" borderId="13" xfId="0" applyFont="1" applyFill="1" applyBorder="1" applyAlignment="1">
      <alignment horizontal="center"/>
    </xf>
    <xf numFmtId="168" fontId="0" fillId="0" borderId="0" xfId="0" applyNumberFormat="1"/>
    <xf numFmtId="0" fontId="7" fillId="11" borderId="0" xfId="0" applyFont="1" applyFill="1" applyAlignment="1">
      <alignment horizontal="center" vertical="center" wrapText="1"/>
    </xf>
    <xf numFmtId="165" fontId="0" fillId="3" borderId="1" xfId="0" applyNumberFormat="1" applyFill="1" applyBorder="1" applyAlignment="1">
      <alignment horizontal="center"/>
    </xf>
  </cellXfs>
  <cellStyles count="3">
    <cellStyle name="Euro" xfId="1" xr:uid="{05E7F11F-6F36-4D5E-B619-68835A6DDD65}"/>
    <cellStyle name="Normale" xfId="0" builtinId="0"/>
    <cellStyle name="Valuta" xfId="2" builtinId="4"/>
  </cellStyles>
  <dxfs count="27"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68" formatCode="#,##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7" formatCode="#,##0.00\ &quot;€&quot;"/>
    </dxf>
    <dxf>
      <numFmt numFmtId="34" formatCode="_-* #,##0.00\ &quot;€&quot;_-;\-* #,##0.00\ &quot;€&quot;_-;_-* &quot;-&quot;??\ &quot;€&quot;_-;_-@_-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w Cen MT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w Cen MT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w Cen MT"/>
        <family val="2"/>
        <scheme val="minor"/>
      </font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w Cen MT"/>
        <family val="2"/>
        <scheme val="minor"/>
      </font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w Cen MT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1" defaultTableStyle="TableStyleMedium2" defaultPivotStyle="PivotStyleLight16">
    <tableStyle name="Invisible" pivot="0" table="0" count="0" xr9:uid="{3A45E396-550D-497A-B407-2CC1CE00194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microsoft.com/office/2007/relationships/slicerCache" Target="slicerCaches/slicerCache2.xml"/><Relationship Id="rId26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21" Type="http://schemas.microsoft.com/office/2007/relationships/slicerCache" Target="slicerCaches/slicerCache5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microsoft.com/office/2007/relationships/slicerCache" Target="slicerCaches/slicerCache1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microsoft.com/office/2007/relationships/slicerCache" Target="slicerCaches/slicerCache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theme" Target="theme/theme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[Progetto_Excel.xlsx]stipendio_settore!Tabella pivot3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STIPENDIO MEDIO PER SETTORE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stipendio_settore!$B$3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stipendio_settore!$A$4:$A$8</c:f>
              <c:strCache>
                <c:ptCount val="4"/>
                <c:pt idx="0">
                  <c:v>Produzione</c:v>
                </c:pt>
                <c:pt idx="1">
                  <c:v>Amministrazione</c:v>
                </c:pt>
                <c:pt idx="2">
                  <c:v>Commerciale</c:v>
                </c:pt>
                <c:pt idx="3">
                  <c:v>Direzione</c:v>
                </c:pt>
              </c:strCache>
            </c:strRef>
          </c:cat>
          <c:val>
            <c:numRef>
              <c:f>stipendio_settore!$B$4:$B$8</c:f>
              <c:numCache>
                <c:formatCode>_("€"* #,##0.00_);_("€"* \(#,##0.00\);_("€"* "-"??_);_(@_)</c:formatCode>
                <c:ptCount val="4"/>
                <c:pt idx="0">
                  <c:v>1463.1666666666667</c:v>
                </c:pt>
                <c:pt idx="1">
                  <c:v>1486.2</c:v>
                </c:pt>
                <c:pt idx="2">
                  <c:v>2542.3333333333335</c:v>
                </c:pt>
                <c:pt idx="3">
                  <c:v>3478.5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F5-4D05-B938-D6EA129A906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592665375"/>
        <c:axId val="1592674111"/>
        <c:axId val="0"/>
      </c:bar3DChart>
      <c:catAx>
        <c:axId val="159266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2674111"/>
        <c:crosses val="autoZero"/>
        <c:auto val="1"/>
        <c:lblAlgn val="ctr"/>
        <c:lblOffset val="100"/>
        <c:noMultiLvlLbl val="0"/>
      </c:catAx>
      <c:valAx>
        <c:axId val="159267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266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[Progetto_Excel.xlsx]eta_m!Tabella pivot7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eta_m!$B$27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eta_m!$A$28:$A$32</c:f>
              <c:strCache>
                <c:ptCount val="4"/>
                <c:pt idx="0">
                  <c:v>Produzione</c:v>
                </c:pt>
                <c:pt idx="1">
                  <c:v>Amministrazione</c:v>
                </c:pt>
                <c:pt idx="2">
                  <c:v>Commerciale</c:v>
                </c:pt>
                <c:pt idx="3">
                  <c:v>Direzione</c:v>
                </c:pt>
              </c:strCache>
            </c:strRef>
          </c:cat>
          <c:val>
            <c:numRef>
              <c:f>eta_m!$B$28:$B$32</c:f>
              <c:numCache>
                <c:formatCode>0</c:formatCode>
                <c:ptCount val="4"/>
                <c:pt idx="0">
                  <c:v>8.8333333333333339</c:v>
                </c:pt>
                <c:pt idx="1">
                  <c:v>11.4</c:v>
                </c:pt>
                <c:pt idx="2">
                  <c:v>13.333333333333334</c:v>
                </c:pt>
                <c:pt idx="3">
                  <c:v>33.5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A9-4C8B-BF88-ED6006F33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0191823"/>
        <c:axId val="1860176847"/>
        <c:axId val="0"/>
      </c:bar3DChart>
      <c:catAx>
        <c:axId val="1860191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0176847"/>
        <c:crosses val="autoZero"/>
        <c:auto val="1"/>
        <c:lblAlgn val="ctr"/>
        <c:lblOffset val="100"/>
        <c:noMultiLvlLbl val="0"/>
      </c:catAx>
      <c:valAx>
        <c:axId val="186017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019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[Progetto_Excel.xlsx]eta_m!Tabella pivot7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eta_m!$B$27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eta_m!$A$28:$A$32</c:f>
              <c:strCache>
                <c:ptCount val="4"/>
                <c:pt idx="0">
                  <c:v>Produzione</c:v>
                </c:pt>
                <c:pt idx="1">
                  <c:v>Amministrazione</c:v>
                </c:pt>
                <c:pt idx="2">
                  <c:v>Commerciale</c:v>
                </c:pt>
                <c:pt idx="3">
                  <c:v>Direzione</c:v>
                </c:pt>
              </c:strCache>
            </c:strRef>
          </c:cat>
          <c:val>
            <c:numRef>
              <c:f>eta_m!$B$28:$B$32</c:f>
              <c:numCache>
                <c:formatCode>0</c:formatCode>
                <c:ptCount val="4"/>
                <c:pt idx="0">
                  <c:v>8.8333333333333339</c:v>
                </c:pt>
                <c:pt idx="1">
                  <c:v>11.4</c:v>
                </c:pt>
                <c:pt idx="2">
                  <c:v>13.333333333333334</c:v>
                </c:pt>
                <c:pt idx="3">
                  <c:v>33.5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E-4C9B-BD4F-F8BCC70F8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0191823"/>
        <c:axId val="1860176847"/>
        <c:axId val="0"/>
      </c:bar3DChart>
      <c:catAx>
        <c:axId val="1860191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0176847"/>
        <c:crosses val="autoZero"/>
        <c:auto val="1"/>
        <c:lblAlgn val="ctr"/>
        <c:lblOffset val="100"/>
        <c:noMultiLvlLbl val="0"/>
      </c:catAx>
      <c:valAx>
        <c:axId val="186017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019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[Progetto_Excel.xlsx]n_dipendenti!Tabella pivot9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n_dipendenti!$B$3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4CD-4873-8E26-82483C5627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4CD-4873-8E26-82483C5627D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4CD-4873-8E26-82483C5627D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4CD-4873-8E26-82483C5627DF}"/>
              </c:ext>
            </c:extLst>
          </c:dPt>
          <c:cat>
            <c:strRef>
              <c:f>n_dipendenti!$A$4:$A$8</c:f>
              <c:strCache>
                <c:ptCount val="4"/>
                <c:pt idx="0">
                  <c:v>Direzione</c:v>
                </c:pt>
                <c:pt idx="1">
                  <c:v>Commerciale</c:v>
                </c:pt>
                <c:pt idx="2">
                  <c:v>Amministrazione</c:v>
                </c:pt>
                <c:pt idx="3">
                  <c:v>Produzione</c:v>
                </c:pt>
              </c:strCache>
            </c:strRef>
          </c:cat>
          <c:val>
            <c:numRef>
              <c:f>n_dipendenti!$B$4:$B$8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F7-47BF-8935-0A44C6A43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[Progetto_Excel.xlsx]stipendio_titolo!Tabella pivot4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</a:t>
            </a:r>
            <a:r>
              <a:rPr lang="en-US" baseline="0"/>
              <a:t> STIPENDIO PER TITOLO DI STUDIO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stipendio_titolo!$B$3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stipendio_titolo!$A$4:$A$8</c:f>
              <c:strCache>
                <c:ptCount val="4"/>
                <c:pt idx="0">
                  <c:v>Diploma</c:v>
                </c:pt>
                <c:pt idx="1">
                  <c:v>Laurea Magistrale</c:v>
                </c:pt>
                <c:pt idx="2">
                  <c:v>Laurea Triennale</c:v>
                </c:pt>
                <c:pt idx="3">
                  <c:v>Non diplomato</c:v>
                </c:pt>
              </c:strCache>
            </c:strRef>
          </c:cat>
          <c:val>
            <c:numRef>
              <c:f>stipendio_titolo!$B$4:$B$8</c:f>
              <c:numCache>
                <c:formatCode>#,##0\ "€"</c:formatCode>
                <c:ptCount val="4"/>
                <c:pt idx="0">
                  <c:v>1595.4615384615386</c:v>
                </c:pt>
                <c:pt idx="1">
                  <c:v>2383.6666666666665</c:v>
                </c:pt>
                <c:pt idx="2">
                  <c:v>2322.25</c:v>
                </c:pt>
                <c:pt idx="3">
                  <c:v>1396.375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77-4459-8D12-BC7F31566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635808"/>
        <c:axId val="653651616"/>
      </c:lineChart>
      <c:catAx>
        <c:axId val="65363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3651616"/>
        <c:crosses val="autoZero"/>
        <c:auto val="1"/>
        <c:lblAlgn val="ctr"/>
        <c:lblOffset val="100"/>
        <c:noMultiLvlLbl val="0"/>
      </c:catAx>
      <c:valAx>
        <c:axId val="65365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363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[Progetto_Excel.xlsx]eta_m!Tabella pivot5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ETA' MEDIA PER SETTORE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eta_m!$B$3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4472C4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eta_m!$A$4:$A$8</c:f>
              <c:strCache>
                <c:ptCount val="4"/>
                <c:pt idx="0">
                  <c:v>Produzione</c:v>
                </c:pt>
                <c:pt idx="1">
                  <c:v>Amministrazione</c:v>
                </c:pt>
                <c:pt idx="2">
                  <c:v>Commerciale</c:v>
                </c:pt>
                <c:pt idx="3">
                  <c:v>Direzione</c:v>
                </c:pt>
              </c:strCache>
            </c:strRef>
          </c:cat>
          <c:val>
            <c:numRef>
              <c:f>eta_m!$B$4:$B$8</c:f>
              <c:numCache>
                <c:formatCode>0</c:formatCode>
                <c:ptCount val="4"/>
                <c:pt idx="0">
                  <c:v>34.388888888888886</c:v>
                </c:pt>
                <c:pt idx="1">
                  <c:v>34.799999999999997</c:v>
                </c:pt>
                <c:pt idx="2">
                  <c:v>35.666666666666664</c:v>
                </c:pt>
                <c:pt idx="3">
                  <c:v>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A9-4948-8C33-AE15D48828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60218447"/>
        <c:axId val="1860220527"/>
        <c:axId val="0"/>
      </c:bar3DChart>
      <c:catAx>
        <c:axId val="186021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0220527"/>
        <c:crosses val="autoZero"/>
        <c:auto val="1"/>
        <c:lblAlgn val="ctr"/>
        <c:lblOffset val="100"/>
        <c:noMultiLvlLbl val="0"/>
      </c:catAx>
      <c:valAx>
        <c:axId val="1860220527"/>
        <c:scaling>
          <c:orientation val="minMax"/>
        </c:scaling>
        <c:delete val="1"/>
        <c:axPos val="l"/>
        <c:numFmt formatCode="0" sourceLinked="1"/>
        <c:majorTickMark val="out"/>
        <c:minorTickMark val="none"/>
        <c:tickLblPos val="nextTo"/>
        <c:crossAx val="1860218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[Progetto_Excel.xlsx]eta_m!Tabella pivot7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ANZIANITA' MEDIA PER SETTORE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eta_m!$B$27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4472C4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eta_m!$A$28:$A$32</c:f>
              <c:strCache>
                <c:ptCount val="4"/>
                <c:pt idx="0">
                  <c:v>Produzione</c:v>
                </c:pt>
                <c:pt idx="1">
                  <c:v>Amministrazione</c:v>
                </c:pt>
                <c:pt idx="2">
                  <c:v>Commerciale</c:v>
                </c:pt>
                <c:pt idx="3">
                  <c:v>Direzione</c:v>
                </c:pt>
              </c:strCache>
            </c:strRef>
          </c:cat>
          <c:val>
            <c:numRef>
              <c:f>eta_m!$B$28:$B$32</c:f>
              <c:numCache>
                <c:formatCode>0</c:formatCode>
                <c:ptCount val="4"/>
                <c:pt idx="0">
                  <c:v>8.8333333333333339</c:v>
                </c:pt>
                <c:pt idx="1">
                  <c:v>11.4</c:v>
                </c:pt>
                <c:pt idx="2">
                  <c:v>13.333333333333334</c:v>
                </c:pt>
                <c:pt idx="3">
                  <c:v>33.5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E1-4E89-982A-FF74D5A3883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60191823"/>
        <c:axId val="1860176847"/>
        <c:axId val="0"/>
      </c:bar3DChart>
      <c:catAx>
        <c:axId val="1860191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0176847"/>
        <c:crosses val="autoZero"/>
        <c:auto val="1"/>
        <c:lblAlgn val="ctr"/>
        <c:lblOffset val="100"/>
        <c:noMultiLvlLbl val="0"/>
      </c:catAx>
      <c:valAx>
        <c:axId val="1860176847"/>
        <c:scaling>
          <c:orientation val="minMax"/>
        </c:scaling>
        <c:delete val="1"/>
        <c:axPos val="l"/>
        <c:numFmt formatCode="0" sourceLinked="1"/>
        <c:majorTickMark val="out"/>
        <c:minorTickMark val="none"/>
        <c:tickLblPos val="nextTo"/>
        <c:crossAx val="1860191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[Progetto_Excel.xlsx]n_dipendenti!Tabella pivot9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NUMERO DIPENDENTI PER SETTORE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n_dipendenti!$B$3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C01-4104-B196-67D6D341DABA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C01-4104-B196-67D6D341DABA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C01-4104-B196-67D6D341DABA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C01-4104-B196-67D6D341DABA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n_dipendenti!$A$4:$A$8</c:f>
              <c:strCache>
                <c:ptCount val="4"/>
                <c:pt idx="0">
                  <c:v>Direzione</c:v>
                </c:pt>
                <c:pt idx="1">
                  <c:v>Commerciale</c:v>
                </c:pt>
                <c:pt idx="2">
                  <c:v>Amministrazione</c:v>
                </c:pt>
                <c:pt idx="3">
                  <c:v>Produzione</c:v>
                </c:pt>
              </c:strCache>
            </c:strRef>
          </c:cat>
          <c:val>
            <c:numRef>
              <c:f>n_dipendenti!$B$4:$B$8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C01-4104-B196-67D6D341DAB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[Progetto_Excel.xlsx]stipendio_eta!Tabella pivot10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STIPENDIO MEDIO PER ETA'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stipendio_eta!$B$3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stipendio_eta!$A$4:$A$9</c:f>
              <c:strCache>
                <c:ptCount val="5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</c:strCache>
            </c:strRef>
          </c:cat>
          <c:val>
            <c:numRef>
              <c:f>stipendio_eta!$B$4:$B$9</c:f>
              <c:numCache>
                <c:formatCode>#,##0.00\ "€"</c:formatCode>
                <c:ptCount val="5"/>
                <c:pt idx="0">
                  <c:v>1309.375</c:v>
                </c:pt>
                <c:pt idx="1">
                  <c:v>1696.3571428571429</c:v>
                </c:pt>
                <c:pt idx="2">
                  <c:v>1875.5</c:v>
                </c:pt>
                <c:pt idx="3">
                  <c:v>2473.5</c:v>
                </c:pt>
                <c:pt idx="4">
                  <c:v>2715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C-4250-B840-BE51C02E6F7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999091935"/>
        <c:axId val="1999093183"/>
        <c:axId val="0"/>
      </c:bar3DChart>
      <c:catAx>
        <c:axId val="199909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9093183"/>
        <c:crosses val="autoZero"/>
        <c:auto val="1"/>
        <c:lblAlgn val="ctr"/>
        <c:lblOffset val="100"/>
        <c:noMultiLvlLbl val="0"/>
      </c:catAx>
      <c:valAx>
        <c:axId val="199909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9091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[Progetto_Excel.xlsx]stipendio_titolo!Tabella pivot4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 STIPENDIO PER TITOLO DI STUDIO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stipendio_titolo!$B$3</c:f>
              <c:strCache>
                <c:ptCount val="1"/>
                <c:pt idx="0">
                  <c:v>Totale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stipendio_titolo!$A$4:$A$8</c:f>
              <c:strCache>
                <c:ptCount val="4"/>
                <c:pt idx="0">
                  <c:v>Diploma</c:v>
                </c:pt>
                <c:pt idx="1">
                  <c:v>Laurea Magistrale</c:v>
                </c:pt>
                <c:pt idx="2">
                  <c:v>Laurea Triennale</c:v>
                </c:pt>
                <c:pt idx="3">
                  <c:v>Non diplomato</c:v>
                </c:pt>
              </c:strCache>
            </c:strRef>
          </c:cat>
          <c:val>
            <c:numRef>
              <c:f>stipendio_titolo!$B$4:$B$8</c:f>
              <c:numCache>
                <c:formatCode>#,##0\ "€"</c:formatCode>
                <c:ptCount val="4"/>
                <c:pt idx="0">
                  <c:v>1595.4615384615386</c:v>
                </c:pt>
                <c:pt idx="1">
                  <c:v>2383.6666666666665</c:v>
                </c:pt>
                <c:pt idx="2">
                  <c:v>2322.25</c:v>
                </c:pt>
                <c:pt idx="3">
                  <c:v>1396.375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F5-4524-8023-CF19DF3E265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3635808"/>
        <c:axId val="653651616"/>
      </c:lineChart>
      <c:catAx>
        <c:axId val="65363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3651616"/>
        <c:crosses val="autoZero"/>
        <c:auto val="1"/>
        <c:lblAlgn val="ctr"/>
        <c:lblOffset val="100"/>
        <c:noMultiLvlLbl val="0"/>
      </c:catAx>
      <c:valAx>
        <c:axId val="6536516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crossAx val="65363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[Progetto_Excel.xlsx]stipendio_settore!Tabella pivot3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STIPENDIO</a:t>
            </a:r>
            <a:r>
              <a:rPr lang="en-US" baseline="0"/>
              <a:t> MEDIO PER SETTORE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94000"/>
                  <a:satMod val="100000"/>
                  <a:lumMod val="108000"/>
                </a:schemeClr>
              </a:gs>
              <a:gs pos="50000">
                <a:schemeClr val="accent1">
                  <a:tint val="98000"/>
                  <a:shade val="100000"/>
                  <a:satMod val="100000"/>
                  <a:lumMod val="100000"/>
                </a:schemeClr>
              </a:gs>
              <a:gs pos="100000">
                <a:schemeClr val="accent1">
                  <a:shade val="72000"/>
                  <a:satMod val="120000"/>
                  <a:lumMod val="100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stipendio_settore!$B$3</c:f>
              <c:strCache>
                <c:ptCount val="1"/>
                <c:pt idx="0">
                  <c:v>Totale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4000"/>
                    <a:satMod val="100000"/>
                    <a:lumMod val="108000"/>
                  </a:schemeClr>
                </a:gs>
                <a:gs pos="50000">
                  <a:schemeClr val="accent1">
                    <a:tint val="98000"/>
                    <a:shade val="100000"/>
                    <a:satMod val="100000"/>
                    <a:lumMod val="100000"/>
                  </a:schemeClr>
                </a:gs>
                <a:gs pos="100000">
                  <a:schemeClr val="accent1">
                    <a:shade val="72000"/>
                    <a:satMod val="120000"/>
                    <a:lumMod val="10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25400" dir="5400000" algn="ctr" rotWithShape="0">
                <a:srgbClr val="000000">
                  <a:alpha val="69000"/>
                </a:srgbClr>
              </a:outerShdw>
            </a:effectLst>
            <a:scene3d>
              <a:camera prst="orthographicFront">
                <a:rot lat="0" lon="0" rev="0"/>
              </a:camera>
              <a:lightRig rig="balanced" dir="t">
                <a:rot lat="0" lon="0" rev="1200000"/>
              </a:lightRig>
            </a:scene3d>
            <a:sp3d prstMaterial="plastic">
              <a:bevelT w="25400" h="25400"/>
            </a:sp3d>
          </c:spPr>
          <c:invertIfNegative val="0"/>
          <c:cat>
            <c:strRef>
              <c:f>stipendio_settore!$A$4:$A$8</c:f>
              <c:strCache>
                <c:ptCount val="4"/>
                <c:pt idx="0">
                  <c:v>Produzione</c:v>
                </c:pt>
                <c:pt idx="1">
                  <c:v>Amministrazione</c:v>
                </c:pt>
                <c:pt idx="2">
                  <c:v>Commerciale</c:v>
                </c:pt>
                <c:pt idx="3">
                  <c:v>Direzione</c:v>
                </c:pt>
              </c:strCache>
            </c:strRef>
          </c:cat>
          <c:val>
            <c:numRef>
              <c:f>stipendio_settore!$B$4:$B$8</c:f>
              <c:numCache>
                <c:formatCode>_("€"* #,##0.00_);_("€"* \(#,##0.00\);_("€"* "-"??_);_(@_)</c:formatCode>
                <c:ptCount val="4"/>
                <c:pt idx="0">
                  <c:v>1463.1666666666667</c:v>
                </c:pt>
                <c:pt idx="1">
                  <c:v>1486.2</c:v>
                </c:pt>
                <c:pt idx="2">
                  <c:v>2542.3333333333335</c:v>
                </c:pt>
                <c:pt idx="3">
                  <c:v>3478.5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F6-436B-A845-70CADEEC5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92665375"/>
        <c:axId val="1592674111"/>
        <c:axId val="0"/>
      </c:bar3DChart>
      <c:catAx>
        <c:axId val="159266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2674111"/>
        <c:crosses val="autoZero"/>
        <c:auto val="1"/>
        <c:lblAlgn val="ctr"/>
        <c:lblOffset val="100"/>
        <c:noMultiLvlLbl val="0"/>
      </c:catAx>
      <c:valAx>
        <c:axId val="159267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266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[Progetto_Excel.xlsx]stipendio_eta!Tabella pivot10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stipendio_eta!$B$3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stipendio_eta!$A$4:$A$9</c:f>
              <c:strCache>
                <c:ptCount val="5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</c:strCache>
            </c:strRef>
          </c:cat>
          <c:val>
            <c:numRef>
              <c:f>stipendio_eta!$B$4:$B$9</c:f>
              <c:numCache>
                <c:formatCode>#,##0.00\ "€"</c:formatCode>
                <c:ptCount val="5"/>
                <c:pt idx="0">
                  <c:v>1309.375</c:v>
                </c:pt>
                <c:pt idx="1">
                  <c:v>1696.3571428571429</c:v>
                </c:pt>
                <c:pt idx="2">
                  <c:v>1875.5</c:v>
                </c:pt>
                <c:pt idx="3">
                  <c:v>2473.5</c:v>
                </c:pt>
                <c:pt idx="4">
                  <c:v>2715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96-44AE-AC21-5B213EE3A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99091935"/>
        <c:axId val="1999093183"/>
        <c:axId val="0"/>
      </c:bar3DChart>
      <c:catAx>
        <c:axId val="199909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9093183"/>
        <c:crosses val="autoZero"/>
        <c:auto val="1"/>
        <c:lblAlgn val="ctr"/>
        <c:lblOffset val="100"/>
        <c:noMultiLvlLbl val="0"/>
      </c:catAx>
      <c:valAx>
        <c:axId val="199909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909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[Progetto_Excel.xlsx]eta_m!Tabella pivot5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eta_m!$B$3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eta_m!$A$4:$A$8</c:f>
              <c:strCache>
                <c:ptCount val="4"/>
                <c:pt idx="0">
                  <c:v>Produzione</c:v>
                </c:pt>
                <c:pt idx="1">
                  <c:v>Amministrazione</c:v>
                </c:pt>
                <c:pt idx="2">
                  <c:v>Commerciale</c:v>
                </c:pt>
                <c:pt idx="3">
                  <c:v>Direzione</c:v>
                </c:pt>
              </c:strCache>
            </c:strRef>
          </c:cat>
          <c:val>
            <c:numRef>
              <c:f>eta_m!$B$4:$B$8</c:f>
              <c:numCache>
                <c:formatCode>0</c:formatCode>
                <c:ptCount val="4"/>
                <c:pt idx="0">
                  <c:v>34.388888888888886</c:v>
                </c:pt>
                <c:pt idx="1">
                  <c:v>34.799999999999997</c:v>
                </c:pt>
                <c:pt idx="2">
                  <c:v>35.666666666666664</c:v>
                </c:pt>
                <c:pt idx="3">
                  <c:v>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9-42F3-A18C-FBF896571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0218447"/>
        <c:axId val="1860220527"/>
        <c:axId val="0"/>
      </c:bar3DChart>
      <c:catAx>
        <c:axId val="186021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0220527"/>
        <c:crosses val="autoZero"/>
        <c:auto val="1"/>
        <c:lblAlgn val="ctr"/>
        <c:lblOffset val="100"/>
        <c:noMultiLvlLbl val="0"/>
      </c:catAx>
      <c:valAx>
        <c:axId val="186022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021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18</xdr:col>
      <xdr:colOff>0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6570DA6C-15D2-48AF-B1F9-4DDAB326421E}"/>
            </a:ext>
          </a:extLst>
        </xdr:cNvPr>
        <xdr:cNvSpPr txBox="1"/>
      </xdr:nvSpPr>
      <xdr:spPr>
        <a:xfrm>
          <a:off x="10048875" y="190500"/>
          <a:ext cx="2438400" cy="9525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>
              <a:solidFill>
                <a:sysClr val="windowText" lastClr="000000"/>
              </a:solidFill>
            </a:rPr>
            <a:t>CALCOLARE</a:t>
          </a:r>
          <a:r>
            <a:rPr lang="it-IT" sz="1100" baseline="0">
              <a:solidFill>
                <a:sysClr val="windowText" lastClr="000000"/>
              </a:solidFill>
            </a:rPr>
            <a:t> L'ETA' APPLICANDO FORMULE E FUNZIONI</a:t>
          </a:r>
          <a:endParaRPr lang="it-IT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548640</xdr:colOff>
      <xdr:row>6</xdr:row>
      <xdr:rowOff>83820</xdr:rowOff>
    </xdr:from>
    <xdr:to>
      <xdr:col>10</xdr:col>
      <xdr:colOff>243840</xdr:colOff>
      <xdr:row>21</xdr:row>
      <xdr:rowOff>83820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38355EA-4781-81A5-E9EE-D330BEE24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304800</xdr:colOff>
      <xdr:row>7</xdr:row>
      <xdr:rowOff>99060</xdr:rowOff>
    </xdr:from>
    <xdr:to>
      <xdr:col>10</xdr:col>
      <xdr:colOff>121920</xdr:colOff>
      <xdr:row>20</xdr:row>
      <xdr:rowOff>173355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Settore 3">
              <a:extLst>
                <a:ext uri="{FF2B5EF4-FFF2-40B4-BE49-F238E27FC236}">
                  <a16:creationId xmlns:a16="http://schemas.microsoft.com/office/drawing/2014/main" id="{9139D7EC-DE34-57FA-DE28-16E446E483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ttore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80760" y="1325880"/>
              <a:ext cx="1828800" cy="2352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</xdr:colOff>
      <xdr:row>6</xdr:row>
      <xdr:rowOff>133350</xdr:rowOff>
    </xdr:from>
    <xdr:to>
      <xdr:col>9</xdr:col>
      <xdr:colOff>598170</xdr:colOff>
      <xdr:row>22</xdr:row>
      <xdr:rowOff>72390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E12CF9F-3992-5863-FD8F-B1A722A8D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19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52D605B-737E-49D0-95CC-57BB4C727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18</xdr:row>
      <xdr:rowOff>167640</xdr:rowOff>
    </xdr:from>
    <xdr:to>
      <xdr:col>10</xdr:col>
      <xdr:colOff>304800</xdr:colOff>
      <xdr:row>33</xdr:row>
      <xdr:rowOff>167640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301486E-C139-47E6-B7E8-A1567B783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304800</xdr:colOff>
      <xdr:row>18</xdr:row>
      <xdr:rowOff>167640</xdr:rowOff>
    </xdr:from>
    <xdr:to>
      <xdr:col>18</xdr:col>
      <xdr:colOff>0</xdr:colOff>
      <xdr:row>33</xdr:row>
      <xdr:rowOff>167640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710D07-8118-4FE4-8588-3D6FEAABA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261620</xdr:colOff>
      <xdr:row>34</xdr:row>
      <xdr:rowOff>0</xdr:rowOff>
    </xdr:from>
    <xdr:to>
      <xdr:col>18</xdr:col>
      <xdr:colOff>12700</xdr:colOff>
      <xdr:row>48</xdr:row>
      <xdr:rowOff>160020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AF5C1FB-7368-4F54-9A5B-23AB70AE26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312420</xdr:colOff>
      <xdr:row>4</xdr:row>
      <xdr:rowOff>0</xdr:rowOff>
    </xdr:from>
    <xdr:to>
      <xdr:col>18</xdr:col>
      <xdr:colOff>0</xdr:colOff>
      <xdr:row>18</xdr:row>
      <xdr:rowOff>169333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C7E26648-1964-4103-816E-458A07B5EE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0</xdr:colOff>
      <xdr:row>4</xdr:row>
      <xdr:rowOff>0</xdr:rowOff>
    </xdr:from>
    <xdr:to>
      <xdr:col>2</xdr:col>
      <xdr:colOff>487680</xdr:colOff>
      <xdr:row>16</xdr:row>
      <xdr:rowOff>137159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Età">
              <a:extLst>
                <a:ext uri="{FF2B5EF4-FFF2-40B4-BE49-F238E27FC236}">
                  <a16:creationId xmlns:a16="http://schemas.microsoft.com/office/drawing/2014/main" id="{181018C4-4311-344D-E7AC-C4847BC19F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tà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711200"/>
              <a:ext cx="1833880" cy="22707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16</xdr:row>
      <xdr:rowOff>15241</xdr:rowOff>
    </xdr:from>
    <xdr:to>
      <xdr:col>2</xdr:col>
      <xdr:colOff>487680</xdr:colOff>
      <xdr:row>25</xdr:row>
      <xdr:rowOff>68581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Settore">
              <a:extLst>
                <a:ext uri="{FF2B5EF4-FFF2-40B4-BE49-F238E27FC236}">
                  <a16:creationId xmlns:a16="http://schemas.microsoft.com/office/drawing/2014/main" id="{39A74C38-C979-DE55-B194-1B85D23F6B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tto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860041"/>
              <a:ext cx="1833880" cy="16535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3</xdr:col>
      <xdr:colOff>0</xdr:colOff>
      <xdr:row>34</xdr:row>
      <xdr:rowOff>0</xdr:rowOff>
    </xdr:from>
    <xdr:to>
      <xdr:col>10</xdr:col>
      <xdr:colOff>304800</xdr:colOff>
      <xdr:row>48</xdr:row>
      <xdr:rowOff>167640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3F83CBC9-38D1-492D-9F24-219571323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3</xdr:col>
      <xdr:colOff>0</xdr:colOff>
      <xdr:row>2</xdr:row>
      <xdr:rowOff>1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7ACB345C-ED7D-46F8-877E-5DFC7FF4C29F}"/>
            </a:ext>
          </a:extLst>
        </xdr:cNvPr>
        <xdr:cNvSpPr txBox="1"/>
      </xdr:nvSpPr>
      <xdr:spPr>
        <a:xfrm>
          <a:off x="609600" y="0"/>
          <a:ext cx="3756660" cy="373381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rtlCol="0" anchor="ctr"/>
        <a:lstStyle/>
        <a:p>
          <a:pPr algn="ctr"/>
          <a:r>
            <a:rPr lang="it-IT" sz="1600">
              <a:solidFill>
                <a:sysClr val="windowText" lastClr="000000"/>
              </a:solidFill>
            </a:rPr>
            <a:t>Principali</a:t>
          </a:r>
          <a:r>
            <a:rPr lang="it-IT" sz="1600" baseline="0">
              <a:solidFill>
                <a:sysClr val="windowText" lastClr="000000"/>
              </a:solidFill>
            </a:rPr>
            <a:t> operazioni sul formato data</a:t>
          </a:r>
          <a:endParaRPr lang="it-IT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1047751</xdr:colOff>
      <xdr:row>20</xdr:row>
      <xdr:rowOff>114300</xdr:rowOff>
    </xdr:from>
    <xdr:to>
      <xdr:col>3</xdr:col>
      <xdr:colOff>180978</xdr:colOff>
      <xdr:row>22</xdr:row>
      <xdr:rowOff>114300</xdr:rowOff>
    </xdr:to>
    <xdr:sp macro="" textlink="">
      <xdr:nvSpPr>
        <xdr:cNvPr id="3" name="Freccia curva 2">
          <a:extLst>
            <a:ext uri="{FF2B5EF4-FFF2-40B4-BE49-F238E27FC236}">
              <a16:creationId xmlns:a16="http://schemas.microsoft.com/office/drawing/2014/main" id="{9F3A4443-8218-4D05-90F8-53B9EAE978F7}"/>
            </a:ext>
          </a:extLst>
        </xdr:cNvPr>
        <xdr:cNvSpPr/>
      </xdr:nvSpPr>
      <xdr:spPr>
        <a:xfrm rot="16200000" flipH="1">
          <a:off x="2919415" y="2517456"/>
          <a:ext cx="365760" cy="2889887"/>
        </a:xfrm>
        <a:prstGeom prst="ben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19050</xdr:colOff>
      <xdr:row>18</xdr:row>
      <xdr:rowOff>133350</xdr:rowOff>
    </xdr:from>
    <xdr:to>
      <xdr:col>5</xdr:col>
      <xdr:colOff>1476375</xdr:colOff>
      <xdr:row>22</xdr:row>
      <xdr:rowOff>66675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C731B18A-6BC7-406A-8EB3-9C58DF5069C3}"/>
            </a:ext>
          </a:extLst>
        </xdr:cNvPr>
        <xdr:cNvSpPr txBox="1"/>
      </xdr:nvSpPr>
      <xdr:spPr>
        <a:xfrm>
          <a:off x="4385310" y="3432810"/>
          <a:ext cx="2676525" cy="664845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400" b="1" i="0" u="none" strike="noStrik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........ la sfida!</a:t>
          </a:r>
          <a:endParaRPr lang="it-IT" sz="1400">
            <a:latin typeface="+mj-lt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3</xdr:col>
      <xdr:colOff>4857749</xdr:colOff>
      <xdr:row>6</xdr:row>
      <xdr:rowOff>0</xdr:rowOff>
    </xdr:to>
    <xdr:sp macro="" textlink="">
      <xdr:nvSpPr>
        <xdr:cNvPr id="6" name="CasellaDiTesto 5">
          <a:extLst>
            <a:ext uri="{FF2B5EF4-FFF2-40B4-BE49-F238E27FC236}">
              <a16:creationId xmlns:a16="http://schemas.microsoft.com/office/drawing/2014/main" id="{3F4A64CA-9EF8-49DF-8D45-07F0C19BAA9E}"/>
            </a:ext>
          </a:extLst>
        </xdr:cNvPr>
        <xdr:cNvSpPr txBox="1"/>
      </xdr:nvSpPr>
      <xdr:spPr>
        <a:xfrm>
          <a:off x="1623060" y="190500"/>
          <a:ext cx="4857749" cy="922020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400" b="1" i="0" u="none" strike="noStrike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Pronto</a:t>
          </a:r>
          <a:r>
            <a:rPr lang="it-IT" sz="1400" b="1" i="0" u="none" strike="noStrik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per la sfida?</a:t>
          </a:r>
          <a:br>
            <a:rPr lang="it-IT" sz="1400" b="1" i="0" u="none" strike="noStrik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it-IT" sz="1400" b="1" i="0" u="none" strike="noStrike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fare uscire un risultato tipo che da oggi al 31/12/2030</a:t>
          </a:r>
          <a:br>
            <a:rPr lang="it-IT" sz="1400" b="1" i="0" u="none" strike="noStrike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it-IT" sz="1400" b="1" i="0" u="none" strike="noStrike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mancano...... 10 anni 1 mesi 10 giorni</a:t>
          </a:r>
          <a:r>
            <a:rPr lang="it-IT" sz="1400">
              <a:latin typeface="+mj-lt"/>
            </a:rPr>
            <a:t> </a:t>
          </a:r>
        </a:p>
      </xdr:txBody>
    </xdr:sp>
    <xdr:clientData/>
  </xdr:twoCellAnchor>
  <xdr:twoCellAnchor>
    <xdr:from>
      <xdr:col>1</xdr:col>
      <xdr:colOff>314325</xdr:colOff>
      <xdr:row>2</xdr:row>
      <xdr:rowOff>19050</xdr:rowOff>
    </xdr:from>
    <xdr:to>
      <xdr:col>2</xdr:col>
      <xdr:colOff>257175</xdr:colOff>
      <xdr:row>4</xdr:row>
      <xdr:rowOff>142875</xdr:rowOff>
    </xdr:to>
    <xdr:sp macro="" textlink="">
      <xdr:nvSpPr>
        <xdr:cNvPr id="7" name="Freccia curva 6">
          <a:extLst>
            <a:ext uri="{FF2B5EF4-FFF2-40B4-BE49-F238E27FC236}">
              <a16:creationId xmlns:a16="http://schemas.microsoft.com/office/drawing/2014/main" id="{15557E57-12B0-4CE0-9852-3B4B51A4A7CE}"/>
            </a:ext>
          </a:extLst>
        </xdr:cNvPr>
        <xdr:cNvSpPr/>
      </xdr:nvSpPr>
      <xdr:spPr>
        <a:xfrm rot="16200000">
          <a:off x="1020127" y="303848"/>
          <a:ext cx="489585" cy="681990"/>
        </a:xfrm>
        <a:prstGeom prst="ben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15</xdr:col>
      <xdr:colOff>0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7922611A-A740-4472-A625-6684B9ECE596}"/>
            </a:ext>
          </a:extLst>
        </xdr:cNvPr>
        <xdr:cNvSpPr txBox="1"/>
      </xdr:nvSpPr>
      <xdr:spPr>
        <a:xfrm>
          <a:off x="7970520" y="182880"/>
          <a:ext cx="3048000" cy="91440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>
            <a:lnSpc>
              <a:spcPts val="2100"/>
            </a:lnSpc>
          </a:pPr>
          <a:r>
            <a:rPr lang="it-IT" sz="1400"/>
            <a:t>Calcolo orario lavoro</a:t>
          </a:r>
        </a:p>
        <a:p>
          <a:pPr>
            <a:lnSpc>
              <a:spcPts val="2100"/>
            </a:lnSpc>
          </a:pPr>
          <a:r>
            <a:rPr lang="it-IT" sz="1400"/>
            <a:t>Retr.</a:t>
          </a:r>
          <a:r>
            <a:rPr lang="it-IT" sz="1400" baseline="0"/>
            <a:t> oraria 17,50</a:t>
          </a:r>
          <a:endParaRPr lang="it-IT" sz="1400"/>
        </a:p>
        <a:p>
          <a:pPr>
            <a:lnSpc>
              <a:spcPts val="2100"/>
            </a:lnSpc>
          </a:pPr>
          <a:r>
            <a:rPr lang="it-IT" sz="1400"/>
            <a:t>Straordinario (oltre le</a:t>
          </a:r>
          <a:r>
            <a:rPr lang="it-IT" sz="1400" baseline="0"/>
            <a:t> 36 ore) 19,00</a:t>
          </a:r>
        </a:p>
        <a:p>
          <a:pPr>
            <a:lnSpc>
              <a:spcPts val="1100"/>
            </a:lnSpc>
          </a:pPr>
          <a:endParaRPr lang="it-IT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838200</xdr:colOff>
      <xdr:row>1</xdr:row>
      <xdr:rowOff>76200</xdr:rowOff>
    </xdr:from>
    <xdr:to>
      <xdr:col>8</xdr:col>
      <xdr:colOff>441960</xdr:colOff>
      <xdr:row>16</xdr:row>
      <xdr:rowOff>76200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9B476E1-9D33-E5AC-EFF5-A09FE0825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15240</xdr:colOff>
      <xdr:row>10</xdr:row>
      <xdr:rowOff>38100</xdr:rowOff>
    </xdr:from>
    <xdr:to>
      <xdr:col>1</xdr:col>
      <xdr:colOff>632460</xdr:colOff>
      <xdr:row>23</xdr:row>
      <xdr:rowOff>112395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Settore 1">
              <a:extLst>
                <a:ext uri="{FF2B5EF4-FFF2-40B4-BE49-F238E27FC236}">
                  <a16:creationId xmlns:a16="http://schemas.microsoft.com/office/drawing/2014/main" id="{79D581D4-E4D9-D60E-DFF1-5E7F35DAA7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ttor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" y="1790700"/>
              <a:ext cx="1828800" cy="2352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182880</xdr:colOff>
      <xdr:row>6</xdr:row>
      <xdr:rowOff>83820</xdr:rowOff>
    </xdr:from>
    <xdr:to>
      <xdr:col>10</xdr:col>
      <xdr:colOff>487680</xdr:colOff>
      <xdr:row>21</xdr:row>
      <xdr:rowOff>83820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3C2055E-1642-5E9B-40BC-5E186C21BD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975360</xdr:colOff>
      <xdr:row>6</xdr:row>
      <xdr:rowOff>83820</xdr:rowOff>
    </xdr:from>
    <xdr:to>
      <xdr:col>9</xdr:col>
      <xdr:colOff>441960</xdr:colOff>
      <xdr:row>21</xdr:row>
      <xdr:rowOff>83820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17A809E-BA05-F6C9-5CA7-2805F8F38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495300</xdr:colOff>
      <xdr:row>30</xdr:row>
      <xdr:rowOff>83820</xdr:rowOff>
    </xdr:from>
    <xdr:to>
      <xdr:col>7</xdr:col>
      <xdr:colOff>449580</xdr:colOff>
      <xdr:row>45</xdr:row>
      <xdr:rowOff>83820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4911529-AA25-49F3-9FBF-69C716F373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601980</xdr:colOff>
      <xdr:row>36</xdr:row>
      <xdr:rowOff>121920</xdr:rowOff>
    </xdr:from>
    <xdr:to>
      <xdr:col>1</xdr:col>
      <xdr:colOff>1219200</xdr:colOff>
      <xdr:row>50</xdr:row>
      <xdr:rowOff>20955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ettore 2">
              <a:extLst>
                <a:ext uri="{FF2B5EF4-FFF2-40B4-BE49-F238E27FC236}">
                  <a16:creationId xmlns:a16="http://schemas.microsoft.com/office/drawing/2014/main" id="{014C5C80-069C-4707-F093-2C93EA9FC7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ttor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1980" y="6431280"/>
              <a:ext cx="1828800" cy="2352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5</xdr:row>
      <xdr:rowOff>83820</xdr:rowOff>
    </xdr:from>
    <xdr:to>
      <xdr:col>7</xdr:col>
      <xdr:colOff>449580</xdr:colOff>
      <xdr:row>20</xdr:row>
      <xdr:rowOff>83820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6E0D747-B024-4312-BB37-6B4C67996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e" refreshedDate="44855.025707870373" createdVersion="8" refreshedVersion="8" minRefreshableVersion="3" recordCount="28" xr:uid="{4C8CDFE0-113C-44F7-BDCD-85EBD6AE5845}">
  <cacheSource type="worksheet">
    <worksheetSource name="Tabella1"/>
  </cacheSource>
  <cacheFields count="11">
    <cacheField name="Cognome" numFmtId="0">
      <sharedItems/>
    </cacheField>
    <cacheField name="Dt_nascita" numFmtId="14">
      <sharedItems containsSemiMixedTypes="0" containsNonDate="0" containsDate="1" containsString="0" minDate="1956-06-05T00:00:00" maxDate="2000-01-16T00:00:00"/>
    </cacheField>
    <cacheField name="Dt_assunzione" numFmtId="14">
      <sharedItems containsSemiMixedTypes="0" containsNonDate="0" containsDate="1" containsString="0" minDate="1987-04-05T00:00:00" maxDate="2020-09-13T00:00:00" count="24">
        <d v="2014-06-06T00:00:00"/>
        <d v="2019-01-01T00:00:00"/>
        <d v="2008-01-06T00:00:00"/>
        <d v="2020-01-01T00:00:00"/>
        <d v="1987-04-05T00:00:00"/>
        <d v="2010-05-05T00:00:00"/>
        <d v="2011-01-05T00:00:00"/>
        <d v="2017-10-14T00:00:00"/>
        <d v="1996-09-05T00:00:00"/>
        <d v="2013-01-05T00:00:00"/>
        <d v="1990-05-06T00:00:00"/>
        <d v="1999-01-05T00:00:00"/>
        <d v="2017-05-01T00:00:00"/>
        <d v="2000-01-06T00:00:00"/>
        <d v="2016-01-05T00:00:00"/>
        <d v="2002-01-05T00:00:00"/>
        <d v="2017-04-01T00:00:00"/>
        <d v="2018-06-01T00:00:00"/>
        <d v="2020-09-12T00:00:00"/>
        <d v="2007-01-05T00:00:00"/>
        <d v="2017-01-05T00:00:00"/>
        <d v="2014-06-05T00:00:00"/>
        <d v="2011-09-06T00:00:00"/>
        <d v="2018-02-01T00:00:00"/>
      </sharedItems>
    </cacheField>
    <cacheField name="Settore" numFmtId="0">
      <sharedItems count="4">
        <s v="Produzione"/>
        <s v="Amministrazione"/>
        <s v="Direzione"/>
        <s v="Commerciale"/>
      </sharedItems>
    </cacheField>
    <cacheField name="Stipendio" numFmtId="164">
      <sharedItems containsSemiMixedTypes="0" containsString="0" containsNumber="1" containsInteger="1" minValue="1230" maxValue="3680" count="24">
        <n v="1676"/>
        <n v="1252"/>
        <n v="1650"/>
        <n v="1250"/>
        <n v="3680"/>
        <n v="1623"/>
        <n v="2584"/>
        <n v="1280"/>
        <n v="1750"/>
        <n v="1476"/>
        <n v="3277"/>
        <n v="1670"/>
        <n v="1340"/>
        <n v="1599"/>
        <n v="1414"/>
        <n v="1537"/>
        <n v="2152"/>
        <n v="1370"/>
        <n v="1310"/>
        <n v="1230"/>
        <n v="2768"/>
        <n v="2275"/>
        <n v="1365"/>
        <n v="1270"/>
      </sharedItems>
    </cacheField>
    <cacheField name="Età" numFmtId="0">
      <sharedItems containsSemiMixedTypes="0" containsString="0" containsNumber="1" containsInteger="1" minValue="22" maxValue="66" count="19">
        <n v="37"/>
        <n v="24"/>
        <n v="38"/>
        <n v="32"/>
        <n v="66"/>
        <n v="30"/>
        <n v="28"/>
        <n v="62"/>
        <n v="53"/>
        <n v="55"/>
        <n v="45"/>
        <n v="27"/>
        <n v="35"/>
        <n v="43"/>
        <n v="22"/>
        <n v="39"/>
        <n v="36"/>
        <n v="29"/>
        <n v="34"/>
      </sharedItems>
      <fieldGroup base="5">
        <rangePr autoStart="0" autoEnd="0" startNum="20" endNum="69" groupInterval="10"/>
        <groupItems count="7">
          <s v="&lt;20"/>
          <s v="20-29"/>
          <s v="30-39"/>
          <s v="40-49"/>
          <s v="50-59"/>
          <s v="60-69"/>
          <s v="&gt;70"/>
        </groupItems>
      </fieldGroup>
    </cacheField>
    <cacheField name="Eta(2)" numFmtId="0">
      <sharedItems containsSemiMixedTypes="0" containsString="0" containsNumber="1" containsInteger="1" minValue="22" maxValue="66"/>
    </cacheField>
    <cacheField name="Eta(3)" numFmtId="0">
      <sharedItems containsSemiMixedTypes="0" containsString="0" containsNumber="1" containsInteger="1" minValue="22" maxValue="66"/>
    </cacheField>
    <cacheField name="Anz_lavoro" numFmtId="0">
      <sharedItems containsSemiMixedTypes="0" containsString="0" containsNumber="1" containsInteger="1" minValue="2" maxValue="35" count="17">
        <n v="8"/>
        <n v="3"/>
        <n v="14"/>
        <n v="2"/>
        <n v="35"/>
        <n v="12"/>
        <n v="11"/>
        <n v="5"/>
        <n v="26"/>
        <n v="9"/>
        <n v="32"/>
        <n v="23"/>
        <n v="22"/>
        <n v="6"/>
        <n v="20"/>
        <n v="4"/>
        <n v="15"/>
      </sharedItems>
    </cacheField>
    <cacheField name="Anz_lavoro(gg)" numFmtId="0">
      <sharedItems containsSemiMixedTypes="0" containsString="0" containsNumber="1" containsInteger="1" minValue="550" maxValue="9275"/>
    </cacheField>
    <cacheField name="Anz_lavoro(yy)" numFmtId="0">
      <sharedItems containsSemiMixedTypes="0" containsString="0" containsNumber="1" minValue="2.12" maxValue="35.67"/>
    </cacheField>
  </cacheFields>
  <extLst>
    <ext xmlns:x14="http://schemas.microsoft.com/office/spreadsheetml/2009/9/main" uri="{725AE2AE-9491-48be-B2B4-4EB974FC3084}">
      <x14:pivotCacheDefinition pivotCacheId="1262730669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e" refreshedDate="44855.039136226849" createdVersion="8" refreshedVersion="8" minRefreshableVersion="3" recordCount="28" xr:uid="{469202E0-9144-4537-A255-428AE1DEC39E}">
  <cacheSource type="worksheet">
    <worksheetSource name="Tabella1"/>
  </cacheSource>
  <cacheFields count="11">
    <cacheField name="Cognome" numFmtId="0">
      <sharedItems count="28">
        <s v="Dipendende 1"/>
        <s v="Dipendende 2"/>
        <s v="Dipendende 3"/>
        <s v="Dipendende 4"/>
        <s v="Dipendende 5"/>
        <s v="Dipendende 6"/>
        <s v="Dipendende 7"/>
        <s v="Dipendende 8"/>
        <s v="Dipendende 9"/>
        <s v="Dipendende 10"/>
        <s v="Dipendende 11"/>
        <s v="Dipendende 12"/>
        <s v="Dipendende 13"/>
        <s v="Dipendende 14"/>
        <s v="Dipendende 15"/>
        <s v="Dipendende 16"/>
        <s v="Dipendende 17"/>
        <s v="Dipendende 18"/>
        <s v="Dipendende 19"/>
        <s v="Dipendende 20"/>
        <s v="Dipendende 21"/>
        <s v="Dipendende 22"/>
        <s v="Dipendende 23"/>
        <s v="Dipendende 24"/>
        <s v="Dipendende 25"/>
        <s v="Dipendende 26"/>
        <s v="Dipendende 27"/>
        <s v="Dipendende 28"/>
      </sharedItems>
    </cacheField>
    <cacheField name="Dt_nascita" numFmtId="14">
      <sharedItems containsSemiMixedTypes="0" containsNonDate="0" containsDate="1" containsString="0" minDate="1956-06-05T00:00:00" maxDate="2000-01-16T00:00:00"/>
    </cacheField>
    <cacheField name="Dt_assunzione" numFmtId="14">
      <sharedItems containsSemiMixedTypes="0" containsNonDate="0" containsDate="1" containsString="0" minDate="1987-04-05T00:00:00" maxDate="2020-09-13T00:00:00"/>
    </cacheField>
    <cacheField name="Settore" numFmtId="0">
      <sharedItems count="4">
        <s v="Produzione"/>
        <s v="Amministrazione"/>
        <s v="Direzione"/>
        <s v="Commerciale"/>
      </sharedItems>
    </cacheField>
    <cacheField name="Stipendio" numFmtId="164">
      <sharedItems containsSemiMixedTypes="0" containsString="0" containsNumber="1" containsInteger="1" minValue="1230" maxValue="3680"/>
    </cacheField>
    <cacheField name="Età" numFmtId="0">
      <sharedItems containsSemiMixedTypes="0" containsString="0" containsNumber="1" containsInteger="1" minValue="22" maxValue="66"/>
    </cacheField>
    <cacheField name="Eta(2)" numFmtId="0">
      <sharedItems containsSemiMixedTypes="0" containsString="0" containsNumber="1" containsInteger="1" minValue="22" maxValue="66"/>
    </cacheField>
    <cacheField name="Eta(3)" numFmtId="0">
      <sharedItems containsSemiMixedTypes="0" containsString="0" containsNumber="1" containsInteger="1" minValue="22" maxValue="66"/>
    </cacheField>
    <cacheField name="Anz_lavoro" numFmtId="0">
      <sharedItems containsSemiMixedTypes="0" containsString="0" containsNumber="1" containsInteger="1" minValue="2" maxValue="35"/>
    </cacheField>
    <cacheField name="Anz_lavoro(gg)" numFmtId="0">
      <sharedItems containsSemiMixedTypes="0" containsString="0" containsNumber="1" containsInteger="1" minValue="550" maxValue="9275"/>
    </cacheField>
    <cacheField name="Anz_lavoro(yy)" numFmtId="0">
      <sharedItems containsSemiMixedTypes="0" containsString="0" containsNumber="1" minValue="2.12" maxValue="35.67"/>
    </cacheField>
  </cacheFields>
  <extLst>
    <ext xmlns:x14="http://schemas.microsoft.com/office/spreadsheetml/2009/9/main" uri="{725AE2AE-9491-48be-B2B4-4EB974FC3084}">
      <x14:pivotCacheDefinition pivotCacheId="754086883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e" refreshedDate="44855.041252893519" createdVersion="8" refreshedVersion="8" minRefreshableVersion="3" recordCount="28" xr:uid="{52A792EB-CB3F-49B2-A7D9-AA30C651C5D2}">
  <cacheSource type="worksheet">
    <worksheetSource name="Tabella1"/>
  </cacheSource>
  <cacheFields count="15">
    <cacheField name="Cognome" numFmtId="0">
      <sharedItems/>
    </cacheField>
    <cacheField name="Dt_nascita" numFmtId="14">
      <sharedItems containsSemiMixedTypes="0" containsNonDate="0" containsDate="1" containsString="0" minDate="1956-06-05T00:00:00" maxDate="2000-01-16T00:00:00" count="28">
        <d v="1985-05-04T00:00:00"/>
        <d v="1997-12-12T00:00:00"/>
        <d v="1983-12-24T00:00:00"/>
        <d v="1990-02-02T00:00:00"/>
        <d v="1956-06-05T00:00:00"/>
        <d v="1985-01-06T00:00:00"/>
        <d v="1992-02-23T00:00:00"/>
        <d v="1994-03-06T00:00:00"/>
        <d v="1960-10-18T00:00:00"/>
        <d v="1989-12-26T00:00:00"/>
        <d v="1969-03-02T00:00:00"/>
        <d v="1967-04-21T00:00:00"/>
        <d v="1990-01-21T00:00:00"/>
        <d v="1976-11-25T00:00:00"/>
        <d v="1995-08-19T00:00:00"/>
        <d v="1986-11-20T00:00:00"/>
        <d v="1979-09-08T00:00:00"/>
        <d v="1994-04-07T00:00:00"/>
        <d v="1992-02-20T00:00:00"/>
        <d v="1990-05-03T00:00:00"/>
        <d v="2000-01-15T00:00:00"/>
        <d v="1983-04-09T00:00:00"/>
        <d v="1984-06-29T00:00:00"/>
        <d v="1994-01-28T00:00:00"/>
        <d v="1986-01-06T00:00:00"/>
        <d v="1993-03-05T00:00:00"/>
        <d v="1988-08-04T00:00:00"/>
        <d v="1995-08-24T00:00:00"/>
      </sharedItems>
      <fieldGroup par="12" base="1">
        <rangePr groupBy="months" startDate="1956-06-05T00:00:00" endDate="2000-01-16T00:00:00"/>
        <groupItems count="14">
          <s v="&lt;05/06/1956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16/01/2000"/>
        </groupItems>
      </fieldGroup>
    </cacheField>
    <cacheField name="Dt_assunzione" numFmtId="14">
      <sharedItems containsSemiMixedTypes="0" containsNonDate="0" containsDate="1" containsString="0" minDate="1987-04-05T00:00:00" maxDate="2020-09-13T00:00:00" count="24">
        <d v="2014-06-06T00:00:00"/>
        <d v="2019-01-01T00:00:00"/>
        <d v="2008-01-06T00:00:00"/>
        <d v="2020-01-01T00:00:00"/>
        <d v="1987-04-05T00:00:00"/>
        <d v="2010-05-05T00:00:00"/>
        <d v="2011-01-05T00:00:00"/>
        <d v="2017-10-14T00:00:00"/>
        <d v="1996-09-05T00:00:00"/>
        <d v="2013-01-05T00:00:00"/>
        <d v="1990-05-06T00:00:00"/>
        <d v="1999-01-05T00:00:00"/>
        <d v="2017-05-01T00:00:00"/>
        <d v="2000-01-06T00:00:00"/>
        <d v="2016-01-05T00:00:00"/>
        <d v="2002-01-05T00:00:00"/>
        <d v="2017-04-01T00:00:00"/>
        <d v="2018-06-01T00:00:00"/>
        <d v="2020-09-12T00:00:00"/>
        <d v="2007-01-05T00:00:00"/>
        <d v="2017-01-05T00:00:00"/>
        <d v="2014-06-05T00:00:00"/>
        <d v="2011-09-06T00:00:00"/>
        <d v="2018-02-01T00:00:00"/>
      </sharedItems>
      <fieldGroup par="14" base="2">
        <rangePr groupBy="months" startDate="1987-04-05T00:00:00" endDate="2020-09-13T00:00:00"/>
        <groupItems count="14">
          <s v="&lt;05/04/1987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13/09/2020"/>
        </groupItems>
      </fieldGroup>
    </cacheField>
    <cacheField name="Settore" numFmtId="0">
      <sharedItems count="4">
        <s v="Produzione"/>
        <s v="Amministrazione"/>
        <s v="Direzione"/>
        <s v="Commerciale"/>
      </sharedItems>
    </cacheField>
    <cacheField name="Stipendio" numFmtId="164">
      <sharedItems containsSemiMixedTypes="0" containsString="0" containsNumber="1" containsInteger="1" minValue="1230" maxValue="3680"/>
    </cacheField>
    <cacheField name="Età" numFmtId="0">
      <sharedItems containsSemiMixedTypes="0" containsString="0" containsNumber="1" containsInteger="1" minValue="22" maxValue="66"/>
    </cacheField>
    <cacheField name="Eta(2)" numFmtId="0">
      <sharedItems containsSemiMixedTypes="0" containsString="0" containsNumber="1" containsInteger="1" minValue="22" maxValue="66"/>
    </cacheField>
    <cacheField name="Eta(3)" numFmtId="0">
      <sharedItems containsSemiMixedTypes="0" containsString="0" containsNumber="1" containsInteger="1" minValue="22" maxValue="66"/>
    </cacheField>
    <cacheField name="Anz_lavoro" numFmtId="0">
      <sharedItems containsSemiMixedTypes="0" containsString="0" containsNumber="1" containsInteger="1" minValue="2" maxValue="35"/>
    </cacheField>
    <cacheField name="Anz_lavoro(gg)" numFmtId="0">
      <sharedItems containsSemiMixedTypes="0" containsString="0" containsNumber="1" containsInteger="1" minValue="550" maxValue="9275"/>
    </cacheField>
    <cacheField name="Anz_lavoro(yy)" numFmtId="0">
      <sharedItems containsSemiMixedTypes="0" containsString="0" containsNumber="1" minValue="2.12" maxValue="35.67"/>
    </cacheField>
    <cacheField name="Trimestri" numFmtId="0" databaseField="0">
      <fieldGroup base="1">
        <rangePr groupBy="quarters" startDate="1956-06-05T00:00:00" endDate="2000-01-16T00:00:00"/>
        <groupItems count="6">
          <s v="&lt;05/06/1956"/>
          <s v="Trim1"/>
          <s v="Trim2"/>
          <s v="Trim3"/>
          <s v="Trim4"/>
          <s v="&gt;16/01/2000"/>
        </groupItems>
      </fieldGroup>
    </cacheField>
    <cacheField name="Anni" numFmtId="0" databaseField="0">
      <fieldGroup base="1">
        <rangePr groupBy="years" startDate="1956-06-05T00:00:00" endDate="2000-01-16T00:00:00"/>
        <groupItems count="47">
          <s v="&lt;05/06/1956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&gt;16/01/2000"/>
        </groupItems>
      </fieldGroup>
    </cacheField>
    <cacheField name="Trimestri2" numFmtId="0" databaseField="0">
      <fieldGroup base="2">
        <rangePr groupBy="quarters" startDate="1987-04-05T00:00:00" endDate="2020-09-13T00:00:00"/>
        <groupItems count="6">
          <s v="&lt;05/04/1987"/>
          <s v="Trim1"/>
          <s v="Trim2"/>
          <s v="Trim3"/>
          <s v="Trim4"/>
          <s v="&gt;13/09/2020"/>
        </groupItems>
      </fieldGroup>
    </cacheField>
    <cacheField name="Anni2" numFmtId="0" databaseField="0">
      <fieldGroup base="2">
        <rangePr groupBy="years" startDate="1987-04-05T00:00:00" endDate="2020-09-13T00:00:00"/>
        <groupItems count="36">
          <s v="&lt;05/04/1987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3/09/2020"/>
        </groupItems>
      </fieldGroup>
    </cacheField>
  </cacheFields>
  <extLst>
    <ext xmlns:x14="http://schemas.microsoft.com/office/spreadsheetml/2009/9/main" uri="{725AE2AE-9491-48be-B2B4-4EB974FC3084}">
      <x14:pivotCacheDefinition pivotCacheId="2026014595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e" refreshedDate="44855.044011342594" createdVersion="8" refreshedVersion="8" minRefreshableVersion="3" recordCount="28" xr:uid="{0940335C-BF63-4F5E-8A01-99D68424FE6D}">
  <cacheSource type="worksheet">
    <worksheetSource name="Tabella1"/>
  </cacheSource>
  <cacheFields count="11">
    <cacheField name="Cognome" numFmtId="0">
      <sharedItems/>
    </cacheField>
    <cacheField name="Dt_nascita" numFmtId="14">
      <sharedItems containsSemiMixedTypes="0" containsNonDate="0" containsDate="1" containsString="0" minDate="1956-06-05T00:00:00" maxDate="2000-01-16T00:00:00" count="28">
        <d v="1985-05-04T00:00:00"/>
        <d v="1997-12-12T00:00:00"/>
        <d v="1983-12-24T00:00:00"/>
        <d v="1990-02-02T00:00:00"/>
        <d v="1956-06-05T00:00:00"/>
        <d v="1985-01-06T00:00:00"/>
        <d v="1992-02-23T00:00:00"/>
        <d v="1994-03-06T00:00:00"/>
        <d v="1960-10-18T00:00:00"/>
        <d v="1989-12-26T00:00:00"/>
        <d v="1969-03-02T00:00:00"/>
        <d v="1967-04-21T00:00:00"/>
        <d v="1990-01-21T00:00:00"/>
        <d v="1976-11-25T00:00:00"/>
        <d v="1995-08-19T00:00:00"/>
        <d v="1986-11-20T00:00:00"/>
        <d v="1979-09-08T00:00:00"/>
        <d v="1994-04-07T00:00:00"/>
        <d v="1992-02-20T00:00:00"/>
        <d v="1990-05-03T00:00:00"/>
        <d v="2000-01-15T00:00:00"/>
        <d v="1983-04-09T00:00:00"/>
        <d v="1984-06-29T00:00:00"/>
        <d v="1994-01-28T00:00:00"/>
        <d v="1986-01-06T00:00:00"/>
        <d v="1993-03-05T00:00:00"/>
        <d v="1988-08-04T00:00:00"/>
        <d v="1995-08-24T00:00:00"/>
      </sharedItems>
    </cacheField>
    <cacheField name="Dt_assunzione" numFmtId="14">
      <sharedItems containsSemiMixedTypes="0" containsNonDate="0" containsDate="1" containsString="0" minDate="1987-04-05T00:00:00" maxDate="2020-09-13T00:00:00"/>
    </cacheField>
    <cacheField name="Settore" numFmtId="0">
      <sharedItems count="4">
        <s v="Produzione"/>
        <s v="Amministrazione"/>
        <s v="Direzione"/>
        <s v="Commerciale"/>
      </sharedItems>
    </cacheField>
    <cacheField name="Stipendio" numFmtId="164">
      <sharedItems containsSemiMixedTypes="0" containsString="0" containsNumber="1" containsInteger="1" minValue="1230" maxValue="3680"/>
    </cacheField>
    <cacheField name="Età" numFmtId="0">
      <sharedItems containsSemiMixedTypes="0" containsString="0" containsNumber="1" containsInteger="1" minValue="22" maxValue="66"/>
    </cacheField>
    <cacheField name="Eta(2)" numFmtId="0">
      <sharedItems containsSemiMixedTypes="0" containsString="0" containsNumber="1" containsInteger="1" minValue="22" maxValue="66"/>
    </cacheField>
    <cacheField name="Eta(3)" numFmtId="0">
      <sharedItems containsSemiMixedTypes="0" containsString="0" containsNumber="1" containsInteger="1" minValue="22" maxValue="66"/>
    </cacheField>
    <cacheField name="Anz_lavoro" numFmtId="0">
      <sharedItems containsSemiMixedTypes="0" containsString="0" containsNumber="1" containsInteger="1" minValue="2" maxValue="35"/>
    </cacheField>
    <cacheField name="Anz_lavoro(gg)" numFmtId="0">
      <sharedItems containsSemiMixedTypes="0" containsString="0" containsNumber="1" containsInteger="1" minValue="550" maxValue="9275"/>
    </cacheField>
    <cacheField name="Anz_lavoro(yy)" numFmtId="0">
      <sharedItems containsSemiMixedTypes="0" containsString="0" containsNumber="1" minValue="2.12" maxValue="35.67"/>
    </cacheField>
  </cacheFields>
  <extLst>
    <ext xmlns:x14="http://schemas.microsoft.com/office/spreadsheetml/2009/9/main" uri="{725AE2AE-9491-48be-B2B4-4EB974FC3084}">
      <x14:pivotCacheDefinition pivotCacheId="455984204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e" refreshedDate="44855.423926504627" backgroundQuery="1" createdVersion="8" refreshedVersion="8" minRefreshableVersion="3" recordCount="0" supportSubquery="1" supportAdvancedDrill="1" xr:uid="{D1FBF7C5-BAD1-434C-A1E8-E6984E4FBECA}">
  <cacheSource type="external" connectionId="1"/>
  <cacheFields count="2">
    <cacheField name="[Tabella1].[Titolo di studio].[Titolo di studio]" caption="Titolo di studio" numFmtId="0" hierarchy="11" level="1">
      <sharedItems count="4">
        <s v="Diploma"/>
        <s v="Laurea Magistrale"/>
        <s v="Laurea Triennale"/>
        <s v="Non diplomato"/>
      </sharedItems>
    </cacheField>
    <cacheField name="[Measures].[Media di Stipendio]" caption="Media di Stipendio" numFmtId="0" hierarchy="15" level="32767"/>
  </cacheFields>
  <cacheHierarchies count="18">
    <cacheHierarchy uniqueName="[Tabella1].[Cognome]" caption="Cognome" attribute="1" defaultMemberUniqueName="[Tabella1].[Cognome].[All]" allUniqueName="[Tabella1].[Cognome].[All]" dimensionUniqueName="[Tabella1]" displayFolder="" count="0" memberValueDatatype="130" unbalanced="0"/>
    <cacheHierarchy uniqueName="[Tabella1].[Dt_nascita]" caption="Dt_nascita" attribute="1" time="1" defaultMemberUniqueName="[Tabella1].[Dt_nascita].[All]" allUniqueName="[Tabella1].[Dt_nascita].[All]" dimensionUniqueName="[Tabella1]" displayFolder="" count="0" memberValueDatatype="7" unbalanced="0"/>
    <cacheHierarchy uniqueName="[Tabella1].[Dt_assunzione]" caption="Dt_assunzione" attribute="1" time="1" defaultMemberUniqueName="[Tabella1].[Dt_assunzione].[All]" allUniqueName="[Tabella1].[Dt_assunzione].[All]" dimensionUniqueName="[Tabella1]" displayFolder="" count="0" memberValueDatatype="7" unbalanced="0"/>
    <cacheHierarchy uniqueName="[Tabella1].[Settore]" caption="Settore" attribute="1" defaultMemberUniqueName="[Tabella1].[Settore].[All]" allUniqueName="[Tabella1].[Settore].[All]" dimensionUniqueName="[Tabella1]" displayFolder="" count="0" memberValueDatatype="130" unbalanced="0"/>
    <cacheHierarchy uniqueName="[Tabella1].[Stipendio]" caption="Stipendio" attribute="1" defaultMemberUniqueName="[Tabella1].[Stipendio].[All]" allUniqueName="[Tabella1].[Stipendio].[All]" dimensionUniqueName="[Tabella1]" displayFolder="" count="0" memberValueDatatype="20" unbalanced="0"/>
    <cacheHierarchy uniqueName="[Tabella1].[Età]" caption="Età" attribute="1" defaultMemberUniqueName="[Tabella1].[Età].[All]" allUniqueName="[Tabella1].[Età].[All]" dimensionUniqueName="[Tabella1]" displayFolder="" count="0" memberValueDatatype="20" unbalanced="0"/>
    <cacheHierarchy uniqueName="[Tabella1].[Eta(2)]" caption="Eta(2)" attribute="1" defaultMemberUniqueName="[Tabella1].[Eta(2)].[All]" allUniqueName="[Tabella1].[Eta(2)].[All]" dimensionUniqueName="[Tabella1]" displayFolder="" count="0" memberValueDatatype="20" unbalanced="0"/>
    <cacheHierarchy uniqueName="[Tabella1].[Eta(3)]" caption="Eta(3)" attribute="1" defaultMemberUniqueName="[Tabella1].[Eta(3)].[All]" allUniqueName="[Tabella1].[Eta(3)].[All]" dimensionUniqueName="[Tabella1]" displayFolder="" count="0" memberValueDatatype="20" unbalanced="0"/>
    <cacheHierarchy uniqueName="[Tabella1].[Anz_lavoro]" caption="Anz_lavoro" attribute="1" defaultMemberUniqueName="[Tabella1].[Anz_lavoro].[All]" allUniqueName="[Tabella1].[Anz_lavoro].[All]" dimensionUniqueName="[Tabella1]" displayFolder="" count="0" memberValueDatatype="20" unbalanced="0"/>
    <cacheHierarchy uniqueName="[Tabella1].[Anz_lavoro(gg)]" caption="Anz_lavoro(gg)" attribute="1" defaultMemberUniqueName="[Tabella1].[Anz_lavoro(gg)].[All]" allUniqueName="[Tabella1].[Anz_lavoro(gg)].[All]" dimensionUniqueName="[Tabella1]" displayFolder="" count="0" memberValueDatatype="20" unbalanced="0"/>
    <cacheHierarchy uniqueName="[Tabella1].[Anz_lavoro(yy)]" caption="Anz_lavoro(yy)" attribute="1" defaultMemberUniqueName="[Tabella1].[Anz_lavoro(yy)].[All]" allUniqueName="[Tabella1].[Anz_lavoro(yy)].[All]" dimensionUniqueName="[Tabella1]" displayFolder="" count="0" memberValueDatatype="5" unbalanced="0"/>
    <cacheHierarchy uniqueName="[Tabella1].[Titolo di studio]" caption="Titolo di studio" attribute="1" defaultMemberUniqueName="[Tabella1].[Titolo di studio].[All]" allUniqueName="[Tabella1].[Titolo di studio].[All]" dimensionUniqueName="[Tabella1]" displayFolder="" count="2" memberValueDatatype="130" unbalanced="0">
      <fieldsUsage count="2">
        <fieldUsage x="-1"/>
        <fieldUsage x="0"/>
      </fieldsUsage>
    </cacheHierarchy>
    <cacheHierarchy uniqueName="[Measures].[__XL_Count Tabella1]" caption="__XL_Count Tabella1" measure="1" displayFolder="" measureGroup="Tabella1" count="0" hidden="1"/>
    <cacheHierarchy uniqueName="[Measures].[__No measures defined]" caption="__No measures defined" measure="1" displayFolder="" count="0" hidden="1"/>
    <cacheHierarchy uniqueName="[Measures].[Somma di Stipendio]" caption="Somma di Stipendio" measure="1" displayFolder="" measureGroup="Tabella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edia di Stipendio]" caption="Media di Stipendio" measure="1" displayFolder="" measureGroup="Tabella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eggio di Titolo di studio]" caption="Conteggio di Titolo di studio" measure="1" displayFolder="" measureGroup="Tabella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nteggio di Settore]" caption="Conteggio di Settore" measure="1" displayFolder="" measureGroup="Tabella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Tabella1" uniqueName="[Tabella1]" caption="Tabella1"/>
  </dimensions>
  <measureGroups count="1">
    <measureGroup name="Tabella1" caption="Tabel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Dipendende 1"/>
    <d v="1985-05-04T00:00:00"/>
    <x v="0"/>
    <x v="0"/>
    <x v="0"/>
    <x v="0"/>
    <n v="37"/>
    <n v="37"/>
    <x v="0"/>
    <n v="2186"/>
    <n v="8.41"/>
  </r>
  <r>
    <s v="Dipendende 2"/>
    <d v="1997-12-12T00:00:00"/>
    <x v="1"/>
    <x v="0"/>
    <x v="1"/>
    <x v="1"/>
    <n v="24"/>
    <n v="24"/>
    <x v="1"/>
    <n v="994"/>
    <n v="3.82"/>
  </r>
  <r>
    <s v="Dipendende 3"/>
    <d v="1983-12-24T00:00:00"/>
    <x v="2"/>
    <x v="1"/>
    <x v="2"/>
    <x v="2"/>
    <n v="38"/>
    <n v="38"/>
    <x v="2"/>
    <n v="3860"/>
    <n v="14.85"/>
  </r>
  <r>
    <s v="Dipendende 4"/>
    <d v="1990-02-02T00:00:00"/>
    <x v="3"/>
    <x v="0"/>
    <x v="3"/>
    <x v="3"/>
    <n v="32"/>
    <n v="32"/>
    <x v="3"/>
    <n v="733"/>
    <n v="2.82"/>
  </r>
  <r>
    <s v="Dipendende 5"/>
    <d v="1956-06-05T00:00:00"/>
    <x v="4"/>
    <x v="2"/>
    <x v="4"/>
    <x v="4"/>
    <n v="66"/>
    <n v="66"/>
    <x v="4"/>
    <n v="9275"/>
    <n v="35.67"/>
  </r>
  <r>
    <s v="Dipendende 6"/>
    <d v="1985-01-06T00:00:00"/>
    <x v="5"/>
    <x v="0"/>
    <x v="5"/>
    <x v="0"/>
    <n v="37"/>
    <n v="37"/>
    <x v="5"/>
    <n v="3253"/>
    <n v="12.51"/>
  </r>
  <r>
    <s v="Dipendende 7"/>
    <d v="1992-02-23T00:00:00"/>
    <x v="6"/>
    <x v="3"/>
    <x v="6"/>
    <x v="5"/>
    <n v="30"/>
    <n v="30"/>
    <x v="6"/>
    <n v="3078"/>
    <n v="11.84"/>
  </r>
  <r>
    <s v="Dipendende 8"/>
    <d v="1994-03-06T00:00:00"/>
    <x v="7"/>
    <x v="1"/>
    <x v="7"/>
    <x v="6"/>
    <n v="28"/>
    <n v="28"/>
    <x v="7"/>
    <n v="1310"/>
    <n v="5.04"/>
  </r>
  <r>
    <s v="Dipendende 9"/>
    <d v="1960-10-18T00:00:00"/>
    <x v="8"/>
    <x v="0"/>
    <x v="8"/>
    <x v="7"/>
    <n v="62"/>
    <n v="62"/>
    <x v="8"/>
    <n v="6817"/>
    <n v="26.22"/>
  </r>
  <r>
    <s v="Dipendende 10"/>
    <d v="1989-12-26T00:00:00"/>
    <x v="9"/>
    <x v="0"/>
    <x v="9"/>
    <x v="3"/>
    <n v="32"/>
    <n v="32"/>
    <x v="9"/>
    <n v="2555"/>
    <n v="9.83"/>
  </r>
  <r>
    <s v="Dipendende 11"/>
    <d v="1969-03-02T00:00:00"/>
    <x v="10"/>
    <x v="2"/>
    <x v="10"/>
    <x v="8"/>
    <n v="53"/>
    <n v="53"/>
    <x v="10"/>
    <n v="8470"/>
    <n v="32.58"/>
  </r>
  <r>
    <s v="Dipendende 12"/>
    <d v="1967-04-21T00:00:00"/>
    <x v="11"/>
    <x v="0"/>
    <x v="11"/>
    <x v="9"/>
    <n v="55"/>
    <n v="55"/>
    <x v="11"/>
    <n v="6209"/>
    <n v="23.88"/>
  </r>
  <r>
    <s v="Dipendende 13"/>
    <d v="1990-01-21T00:00:00"/>
    <x v="12"/>
    <x v="0"/>
    <x v="12"/>
    <x v="3"/>
    <n v="32"/>
    <n v="32"/>
    <x v="7"/>
    <n v="1430"/>
    <n v="5.5"/>
  </r>
  <r>
    <s v="Dipendende 14"/>
    <d v="1976-11-25T00:00:00"/>
    <x v="13"/>
    <x v="1"/>
    <x v="13"/>
    <x v="10"/>
    <n v="45"/>
    <n v="45"/>
    <x v="12"/>
    <n v="5947"/>
    <n v="22.87"/>
  </r>
  <r>
    <s v="Dipendende 15"/>
    <d v="1995-08-19T00:00:00"/>
    <x v="14"/>
    <x v="0"/>
    <x v="14"/>
    <x v="11"/>
    <n v="27"/>
    <n v="27"/>
    <x v="13"/>
    <n v="1774"/>
    <n v="6.82"/>
  </r>
  <r>
    <s v="Dipendende 16"/>
    <d v="1986-11-20T00:00:00"/>
    <x v="6"/>
    <x v="1"/>
    <x v="15"/>
    <x v="12"/>
    <n v="35"/>
    <n v="35"/>
    <x v="6"/>
    <n v="3078"/>
    <n v="11.84"/>
  </r>
  <r>
    <s v="Dipendende 17"/>
    <d v="1979-09-08T00:00:00"/>
    <x v="15"/>
    <x v="0"/>
    <x v="16"/>
    <x v="13"/>
    <n v="43"/>
    <n v="43"/>
    <x v="14"/>
    <n v="5425"/>
    <n v="20.87"/>
  </r>
  <r>
    <s v="Dipendende 18"/>
    <d v="1994-04-07T00:00:00"/>
    <x v="3"/>
    <x v="0"/>
    <x v="3"/>
    <x v="6"/>
    <n v="28"/>
    <n v="28"/>
    <x v="3"/>
    <n v="733"/>
    <n v="2.82"/>
  </r>
  <r>
    <s v="Dipendende 19"/>
    <d v="1992-02-20T00:00:00"/>
    <x v="16"/>
    <x v="0"/>
    <x v="17"/>
    <x v="5"/>
    <n v="30"/>
    <n v="30"/>
    <x v="7"/>
    <n v="1450"/>
    <n v="5.58"/>
  </r>
  <r>
    <s v="Dipendende 20"/>
    <d v="1990-05-03T00:00:00"/>
    <x v="17"/>
    <x v="0"/>
    <x v="18"/>
    <x v="3"/>
    <n v="32"/>
    <n v="32"/>
    <x v="15"/>
    <n v="1146"/>
    <n v="4.41"/>
  </r>
  <r>
    <s v="Dipendende 21"/>
    <d v="2000-01-15T00:00:00"/>
    <x v="18"/>
    <x v="0"/>
    <x v="19"/>
    <x v="14"/>
    <n v="22"/>
    <n v="22"/>
    <x v="3"/>
    <n v="550"/>
    <n v="2.12"/>
  </r>
  <r>
    <s v="Dipendende 22"/>
    <d v="1983-04-09T00:00:00"/>
    <x v="2"/>
    <x v="3"/>
    <x v="20"/>
    <x v="15"/>
    <n v="39"/>
    <n v="39"/>
    <x v="2"/>
    <n v="3860"/>
    <n v="14.85"/>
  </r>
  <r>
    <s v="Dipendende 23"/>
    <d v="1984-06-29T00:00:00"/>
    <x v="19"/>
    <x v="3"/>
    <x v="21"/>
    <x v="2"/>
    <n v="38"/>
    <n v="38"/>
    <x v="16"/>
    <n v="4121"/>
    <n v="15.85"/>
  </r>
  <r>
    <s v="Dipendende 24"/>
    <d v="1994-01-28T00:00:00"/>
    <x v="20"/>
    <x v="1"/>
    <x v="22"/>
    <x v="6"/>
    <n v="28"/>
    <n v="28"/>
    <x v="7"/>
    <n v="1512"/>
    <n v="5.82"/>
  </r>
  <r>
    <s v="Dipendende 25"/>
    <d v="1986-01-06T00:00:00"/>
    <x v="9"/>
    <x v="0"/>
    <x v="14"/>
    <x v="16"/>
    <n v="36"/>
    <n v="36"/>
    <x v="9"/>
    <n v="2555"/>
    <n v="9.83"/>
  </r>
  <r>
    <s v="Dipendende 26"/>
    <d v="1993-03-05T00:00:00"/>
    <x v="21"/>
    <x v="0"/>
    <x v="14"/>
    <x v="17"/>
    <n v="29"/>
    <n v="29"/>
    <x v="0"/>
    <n v="2187"/>
    <n v="8.41"/>
  </r>
  <r>
    <s v="Dipendende 27"/>
    <d v="1988-08-04T00:00:00"/>
    <x v="22"/>
    <x v="0"/>
    <x v="9"/>
    <x v="18"/>
    <n v="34"/>
    <n v="34"/>
    <x v="6"/>
    <n v="2904"/>
    <n v="11.17"/>
  </r>
  <r>
    <s v="Dipendende 28"/>
    <d v="1995-08-24T00:00:00"/>
    <x v="23"/>
    <x v="0"/>
    <x v="23"/>
    <x v="11"/>
    <n v="27"/>
    <n v="27"/>
    <x v="15"/>
    <n v="1232"/>
    <n v="4.7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d v="1985-05-04T00:00:00"/>
    <d v="2014-06-06T00:00:00"/>
    <x v="0"/>
    <n v="1676"/>
    <n v="37"/>
    <n v="37"/>
    <n v="37"/>
    <n v="8"/>
    <n v="2186"/>
    <n v="8.41"/>
  </r>
  <r>
    <x v="1"/>
    <d v="1997-12-12T00:00:00"/>
    <d v="2019-01-01T00:00:00"/>
    <x v="0"/>
    <n v="1252"/>
    <n v="24"/>
    <n v="24"/>
    <n v="24"/>
    <n v="3"/>
    <n v="994"/>
    <n v="3.82"/>
  </r>
  <r>
    <x v="2"/>
    <d v="1983-12-24T00:00:00"/>
    <d v="2008-01-06T00:00:00"/>
    <x v="1"/>
    <n v="1650"/>
    <n v="38"/>
    <n v="38"/>
    <n v="38"/>
    <n v="14"/>
    <n v="3860"/>
    <n v="14.85"/>
  </r>
  <r>
    <x v="3"/>
    <d v="1990-02-02T00:00:00"/>
    <d v="2020-01-01T00:00:00"/>
    <x v="0"/>
    <n v="1250"/>
    <n v="32"/>
    <n v="32"/>
    <n v="32"/>
    <n v="2"/>
    <n v="733"/>
    <n v="2.82"/>
  </r>
  <r>
    <x v="4"/>
    <d v="1956-06-05T00:00:00"/>
    <d v="1987-04-05T00:00:00"/>
    <x v="2"/>
    <n v="3680"/>
    <n v="66"/>
    <n v="66"/>
    <n v="66"/>
    <n v="35"/>
    <n v="9275"/>
    <n v="35.67"/>
  </r>
  <r>
    <x v="5"/>
    <d v="1985-01-06T00:00:00"/>
    <d v="2010-05-05T00:00:00"/>
    <x v="0"/>
    <n v="1623"/>
    <n v="37"/>
    <n v="37"/>
    <n v="37"/>
    <n v="12"/>
    <n v="3253"/>
    <n v="12.51"/>
  </r>
  <r>
    <x v="6"/>
    <d v="1992-02-23T00:00:00"/>
    <d v="2011-01-05T00:00:00"/>
    <x v="3"/>
    <n v="2584"/>
    <n v="30"/>
    <n v="30"/>
    <n v="30"/>
    <n v="11"/>
    <n v="3078"/>
    <n v="11.84"/>
  </r>
  <r>
    <x v="7"/>
    <d v="1994-03-06T00:00:00"/>
    <d v="2017-10-14T00:00:00"/>
    <x v="1"/>
    <n v="1280"/>
    <n v="28"/>
    <n v="28"/>
    <n v="28"/>
    <n v="5"/>
    <n v="1310"/>
    <n v="5.04"/>
  </r>
  <r>
    <x v="8"/>
    <d v="1960-10-18T00:00:00"/>
    <d v="1996-09-05T00:00:00"/>
    <x v="0"/>
    <n v="1750"/>
    <n v="62"/>
    <n v="62"/>
    <n v="62"/>
    <n v="26"/>
    <n v="6817"/>
    <n v="26.22"/>
  </r>
  <r>
    <x v="9"/>
    <d v="1989-12-26T00:00:00"/>
    <d v="2013-01-05T00:00:00"/>
    <x v="0"/>
    <n v="1476"/>
    <n v="32"/>
    <n v="32"/>
    <n v="32"/>
    <n v="9"/>
    <n v="2555"/>
    <n v="9.83"/>
  </r>
  <r>
    <x v="10"/>
    <d v="1969-03-02T00:00:00"/>
    <d v="1990-05-06T00:00:00"/>
    <x v="2"/>
    <n v="3277"/>
    <n v="53"/>
    <n v="53"/>
    <n v="53"/>
    <n v="32"/>
    <n v="8470"/>
    <n v="32.58"/>
  </r>
  <r>
    <x v="11"/>
    <d v="1967-04-21T00:00:00"/>
    <d v="1999-01-05T00:00:00"/>
    <x v="0"/>
    <n v="1670"/>
    <n v="55"/>
    <n v="55"/>
    <n v="55"/>
    <n v="23"/>
    <n v="6209"/>
    <n v="23.88"/>
  </r>
  <r>
    <x v="12"/>
    <d v="1990-01-21T00:00:00"/>
    <d v="2017-05-01T00:00:00"/>
    <x v="0"/>
    <n v="1340"/>
    <n v="32"/>
    <n v="32"/>
    <n v="32"/>
    <n v="5"/>
    <n v="1430"/>
    <n v="5.5"/>
  </r>
  <r>
    <x v="13"/>
    <d v="1976-11-25T00:00:00"/>
    <d v="2000-01-06T00:00:00"/>
    <x v="1"/>
    <n v="1599"/>
    <n v="45"/>
    <n v="45"/>
    <n v="45"/>
    <n v="22"/>
    <n v="5947"/>
    <n v="22.87"/>
  </r>
  <r>
    <x v="14"/>
    <d v="1995-08-19T00:00:00"/>
    <d v="2016-01-05T00:00:00"/>
    <x v="0"/>
    <n v="1414"/>
    <n v="27"/>
    <n v="27"/>
    <n v="27"/>
    <n v="6"/>
    <n v="1774"/>
    <n v="6.82"/>
  </r>
  <r>
    <x v="15"/>
    <d v="1986-11-20T00:00:00"/>
    <d v="2011-01-05T00:00:00"/>
    <x v="1"/>
    <n v="1537"/>
    <n v="35"/>
    <n v="35"/>
    <n v="35"/>
    <n v="11"/>
    <n v="3078"/>
    <n v="11.84"/>
  </r>
  <r>
    <x v="16"/>
    <d v="1979-09-08T00:00:00"/>
    <d v="2002-01-05T00:00:00"/>
    <x v="0"/>
    <n v="2152"/>
    <n v="43"/>
    <n v="43"/>
    <n v="43"/>
    <n v="20"/>
    <n v="5425"/>
    <n v="20.87"/>
  </r>
  <r>
    <x v="17"/>
    <d v="1994-04-07T00:00:00"/>
    <d v="2020-01-01T00:00:00"/>
    <x v="0"/>
    <n v="1250"/>
    <n v="28"/>
    <n v="28"/>
    <n v="28"/>
    <n v="2"/>
    <n v="733"/>
    <n v="2.82"/>
  </r>
  <r>
    <x v="18"/>
    <d v="1992-02-20T00:00:00"/>
    <d v="2017-04-01T00:00:00"/>
    <x v="0"/>
    <n v="1370"/>
    <n v="30"/>
    <n v="30"/>
    <n v="30"/>
    <n v="5"/>
    <n v="1450"/>
    <n v="5.58"/>
  </r>
  <r>
    <x v="19"/>
    <d v="1990-05-03T00:00:00"/>
    <d v="2018-06-01T00:00:00"/>
    <x v="0"/>
    <n v="1310"/>
    <n v="32"/>
    <n v="32"/>
    <n v="32"/>
    <n v="4"/>
    <n v="1146"/>
    <n v="4.41"/>
  </r>
  <r>
    <x v="20"/>
    <d v="2000-01-15T00:00:00"/>
    <d v="2020-09-12T00:00:00"/>
    <x v="0"/>
    <n v="1230"/>
    <n v="22"/>
    <n v="22"/>
    <n v="22"/>
    <n v="2"/>
    <n v="550"/>
    <n v="2.12"/>
  </r>
  <r>
    <x v="21"/>
    <d v="1983-04-09T00:00:00"/>
    <d v="2008-01-06T00:00:00"/>
    <x v="3"/>
    <n v="2768"/>
    <n v="39"/>
    <n v="39"/>
    <n v="39"/>
    <n v="14"/>
    <n v="3860"/>
    <n v="14.85"/>
  </r>
  <r>
    <x v="22"/>
    <d v="1984-06-29T00:00:00"/>
    <d v="2007-01-05T00:00:00"/>
    <x v="3"/>
    <n v="2275"/>
    <n v="38"/>
    <n v="38"/>
    <n v="38"/>
    <n v="15"/>
    <n v="4121"/>
    <n v="15.85"/>
  </r>
  <r>
    <x v="23"/>
    <d v="1994-01-28T00:00:00"/>
    <d v="2017-01-05T00:00:00"/>
    <x v="1"/>
    <n v="1365"/>
    <n v="28"/>
    <n v="28"/>
    <n v="28"/>
    <n v="5"/>
    <n v="1512"/>
    <n v="5.82"/>
  </r>
  <r>
    <x v="24"/>
    <d v="1986-01-06T00:00:00"/>
    <d v="2013-01-05T00:00:00"/>
    <x v="0"/>
    <n v="1414"/>
    <n v="36"/>
    <n v="36"/>
    <n v="36"/>
    <n v="9"/>
    <n v="2555"/>
    <n v="9.83"/>
  </r>
  <r>
    <x v="25"/>
    <d v="1993-03-05T00:00:00"/>
    <d v="2014-06-05T00:00:00"/>
    <x v="0"/>
    <n v="1414"/>
    <n v="29"/>
    <n v="29"/>
    <n v="29"/>
    <n v="8"/>
    <n v="2187"/>
    <n v="8.41"/>
  </r>
  <r>
    <x v="26"/>
    <d v="1988-08-04T00:00:00"/>
    <d v="2011-09-06T00:00:00"/>
    <x v="0"/>
    <n v="1476"/>
    <n v="34"/>
    <n v="34"/>
    <n v="34"/>
    <n v="11"/>
    <n v="2904"/>
    <n v="11.17"/>
  </r>
  <r>
    <x v="27"/>
    <d v="1995-08-24T00:00:00"/>
    <d v="2018-02-01T00:00:00"/>
    <x v="0"/>
    <n v="1270"/>
    <n v="27"/>
    <n v="27"/>
    <n v="27"/>
    <n v="4"/>
    <n v="1232"/>
    <n v="4.7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Dipendende 1"/>
    <x v="0"/>
    <x v="0"/>
    <x v="0"/>
    <n v="1676"/>
    <n v="37"/>
    <n v="37"/>
    <n v="37"/>
    <n v="8"/>
    <n v="2186"/>
    <n v="8.41"/>
  </r>
  <r>
    <s v="Dipendende 2"/>
    <x v="1"/>
    <x v="1"/>
    <x v="0"/>
    <n v="1252"/>
    <n v="24"/>
    <n v="24"/>
    <n v="24"/>
    <n v="3"/>
    <n v="994"/>
    <n v="3.82"/>
  </r>
  <r>
    <s v="Dipendende 3"/>
    <x v="2"/>
    <x v="2"/>
    <x v="1"/>
    <n v="1650"/>
    <n v="38"/>
    <n v="38"/>
    <n v="38"/>
    <n v="14"/>
    <n v="3860"/>
    <n v="14.85"/>
  </r>
  <r>
    <s v="Dipendende 4"/>
    <x v="3"/>
    <x v="3"/>
    <x v="0"/>
    <n v="1250"/>
    <n v="32"/>
    <n v="32"/>
    <n v="32"/>
    <n v="2"/>
    <n v="733"/>
    <n v="2.82"/>
  </r>
  <r>
    <s v="Dipendende 5"/>
    <x v="4"/>
    <x v="4"/>
    <x v="2"/>
    <n v="3680"/>
    <n v="66"/>
    <n v="66"/>
    <n v="66"/>
    <n v="35"/>
    <n v="9275"/>
    <n v="35.67"/>
  </r>
  <r>
    <s v="Dipendende 6"/>
    <x v="5"/>
    <x v="5"/>
    <x v="0"/>
    <n v="1623"/>
    <n v="37"/>
    <n v="37"/>
    <n v="37"/>
    <n v="12"/>
    <n v="3253"/>
    <n v="12.51"/>
  </r>
  <r>
    <s v="Dipendende 7"/>
    <x v="6"/>
    <x v="6"/>
    <x v="3"/>
    <n v="2584"/>
    <n v="30"/>
    <n v="30"/>
    <n v="30"/>
    <n v="11"/>
    <n v="3078"/>
    <n v="11.84"/>
  </r>
  <r>
    <s v="Dipendende 8"/>
    <x v="7"/>
    <x v="7"/>
    <x v="1"/>
    <n v="1280"/>
    <n v="28"/>
    <n v="28"/>
    <n v="28"/>
    <n v="5"/>
    <n v="1310"/>
    <n v="5.04"/>
  </r>
  <r>
    <s v="Dipendende 9"/>
    <x v="8"/>
    <x v="8"/>
    <x v="0"/>
    <n v="1750"/>
    <n v="62"/>
    <n v="62"/>
    <n v="62"/>
    <n v="26"/>
    <n v="6817"/>
    <n v="26.22"/>
  </r>
  <r>
    <s v="Dipendende 10"/>
    <x v="9"/>
    <x v="9"/>
    <x v="0"/>
    <n v="1476"/>
    <n v="32"/>
    <n v="32"/>
    <n v="32"/>
    <n v="9"/>
    <n v="2555"/>
    <n v="9.83"/>
  </r>
  <r>
    <s v="Dipendende 11"/>
    <x v="10"/>
    <x v="10"/>
    <x v="2"/>
    <n v="3277"/>
    <n v="53"/>
    <n v="53"/>
    <n v="53"/>
    <n v="32"/>
    <n v="8470"/>
    <n v="32.58"/>
  </r>
  <r>
    <s v="Dipendende 12"/>
    <x v="11"/>
    <x v="11"/>
    <x v="0"/>
    <n v="1670"/>
    <n v="55"/>
    <n v="55"/>
    <n v="55"/>
    <n v="23"/>
    <n v="6209"/>
    <n v="23.88"/>
  </r>
  <r>
    <s v="Dipendende 13"/>
    <x v="12"/>
    <x v="12"/>
    <x v="0"/>
    <n v="1340"/>
    <n v="32"/>
    <n v="32"/>
    <n v="32"/>
    <n v="5"/>
    <n v="1430"/>
    <n v="5.5"/>
  </r>
  <r>
    <s v="Dipendende 14"/>
    <x v="13"/>
    <x v="13"/>
    <x v="1"/>
    <n v="1599"/>
    <n v="45"/>
    <n v="45"/>
    <n v="45"/>
    <n v="22"/>
    <n v="5947"/>
    <n v="22.87"/>
  </r>
  <r>
    <s v="Dipendende 15"/>
    <x v="14"/>
    <x v="14"/>
    <x v="0"/>
    <n v="1414"/>
    <n v="27"/>
    <n v="27"/>
    <n v="27"/>
    <n v="6"/>
    <n v="1774"/>
    <n v="6.82"/>
  </r>
  <r>
    <s v="Dipendende 16"/>
    <x v="15"/>
    <x v="6"/>
    <x v="1"/>
    <n v="1537"/>
    <n v="35"/>
    <n v="35"/>
    <n v="35"/>
    <n v="11"/>
    <n v="3078"/>
    <n v="11.84"/>
  </r>
  <r>
    <s v="Dipendende 17"/>
    <x v="16"/>
    <x v="15"/>
    <x v="0"/>
    <n v="2152"/>
    <n v="43"/>
    <n v="43"/>
    <n v="43"/>
    <n v="20"/>
    <n v="5425"/>
    <n v="20.87"/>
  </r>
  <r>
    <s v="Dipendende 18"/>
    <x v="17"/>
    <x v="3"/>
    <x v="0"/>
    <n v="1250"/>
    <n v="28"/>
    <n v="28"/>
    <n v="28"/>
    <n v="2"/>
    <n v="733"/>
    <n v="2.82"/>
  </r>
  <r>
    <s v="Dipendende 19"/>
    <x v="18"/>
    <x v="16"/>
    <x v="0"/>
    <n v="1370"/>
    <n v="30"/>
    <n v="30"/>
    <n v="30"/>
    <n v="5"/>
    <n v="1450"/>
    <n v="5.58"/>
  </r>
  <r>
    <s v="Dipendende 20"/>
    <x v="19"/>
    <x v="17"/>
    <x v="0"/>
    <n v="1310"/>
    <n v="32"/>
    <n v="32"/>
    <n v="32"/>
    <n v="4"/>
    <n v="1146"/>
    <n v="4.41"/>
  </r>
  <r>
    <s v="Dipendende 21"/>
    <x v="20"/>
    <x v="18"/>
    <x v="0"/>
    <n v="1230"/>
    <n v="22"/>
    <n v="22"/>
    <n v="22"/>
    <n v="2"/>
    <n v="550"/>
    <n v="2.12"/>
  </r>
  <r>
    <s v="Dipendende 22"/>
    <x v="21"/>
    <x v="2"/>
    <x v="3"/>
    <n v="2768"/>
    <n v="39"/>
    <n v="39"/>
    <n v="39"/>
    <n v="14"/>
    <n v="3860"/>
    <n v="14.85"/>
  </r>
  <r>
    <s v="Dipendende 23"/>
    <x v="22"/>
    <x v="19"/>
    <x v="3"/>
    <n v="2275"/>
    <n v="38"/>
    <n v="38"/>
    <n v="38"/>
    <n v="15"/>
    <n v="4121"/>
    <n v="15.85"/>
  </r>
  <r>
    <s v="Dipendende 24"/>
    <x v="23"/>
    <x v="20"/>
    <x v="1"/>
    <n v="1365"/>
    <n v="28"/>
    <n v="28"/>
    <n v="28"/>
    <n v="5"/>
    <n v="1512"/>
    <n v="5.82"/>
  </r>
  <r>
    <s v="Dipendende 25"/>
    <x v="24"/>
    <x v="9"/>
    <x v="0"/>
    <n v="1414"/>
    <n v="36"/>
    <n v="36"/>
    <n v="36"/>
    <n v="9"/>
    <n v="2555"/>
    <n v="9.83"/>
  </r>
  <r>
    <s v="Dipendende 26"/>
    <x v="25"/>
    <x v="21"/>
    <x v="0"/>
    <n v="1414"/>
    <n v="29"/>
    <n v="29"/>
    <n v="29"/>
    <n v="8"/>
    <n v="2187"/>
    <n v="8.41"/>
  </r>
  <r>
    <s v="Dipendende 27"/>
    <x v="26"/>
    <x v="22"/>
    <x v="0"/>
    <n v="1476"/>
    <n v="34"/>
    <n v="34"/>
    <n v="34"/>
    <n v="11"/>
    <n v="2904"/>
    <n v="11.17"/>
  </r>
  <r>
    <s v="Dipendende 28"/>
    <x v="27"/>
    <x v="23"/>
    <x v="0"/>
    <n v="1270"/>
    <n v="27"/>
    <n v="27"/>
    <n v="27"/>
    <n v="4"/>
    <n v="1232"/>
    <n v="4.7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Dipendende 1"/>
    <x v="0"/>
    <d v="2014-06-06T00:00:00"/>
    <x v="0"/>
    <n v="1676"/>
    <n v="37"/>
    <n v="37"/>
    <n v="37"/>
    <n v="8"/>
    <n v="2186"/>
    <n v="8.41"/>
  </r>
  <r>
    <s v="Dipendende 2"/>
    <x v="1"/>
    <d v="2019-01-01T00:00:00"/>
    <x v="0"/>
    <n v="1252"/>
    <n v="24"/>
    <n v="24"/>
    <n v="24"/>
    <n v="3"/>
    <n v="994"/>
    <n v="3.82"/>
  </r>
  <r>
    <s v="Dipendende 3"/>
    <x v="2"/>
    <d v="2008-01-06T00:00:00"/>
    <x v="1"/>
    <n v="1650"/>
    <n v="38"/>
    <n v="38"/>
    <n v="38"/>
    <n v="14"/>
    <n v="3860"/>
    <n v="14.85"/>
  </r>
  <r>
    <s v="Dipendende 4"/>
    <x v="3"/>
    <d v="2020-01-01T00:00:00"/>
    <x v="0"/>
    <n v="1250"/>
    <n v="32"/>
    <n v="32"/>
    <n v="32"/>
    <n v="2"/>
    <n v="733"/>
    <n v="2.82"/>
  </r>
  <r>
    <s v="Dipendende 5"/>
    <x v="4"/>
    <d v="1987-04-05T00:00:00"/>
    <x v="2"/>
    <n v="3680"/>
    <n v="66"/>
    <n v="66"/>
    <n v="66"/>
    <n v="35"/>
    <n v="9275"/>
    <n v="35.67"/>
  </r>
  <r>
    <s v="Dipendende 6"/>
    <x v="5"/>
    <d v="2010-05-05T00:00:00"/>
    <x v="0"/>
    <n v="1623"/>
    <n v="37"/>
    <n v="37"/>
    <n v="37"/>
    <n v="12"/>
    <n v="3253"/>
    <n v="12.51"/>
  </r>
  <r>
    <s v="Dipendende 7"/>
    <x v="6"/>
    <d v="2011-01-05T00:00:00"/>
    <x v="3"/>
    <n v="2584"/>
    <n v="30"/>
    <n v="30"/>
    <n v="30"/>
    <n v="11"/>
    <n v="3078"/>
    <n v="11.84"/>
  </r>
  <r>
    <s v="Dipendende 8"/>
    <x v="7"/>
    <d v="2017-10-14T00:00:00"/>
    <x v="1"/>
    <n v="1280"/>
    <n v="28"/>
    <n v="28"/>
    <n v="28"/>
    <n v="5"/>
    <n v="1310"/>
    <n v="5.04"/>
  </r>
  <r>
    <s v="Dipendende 9"/>
    <x v="8"/>
    <d v="1996-09-05T00:00:00"/>
    <x v="0"/>
    <n v="1750"/>
    <n v="62"/>
    <n v="62"/>
    <n v="62"/>
    <n v="26"/>
    <n v="6817"/>
    <n v="26.22"/>
  </r>
  <r>
    <s v="Dipendende 10"/>
    <x v="9"/>
    <d v="2013-01-05T00:00:00"/>
    <x v="0"/>
    <n v="1476"/>
    <n v="32"/>
    <n v="32"/>
    <n v="32"/>
    <n v="9"/>
    <n v="2555"/>
    <n v="9.83"/>
  </r>
  <r>
    <s v="Dipendende 11"/>
    <x v="10"/>
    <d v="1990-05-06T00:00:00"/>
    <x v="2"/>
    <n v="3277"/>
    <n v="53"/>
    <n v="53"/>
    <n v="53"/>
    <n v="32"/>
    <n v="8470"/>
    <n v="32.58"/>
  </r>
  <r>
    <s v="Dipendende 12"/>
    <x v="11"/>
    <d v="1999-01-05T00:00:00"/>
    <x v="0"/>
    <n v="1670"/>
    <n v="55"/>
    <n v="55"/>
    <n v="55"/>
    <n v="23"/>
    <n v="6209"/>
    <n v="23.88"/>
  </r>
  <r>
    <s v="Dipendende 13"/>
    <x v="12"/>
    <d v="2017-05-01T00:00:00"/>
    <x v="0"/>
    <n v="1340"/>
    <n v="32"/>
    <n v="32"/>
    <n v="32"/>
    <n v="5"/>
    <n v="1430"/>
    <n v="5.5"/>
  </r>
  <r>
    <s v="Dipendende 14"/>
    <x v="13"/>
    <d v="2000-01-06T00:00:00"/>
    <x v="1"/>
    <n v="1599"/>
    <n v="45"/>
    <n v="45"/>
    <n v="45"/>
    <n v="22"/>
    <n v="5947"/>
    <n v="22.87"/>
  </r>
  <r>
    <s v="Dipendende 15"/>
    <x v="14"/>
    <d v="2016-01-05T00:00:00"/>
    <x v="0"/>
    <n v="1414"/>
    <n v="27"/>
    <n v="27"/>
    <n v="27"/>
    <n v="6"/>
    <n v="1774"/>
    <n v="6.82"/>
  </r>
  <r>
    <s v="Dipendende 16"/>
    <x v="15"/>
    <d v="2011-01-05T00:00:00"/>
    <x v="1"/>
    <n v="1537"/>
    <n v="35"/>
    <n v="35"/>
    <n v="35"/>
    <n v="11"/>
    <n v="3078"/>
    <n v="11.84"/>
  </r>
  <r>
    <s v="Dipendende 17"/>
    <x v="16"/>
    <d v="2002-01-05T00:00:00"/>
    <x v="0"/>
    <n v="2152"/>
    <n v="43"/>
    <n v="43"/>
    <n v="43"/>
    <n v="20"/>
    <n v="5425"/>
    <n v="20.87"/>
  </r>
  <r>
    <s v="Dipendende 18"/>
    <x v="17"/>
    <d v="2020-01-01T00:00:00"/>
    <x v="0"/>
    <n v="1250"/>
    <n v="28"/>
    <n v="28"/>
    <n v="28"/>
    <n v="2"/>
    <n v="733"/>
    <n v="2.82"/>
  </r>
  <r>
    <s v="Dipendende 19"/>
    <x v="18"/>
    <d v="2017-04-01T00:00:00"/>
    <x v="0"/>
    <n v="1370"/>
    <n v="30"/>
    <n v="30"/>
    <n v="30"/>
    <n v="5"/>
    <n v="1450"/>
    <n v="5.58"/>
  </r>
  <r>
    <s v="Dipendende 20"/>
    <x v="19"/>
    <d v="2018-06-01T00:00:00"/>
    <x v="0"/>
    <n v="1310"/>
    <n v="32"/>
    <n v="32"/>
    <n v="32"/>
    <n v="4"/>
    <n v="1146"/>
    <n v="4.41"/>
  </r>
  <r>
    <s v="Dipendende 21"/>
    <x v="20"/>
    <d v="2020-09-12T00:00:00"/>
    <x v="0"/>
    <n v="1230"/>
    <n v="22"/>
    <n v="22"/>
    <n v="22"/>
    <n v="2"/>
    <n v="550"/>
    <n v="2.12"/>
  </r>
  <r>
    <s v="Dipendende 22"/>
    <x v="21"/>
    <d v="2008-01-06T00:00:00"/>
    <x v="3"/>
    <n v="2768"/>
    <n v="39"/>
    <n v="39"/>
    <n v="39"/>
    <n v="14"/>
    <n v="3860"/>
    <n v="14.85"/>
  </r>
  <r>
    <s v="Dipendende 23"/>
    <x v="22"/>
    <d v="2007-01-05T00:00:00"/>
    <x v="3"/>
    <n v="2275"/>
    <n v="38"/>
    <n v="38"/>
    <n v="38"/>
    <n v="15"/>
    <n v="4121"/>
    <n v="15.85"/>
  </r>
  <r>
    <s v="Dipendende 24"/>
    <x v="23"/>
    <d v="2017-01-05T00:00:00"/>
    <x v="1"/>
    <n v="1365"/>
    <n v="28"/>
    <n v="28"/>
    <n v="28"/>
    <n v="5"/>
    <n v="1512"/>
    <n v="5.82"/>
  </r>
  <r>
    <s v="Dipendende 25"/>
    <x v="24"/>
    <d v="2013-01-05T00:00:00"/>
    <x v="0"/>
    <n v="1414"/>
    <n v="36"/>
    <n v="36"/>
    <n v="36"/>
    <n v="9"/>
    <n v="2555"/>
    <n v="9.83"/>
  </r>
  <r>
    <s v="Dipendende 26"/>
    <x v="25"/>
    <d v="2014-06-05T00:00:00"/>
    <x v="0"/>
    <n v="1414"/>
    <n v="29"/>
    <n v="29"/>
    <n v="29"/>
    <n v="8"/>
    <n v="2187"/>
    <n v="8.41"/>
  </r>
  <r>
    <s v="Dipendende 27"/>
    <x v="26"/>
    <d v="2011-09-06T00:00:00"/>
    <x v="0"/>
    <n v="1476"/>
    <n v="34"/>
    <n v="34"/>
    <n v="34"/>
    <n v="11"/>
    <n v="2904"/>
    <n v="11.17"/>
  </r>
  <r>
    <s v="Dipendende 28"/>
    <x v="27"/>
    <d v="2018-02-01T00:00:00"/>
    <x v="0"/>
    <n v="1270"/>
    <n v="27"/>
    <n v="27"/>
    <n v="27"/>
    <n v="4"/>
    <n v="1232"/>
    <n v="4.7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904C8A-7911-474C-98AB-5F46F0542837}" name="Tabella pivot3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6">
  <location ref="A3:B8" firstHeaderRow="1" firstDataRow="1" firstDataCol="1"/>
  <pivotFields count="11">
    <pivotField showAll="0"/>
    <pivotField numFmtId="14" showAll="0"/>
    <pivotField numFmtId="14" showAll="0">
      <items count="25">
        <item x="4"/>
        <item x="10"/>
        <item x="8"/>
        <item x="11"/>
        <item x="13"/>
        <item x="15"/>
        <item x="19"/>
        <item x="2"/>
        <item x="5"/>
        <item x="6"/>
        <item x="22"/>
        <item x="9"/>
        <item x="21"/>
        <item x="0"/>
        <item x="14"/>
        <item x="20"/>
        <item x="16"/>
        <item x="12"/>
        <item x="7"/>
        <item x="23"/>
        <item x="17"/>
        <item x="1"/>
        <item x="3"/>
        <item x="18"/>
        <item t="default"/>
      </items>
    </pivotField>
    <pivotField axis="axisRow" showAll="0" sortType="ascending">
      <items count="5">
        <item x="1"/>
        <item x="3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4" showAll="0">
      <items count="25">
        <item x="19"/>
        <item x="3"/>
        <item x="1"/>
        <item x="23"/>
        <item x="7"/>
        <item x="18"/>
        <item x="12"/>
        <item x="22"/>
        <item x="17"/>
        <item x="14"/>
        <item x="9"/>
        <item x="15"/>
        <item x="13"/>
        <item x="5"/>
        <item x="2"/>
        <item x="11"/>
        <item x="0"/>
        <item x="8"/>
        <item x="16"/>
        <item x="21"/>
        <item x="6"/>
        <item x="20"/>
        <item x="10"/>
        <item x="4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>
      <items count="18">
        <item x="3"/>
        <item x="1"/>
        <item x="15"/>
        <item x="7"/>
        <item x="13"/>
        <item x="0"/>
        <item x="9"/>
        <item x="6"/>
        <item x="5"/>
        <item x="2"/>
        <item x="16"/>
        <item x="14"/>
        <item x="12"/>
        <item x="11"/>
        <item x="8"/>
        <item x="10"/>
        <item x="4"/>
        <item t="default"/>
      </items>
    </pivotField>
    <pivotField showAll="0"/>
    <pivotField showAll="0"/>
  </pivotFields>
  <rowFields count="1">
    <field x="3"/>
  </rowFields>
  <rowItems count="5">
    <i>
      <x v="3"/>
    </i>
    <i>
      <x/>
    </i>
    <i>
      <x v="1"/>
    </i>
    <i>
      <x v="2"/>
    </i>
    <i t="grand">
      <x/>
    </i>
  </rowItems>
  <colItems count="1">
    <i/>
  </colItems>
  <dataFields count="1">
    <dataField name="Media di Stipendio" fld="4" subtotal="average" baseField="3" baseItem="3" numFmtId="44"/>
  </dataFields>
  <formats count="1">
    <format dxfId="12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361509-31F5-4B0E-A8B5-45E539867DE0}" name="Tabella pivot10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3">
  <location ref="A3:B9" firstHeaderRow="1" firstDataRow="1" firstDataCol="1"/>
  <pivotFields count="11">
    <pivotField showAll="0"/>
    <pivotField numFmtId="14" showAll="0"/>
    <pivotField numFmtId="14" showAll="0"/>
    <pivotField showAll="0">
      <items count="5">
        <item x="1"/>
        <item x="3"/>
        <item x="2"/>
        <item x="0"/>
        <item t="default"/>
      </items>
    </pivotField>
    <pivotField dataField="1" numFmtId="164"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</pivotFields>
  <rowFields count="1">
    <field x="5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Media di Stipendio" fld="4" subtotal="average" baseField="5" baseItem="0" numFmtId="167"/>
  </dataFields>
  <formats count="1">
    <format dxfId="11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BC46F6-6712-438D-B6A9-379F48E6CA8A}" name="Tabella pivot7" cacheId="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7">
  <location ref="A27:B32" firstHeaderRow="1" firstDataRow="1" firstDataCol="1"/>
  <pivotFields count="15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 sortType="ascending">
      <items count="5">
        <item sd="0" x="1"/>
        <item sd="0" x="3"/>
        <item sd="0" x="2"/>
        <item sd="0" x="0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showAll="0"/>
    <pivotField showAll="0"/>
    <pivotField showAll="0"/>
    <pivotField dataField="1" showAll="0"/>
    <pivotField showAll="0"/>
    <pivotField showAll="0"/>
    <pivotField axis="axisRow" showAll="0">
      <items count="7">
        <item sd="0" x="0"/>
        <item sd="0" x="1"/>
        <item sd="0" x="2"/>
        <item sd="0" x="3"/>
        <item x="4"/>
        <item sd="0" x="5"/>
        <item t="default"/>
      </items>
    </pivotField>
    <pivotField axis="axisRow" showAll="0">
      <items count="4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3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t="default" sd="0"/>
      </items>
    </pivotField>
  </pivotFields>
  <rowFields count="5">
    <field x="3"/>
    <field x="12"/>
    <field x="11"/>
    <field x="14"/>
    <field x="13"/>
  </rowFields>
  <rowItems count="5">
    <i>
      <x v="3"/>
    </i>
    <i>
      <x/>
    </i>
    <i>
      <x v="1"/>
    </i>
    <i>
      <x v="2"/>
    </i>
    <i t="grand">
      <x/>
    </i>
  </rowItems>
  <colItems count="1">
    <i/>
  </colItems>
  <dataFields count="1">
    <dataField name="Media di Anz_lavoro" fld="8" subtotal="average" baseField="3" baseItem="0" numFmtId="1"/>
  </dataFields>
  <formats count="1">
    <format dxfId="5">
      <pivotArea outline="0" collapsedLevelsAreSubtotals="1" fieldPosition="0"/>
    </format>
  </formats>
  <chartFormats count="3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4E6675-8105-4BBE-9C6A-01C3EE679048}" name="Tabella pivot5" cacheId="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3">
  <location ref="A3:B8" firstHeaderRow="1" firstDataRow="1" firstDataCol="1"/>
  <pivotFields count="11">
    <pivotField axis="axisRow" showAll="0">
      <items count="29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"/>
        <item x="3"/>
        <item x="4"/>
        <item x="5"/>
        <item x="6"/>
        <item x="7"/>
        <item x="8"/>
        <item t="default"/>
      </items>
    </pivotField>
    <pivotField numFmtId="14" showAll="0"/>
    <pivotField numFmtId="14" showAll="0"/>
    <pivotField axis="axisRow" showAll="0" sortType="ascending">
      <items count="5">
        <item sd="0" x="1"/>
        <item sd="0" x="3"/>
        <item sd="0" x="2"/>
        <item sd="0" x="0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dataField="1" showAll="0"/>
    <pivotField showAll="0"/>
    <pivotField showAll="0"/>
    <pivotField showAll="0"/>
    <pivotField showAll="0"/>
    <pivotField showAll="0"/>
  </pivotFields>
  <rowFields count="2">
    <field x="3"/>
    <field x="0"/>
  </rowFields>
  <rowItems count="5">
    <i>
      <x v="3"/>
    </i>
    <i>
      <x/>
    </i>
    <i>
      <x v="1"/>
    </i>
    <i>
      <x v="2"/>
    </i>
    <i t="grand">
      <x/>
    </i>
  </rowItems>
  <colItems count="1">
    <i/>
  </colItems>
  <dataFields count="1">
    <dataField name="Media di Età" fld="5" subtotal="average" baseField="3" baseItem="0"/>
  </dataFields>
  <formats count="5">
    <format dxfId="10">
      <pivotArea collapsedLevelsAreSubtotals="1" fieldPosition="0">
        <references count="1">
          <reference field="3" count="1">
            <x v="0"/>
          </reference>
        </references>
      </pivotArea>
    </format>
    <format dxfId="9">
      <pivotArea collapsedLevelsAreSubtotals="1" fieldPosition="0">
        <references count="1">
          <reference field="3" count="1">
            <x v="1"/>
          </reference>
        </references>
      </pivotArea>
    </format>
    <format dxfId="8">
      <pivotArea collapsedLevelsAreSubtotals="1" fieldPosition="0">
        <references count="1">
          <reference field="3" count="1">
            <x v="2"/>
          </reference>
        </references>
      </pivotArea>
    </format>
    <format dxfId="7">
      <pivotArea collapsedLevelsAreSubtotals="1" fieldPosition="0">
        <references count="1">
          <reference field="3" count="1">
            <x v="3"/>
          </reference>
        </references>
      </pivotArea>
    </format>
    <format dxfId="6">
      <pivotArea grandRow="1"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683655-A42B-4559-9BAC-6CD658D0F32B}" name="Tabella pivot1" cacheId="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7">
  <location ref="A2:B7" firstHeaderRow="1" firstDataRow="1" firstDataCol="1"/>
  <pivotFields count="15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 sortType="ascending">
      <items count="5">
        <item sd="0" x="1"/>
        <item sd="0" x="3"/>
        <item sd="0" x="2"/>
        <item sd="0" x="0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showAll="0"/>
    <pivotField showAll="0"/>
    <pivotField showAll="0"/>
    <pivotField dataField="1" showAll="0"/>
    <pivotField showAll="0"/>
    <pivotField showAll="0"/>
    <pivotField axis="axisRow" showAll="0">
      <items count="7">
        <item sd="0" x="0"/>
        <item sd="0" x="1"/>
        <item sd="0" x="2"/>
        <item sd="0" x="3"/>
        <item x="4"/>
        <item sd="0" x="5"/>
        <item t="default"/>
      </items>
    </pivotField>
    <pivotField axis="axisRow" showAll="0">
      <items count="4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3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t="default" sd="0"/>
      </items>
    </pivotField>
  </pivotFields>
  <rowFields count="5">
    <field x="3"/>
    <field x="12"/>
    <field x="11"/>
    <field x="14"/>
    <field x="13"/>
  </rowFields>
  <rowItems count="5">
    <i>
      <x v="3"/>
    </i>
    <i>
      <x/>
    </i>
    <i>
      <x v="1"/>
    </i>
    <i>
      <x v="2"/>
    </i>
    <i t="grand">
      <x/>
    </i>
  </rowItems>
  <colItems count="1">
    <i/>
  </colItems>
  <dataFields count="1">
    <dataField name="Media di Anz_lavoro" fld="8" subtotal="average" baseField="3" baseItem="0" numFmtId="1"/>
  </dataFields>
  <formats count="1">
    <format dxfId="4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7E60A7-6FD9-4D63-BF4A-29D0D1ED98D7}" name="Tabella pivot9" cacheId="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5">
  <location ref="A3:B8" firstHeaderRow="1" firstDataRow="1" firstDataCol="1"/>
  <pivotFields count="11">
    <pivotField dataField="1" showAll="0"/>
    <pivotField axis="axisRow" numFmtId="14" showAll="0">
      <items count="29">
        <item x="4"/>
        <item x="8"/>
        <item x="11"/>
        <item x="10"/>
        <item x="13"/>
        <item x="16"/>
        <item x="21"/>
        <item x="2"/>
        <item x="22"/>
        <item x="5"/>
        <item x="0"/>
        <item x="24"/>
        <item x="15"/>
        <item x="26"/>
        <item x="9"/>
        <item x="12"/>
        <item x="3"/>
        <item x="19"/>
        <item x="18"/>
        <item x="6"/>
        <item x="25"/>
        <item x="23"/>
        <item x="7"/>
        <item x="17"/>
        <item x="14"/>
        <item x="27"/>
        <item x="1"/>
        <item x="20"/>
        <item t="default"/>
      </items>
    </pivotField>
    <pivotField numFmtId="14" showAll="0"/>
    <pivotField axis="axisRow" showAll="0" sortType="ascending">
      <items count="5">
        <item sd="0" x="1"/>
        <item sd="0" x="3"/>
        <item sd="0" x="2"/>
        <item sd="0" x="0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showAll="0"/>
    <pivotField showAll="0"/>
    <pivotField showAll="0"/>
    <pivotField showAll="0"/>
    <pivotField showAll="0"/>
    <pivotField showAll="0"/>
  </pivotFields>
  <rowFields count="2">
    <field x="3"/>
    <field x="1"/>
  </rowFields>
  <rowItems count="5">
    <i>
      <x v="2"/>
    </i>
    <i>
      <x v="1"/>
    </i>
    <i>
      <x/>
    </i>
    <i>
      <x v="3"/>
    </i>
    <i t="grand">
      <x/>
    </i>
  </rowItems>
  <colItems count="1">
    <i/>
  </colItems>
  <dataFields count="1">
    <dataField name="Numero dipendenti" fld="0" subtotal="count" baseField="3" baseItem="0"/>
  </dataFields>
  <chartFormats count="10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EFB611-E0AE-4AC4-9C1C-9399E18782E1}" name="Tabella pivot4" cacheId="4" applyNumberFormats="0" applyBorderFormats="0" applyFontFormats="0" applyPatternFormats="0" applyAlignmentFormats="0" applyWidthHeightFormats="1" dataCaption="Valori" updatedVersion="8" minRefreshableVersion="3" useAutoFormatting="1" subtotalHiddenItems="1" itemPrintTitles="1" createdVersion="8" indent="0" outline="1" outlineData="1" multipleFieldFilters="0" chartFormat="4">
  <location ref="A3:B8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edia di Stipendio" fld="1" subtotal="average" baseField="0" baseItem="0" numFmtId="168"/>
  </dataFields>
  <formats count="1">
    <format dxfId="3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Media di Stipendio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rogetto_Excel.xlsx!Tabella1">
        <x15:activeTabTopLevelEntity name="[Tabel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Età" xr10:uid="{4A9E7457-117C-41D0-8BFF-56D735A46C86}" sourceName="Età">
  <pivotTables>
    <pivotTable tabId="9" name="Tabella pivot3"/>
    <pivotTable tabId="17" name="Tabella pivot10"/>
  </pivotTables>
  <data>
    <tabular pivotCacheId="1262730669">
      <items count="7">
        <i x="1" s="1"/>
        <i x="2" s="1"/>
        <i x="3" s="1"/>
        <i x="4" s="1"/>
        <i x="5" s="1"/>
        <i x="0" s="1" nd="1"/>
        <i x="6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ettore" xr10:uid="{D464D31F-6B64-4AD0-9051-19D8D20AC848}" sourceName="Settore">
  <pivotTables>
    <pivotTable tabId="14" name="Tabella pivot5"/>
  </pivotTables>
  <data>
    <tabular pivotCacheId="754086883">
      <items count="4">
        <i x="1" s="1"/>
        <i x="3" s="1"/>
        <i x="2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ettore1" xr10:uid="{D6B3B10A-43F1-4186-8A96-96E94A691C2E}" sourceName="Settore">
  <pivotTables>
    <pivotTable tabId="9" name="Tabella pivot3"/>
    <pivotTable tabId="17" name="Tabella pivot10"/>
  </pivotTables>
  <data>
    <tabular pivotCacheId="1262730669">
      <items count="4">
        <i x="1" s="1"/>
        <i x="3" s="1"/>
        <i x="2" s="1"/>
        <i x="0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ettore2" xr10:uid="{61500BCF-3441-44C7-9FD8-A29C5BBB3D2C}" sourceName="Settore">
  <pivotTables>
    <pivotTable tabId="14" name="Tabella pivot7"/>
  </pivotTables>
  <data>
    <tabular pivotCacheId="2026014595">
      <items count="4">
        <i x="1" s="1"/>
        <i x="3" s="1"/>
        <i x="2" s="1"/>
        <i x="0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ettore3" xr10:uid="{A1AF7952-7F88-4179-8549-364439CB83B4}" sourceName="Settore">
  <pivotTables>
    <pivotTable tabId="16" name="Tabella pivot9"/>
  </pivotTables>
  <data>
    <tabular pivotCacheId="455984204">
      <items count="4">
        <i x="1" s="1"/>
        <i x="3" s="1"/>
        <i x="2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tà" xr10:uid="{B9E1287E-B55D-4AE4-984E-209A11C05C71}" cache="FiltroDati_Età" caption="Età" rowHeight="234950"/>
  <slicer name="Settore" xr10:uid="{AEAC9DED-EB0A-4C9D-96F3-6B982502FD98}" cache="FiltroDati_Settore" caption="Settore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ttore 1" xr10:uid="{DEC81B54-C044-461F-B676-A57FC7784025}" cache="FiltroDati_Settore1" caption="Settore" rowHeight="2222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ttore 2" xr10:uid="{F224F5BC-5C5E-4AAA-BDDD-B1E8F32B7F29}" cache="FiltroDati_Settore2" caption="Settore" rowHeight="22225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ttore 3" xr10:uid="{71AF2369-7982-44C1-9E11-060B6E1EBDED}" cache="FiltroDati_Settore3" caption="Settore" rowHeight="2222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3E33C1-54DB-4E41-901A-890E5EDA507D}" name="Tabella1" displayName="Tabella1" ref="A1:L29" totalsRowShown="0" headerRowBorderDxfId="26" tableBorderDxfId="25">
  <autoFilter ref="A1:L29" xr:uid="{973E33C1-54DB-4E41-901A-890E5EDA507D}"/>
  <tableColumns count="12">
    <tableColumn id="1" xr3:uid="{6F31D333-6641-4C7C-BD5C-DC31D34373AA}" name="Cognome" dataDxfId="24"/>
    <tableColumn id="2" xr3:uid="{F4AD1935-ECAF-4B8A-8C2A-9A5AB5B658E6}" name="Dt_nascita" dataDxfId="23"/>
    <tableColumn id="3" xr3:uid="{A72D4F8F-E05B-419D-A9B9-BA9F518870BB}" name="Dt_assunzione" dataDxfId="22"/>
    <tableColumn id="4" xr3:uid="{5AE386B9-5EB5-4E4E-9366-2954F2E283C6}" name="Settore" dataDxfId="21"/>
    <tableColumn id="5" xr3:uid="{36FB6267-9D1F-41F2-9A75-C8C010CD81D8}" name="Stipendio" dataDxfId="20" dataCellStyle="Euro"/>
    <tableColumn id="6" xr3:uid="{F9F08D35-2E4E-403E-973D-071306BA0ECA}" name="Età" dataDxfId="19">
      <calculatedColumnFormula>DATEDIF(B2,TODAY(),"y")</calculatedColumnFormula>
    </tableColumn>
    <tableColumn id="7" xr3:uid="{790B8E96-6F27-4FD4-AE98-B7ACD2D9B6CD}" name="Eta(2)" dataDxfId="18">
      <calculatedColumnFormula>INT((TODAY()-B2)/365.25)</calculatedColumnFormula>
    </tableColumn>
    <tableColumn id="8" xr3:uid="{C026C63E-C79A-43E8-8539-015ADF8E380B}" name="Eta(3)" dataDxfId="17">
      <calculatedColumnFormula>INT(YEARFRAC(TODAY(),B2,1))</calculatedColumnFormula>
    </tableColumn>
    <tableColumn id="9" xr3:uid="{DE670940-9EF3-4D72-B20D-D8ADE194C4CF}" name="Anz_lavoro" dataDxfId="16">
      <calculatedColumnFormula>DATEDIF(C2,TODAY(),"y")</calculatedColumnFormula>
    </tableColumn>
    <tableColumn id="10" xr3:uid="{299ECAD6-7BA8-41AC-889A-EC625998CBD1}" name="Anz_lavoro(gg)" dataDxfId="15">
      <calculatedColumnFormula>NETWORKDAYS(C2,TODAY(),0)</calculatedColumnFormula>
    </tableColumn>
    <tableColumn id="11" xr3:uid="{07471187-388E-4E2B-B65E-E2533F08C9A0}" name="Anz_lavoro(yy)" dataDxfId="14">
      <calculatedColumnFormula>ROUND((J2/(52*5)),2)</calculatedColumnFormula>
    </tableColumn>
    <tableColumn id="13" xr3:uid="{49322A24-19A5-4F2D-BCC7-B51C224E3957}" name="Titolo di studio" dataDxf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Goccia">
  <a:themeElements>
    <a:clrScheme name="Goccia">
      <a:dk1>
        <a:sysClr val="windowText" lastClr="000000"/>
      </a:dk1>
      <a:lt1>
        <a:sysClr val="window" lastClr="FFFFFF"/>
      </a:lt1>
      <a:dk2>
        <a:srgbClr val="355071"/>
      </a:dk2>
      <a:lt2>
        <a:srgbClr val="AABED7"/>
      </a:lt2>
      <a:accent1>
        <a:srgbClr val="2FA3EE"/>
      </a:accent1>
      <a:accent2>
        <a:srgbClr val="4BCAAD"/>
      </a:accent2>
      <a:accent3>
        <a:srgbClr val="86C157"/>
      </a:accent3>
      <a:accent4>
        <a:srgbClr val="D99C3F"/>
      </a:accent4>
      <a:accent5>
        <a:srgbClr val="CE6633"/>
      </a:accent5>
      <a:accent6>
        <a:srgbClr val="A35DD1"/>
      </a:accent6>
      <a:hlink>
        <a:srgbClr val="56BCFE"/>
      </a:hlink>
      <a:folHlink>
        <a:srgbClr val="97C5E3"/>
      </a:folHlink>
    </a:clrScheme>
    <a:fontScheme name="Goccia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occia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gradFill rotWithShape="1">
          <a:gsLst>
            <a:gs pos="0">
              <a:schemeClr val="phClr">
                <a:tint val="94000"/>
                <a:satMod val="100000"/>
                <a:lumMod val="108000"/>
              </a:schemeClr>
            </a:gs>
            <a:gs pos="50000">
              <a:schemeClr val="phClr">
                <a:tint val="98000"/>
                <a:shade val="100000"/>
                <a:satMod val="100000"/>
                <a:lumMod val="100000"/>
              </a:schemeClr>
            </a:gs>
            <a:gs pos="100000">
              <a:schemeClr val="phClr">
                <a:shade val="72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100000"/>
                <a:hueMod val="130000"/>
                <a:satMod val="150000"/>
                <a:lumMod val="112000"/>
              </a:schemeClr>
            </a:gs>
            <a:gs pos="100000">
              <a:schemeClr val="phClr">
                <a:shade val="92000"/>
                <a:satMod val="140000"/>
                <a:lumMod val="11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roplet" id="{8984A317-299A-4E50-B45D-BFC9EDE2337A}" vid="{A633B6A3-9E7F-4C10-9C98-2517A3134361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7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microsoft.com/office/2007/relationships/slicer" Target="../slicers/slicer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2552-432A-43A2-B9B9-226BA03BE098}">
  <sheetPr>
    <tabColor rgb="FFFFC000"/>
  </sheetPr>
  <dimension ref="A1:N29"/>
  <sheetViews>
    <sheetView tabSelected="1" zoomScaleNormal="100" workbookViewId="0">
      <pane ySplit="1" topLeftCell="A2" activePane="bottomLeft" state="frozen"/>
      <selection pane="bottomLeft" activeCell="N13" sqref="N13"/>
    </sheetView>
  </sheetViews>
  <sheetFormatPr defaultColWidth="9" defaultRowHeight="13.8" x14ac:dyDescent="0.25"/>
  <cols>
    <col min="1" max="1" width="14.5" style="1" customWidth="1"/>
    <col min="2" max="2" width="11.59765625" style="1" customWidth="1"/>
    <col min="3" max="3" width="14.8984375" style="1" customWidth="1"/>
    <col min="4" max="4" width="16.69921875" style="1" customWidth="1"/>
    <col min="5" max="5" width="13.8984375" style="1" customWidth="1"/>
    <col min="6" max="6" width="6.296875" style="32" customWidth="1"/>
    <col min="7" max="8" width="7.796875" style="32" customWidth="1"/>
    <col min="9" max="9" width="12.296875" style="1" customWidth="1"/>
    <col min="10" max="10" width="14.3984375" style="1" customWidth="1"/>
    <col min="11" max="11" width="14.19921875" style="1" customWidth="1"/>
    <col min="12" max="12" width="14.69921875" style="1" customWidth="1"/>
    <col min="13" max="14" width="12.8984375" style="1" customWidth="1"/>
    <col min="15" max="15" width="10.8984375" style="1" customWidth="1"/>
    <col min="16" max="16384" width="9" style="1"/>
  </cols>
  <sheetData>
    <row r="1" spans="1:14" s="14" customFormat="1" x14ac:dyDescent="0.25">
      <c r="A1" s="45" t="s">
        <v>3</v>
      </c>
      <c r="B1" s="46" t="s">
        <v>9</v>
      </c>
      <c r="C1" s="46" t="s">
        <v>8</v>
      </c>
      <c r="D1" s="46" t="s">
        <v>4</v>
      </c>
      <c r="E1" s="46" t="s">
        <v>5</v>
      </c>
      <c r="F1" s="47" t="s">
        <v>6</v>
      </c>
      <c r="G1" s="47" t="s">
        <v>69</v>
      </c>
      <c r="H1" s="47" t="s">
        <v>70</v>
      </c>
      <c r="I1" s="46" t="s">
        <v>7</v>
      </c>
      <c r="J1" s="48" t="s">
        <v>71</v>
      </c>
      <c r="K1" s="49" t="s">
        <v>72</v>
      </c>
      <c r="L1" s="66" t="s">
        <v>87</v>
      </c>
      <c r="M1" s="33"/>
      <c r="N1" s="33"/>
    </row>
    <row r="2" spans="1:14" x14ac:dyDescent="0.25">
      <c r="A2" s="42" t="s">
        <v>11</v>
      </c>
      <c r="B2" s="11">
        <v>31171</v>
      </c>
      <c r="C2" s="11">
        <v>41796</v>
      </c>
      <c r="D2" s="10" t="s">
        <v>2</v>
      </c>
      <c r="E2" s="12">
        <v>1676</v>
      </c>
      <c r="F2" s="29">
        <f t="shared" ref="F2:F29" ca="1" si="0">DATEDIF(B2,TODAY(),"y")</f>
        <v>37</v>
      </c>
      <c r="G2" s="29">
        <f t="shared" ref="G2:G29" ca="1" si="1">INT((TODAY()-B2)/365.25)</f>
        <v>37</v>
      </c>
      <c r="H2" s="29">
        <f t="shared" ref="H2:H29" ca="1" si="2">INT(YEARFRAC(TODAY(),B2,1))</f>
        <v>37</v>
      </c>
      <c r="I2" s="13">
        <f t="shared" ref="I2:I29" ca="1" si="3">DATEDIF(C2,TODAY(),"y")</f>
        <v>8</v>
      </c>
      <c r="J2" s="2">
        <f t="shared" ref="J2:J29" ca="1" si="4">NETWORKDAYS(C2,TODAY(),0)</f>
        <v>2186</v>
      </c>
      <c r="K2" s="44">
        <f t="shared" ref="K2:K29" ca="1" si="5">ROUND((J2/(52*5)),2)</f>
        <v>8.41</v>
      </c>
      <c r="L2" s="64" t="s">
        <v>86</v>
      </c>
    </row>
    <row r="3" spans="1:14" x14ac:dyDescent="0.25">
      <c r="A3" s="43" t="s">
        <v>12</v>
      </c>
      <c r="B3" s="7">
        <v>35776</v>
      </c>
      <c r="C3" s="7">
        <v>43466</v>
      </c>
      <c r="D3" s="6" t="s">
        <v>2</v>
      </c>
      <c r="E3" s="8">
        <v>1252</v>
      </c>
      <c r="F3" s="30">
        <f t="shared" ca="1" si="0"/>
        <v>24</v>
      </c>
      <c r="G3" s="29">
        <f t="shared" ca="1" si="1"/>
        <v>24</v>
      </c>
      <c r="H3" s="29">
        <f t="shared" ca="1" si="2"/>
        <v>24</v>
      </c>
      <c r="I3" s="9">
        <f t="shared" ca="1" si="3"/>
        <v>3</v>
      </c>
      <c r="J3" s="2">
        <f t="shared" ca="1" si="4"/>
        <v>994</v>
      </c>
      <c r="K3" s="44">
        <f t="shared" ca="1" si="5"/>
        <v>3.82</v>
      </c>
      <c r="L3" s="65" t="s">
        <v>86</v>
      </c>
    </row>
    <row r="4" spans="1:14" x14ac:dyDescent="0.25">
      <c r="A4" s="43" t="s">
        <v>13</v>
      </c>
      <c r="B4" s="4">
        <v>30674</v>
      </c>
      <c r="C4" s="4">
        <v>39453</v>
      </c>
      <c r="D4" s="3" t="s">
        <v>0</v>
      </c>
      <c r="E4" s="5">
        <v>1650</v>
      </c>
      <c r="F4" s="31">
        <f t="shared" ca="1" si="0"/>
        <v>38</v>
      </c>
      <c r="G4" s="29">
        <f t="shared" ca="1" si="1"/>
        <v>38</v>
      </c>
      <c r="H4" s="29">
        <f t="shared" ca="1" si="2"/>
        <v>38</v>
      </c>
      <c r="I4" s="2">
        <f t="shared" ca="1" si="3"/>
        <v>14</v>
      </c>
      <c r="J4" s="2">
        <f t="shared" ca="1" si="4"/>
        <v>3860</v>
      </c>
      <c r="K4" s="44">
        <f t="shared" ca="1" si="5"/>
        <v>14.85</v>
      </c>
      <c r="L4" s="64" t="s">
        <v>86</v>
      </c>
    </row>
    <row r="5" spans="1:14" x14ac:dyDescent="0.25">
      <c r="A5" s="43" t="s">
        <v>14</v>
      </c>
      <c r="B5" s="7">
        <v>32906</v>
      </c>
      <c r="C5" s="7">
        <v>43831</v>
      </c>
      <c r="D5" s="6" t="s">
        <v>2</v>
      </c>
      <c r="E5" s="8">
        <v>1250</v>
      </c>
      <c r="F5" s="31">
        <f t="shared" ca="1" si="0"/>
        <v>32</v>
      </c>
      <c r="G5" s="29">
        <f t="shared" ca="1" si="1"/>
        <v>32</v>
      </c>
      <c r="H5" s="29">
        <f t="shared" ca="1" si="2"/>
        <v>32</v>
      </c>
      <c r="I5" s="2">
        <f t="shared" ca="1" si="3"/>
        <v>2</v>
      </c>
      <c r="J5" s="2">
        <f t="shared" ca="1" si="4"/>
        <v>733</v>
      </c>
      <c r="K5" s="44">
        <f t="shared" ca="1" si="5"/>
        <v>2.82</v>
      </c>
      <c r="L5" s="65" t="s">
        <v>88</v>
      </c>
    </row>
    <row r="6" spans="1:14" x14ac:dyDescent="0.25">
      <c r="A6" s="43" t="s">
        <v>15</v>
      </c>
      <c r="B6" s="4">
        <v>20611</v>
      </c>
      <c r="C6" s="4">
        <v>31872</v>
      </c>
      <c r="D6" s="3" t="s">
        <v>1</v>
      </c>
      <c r="E6" s="5">
        <v>3680</v>
      </c>
      <c r="F6" s="31">
        <f t="shared" ca="1" si="0"/>
        <v>66</v>
      </c>
      <c r="G6" s="29">
        <f t="shared" ca="1" si="1"/>
        <v>66</v>
      </c>
      <c r="H6" s="29">
        <f t="shared" ca="1" si="2"/>
        <v>66</v>
      </c>
      <c r="I6" s="2">
        <f t="shared" ca="1" si="3"/>
        <v>35</v>
      </c>
      <c r="J6" s="2">
        <f t="shared" ca="1" si="4"/>
        <v>9275</v>
      </c>
      <c r="K6" s="44">
        <f t="shared" ca="1" si="5"/>
        <v>35.67</v>
      </c>
      <c r="L6" s="64" t="s">
        <v>89</v>
      </c>
    </row>
    <row r="7" spans="1:14" x14ac:dyDescent="0.25">
      <c r="A7" s="43" t="s">
        <v>16</v>
      </c>
      <c r="B7" s="4">
        <v>31053</v>
      </c>
      <c r="C7" s="4">
        <v>40303</v>
      </c>
      <c r="D7" s="3" t="s">
        <v>2</v>
      </c>
      <c r="E7" s="5">
        <v>1623</v>
      </c>
      <c r="F7" s="31">
        <f t="shared" ca="1" si="0"/>
        <v>37</v>
      </c>
      <c r="G7" s="29">
        <f t="shared" ca="1" si="1"/>
        <v>37</v>
      </c>
      <c r="H7" s="29">
        <f t="shared" ca="1" si="2"/>
        <v>37</v>
      </c>
      <c r="I7" s="2">
        <f t="shared" ca="1" si="3"/>
        <v>12</v>
      </c>
      <c r="J7" s="2">
        <f t="shared" ca="1" si="4"/>
        <v>3253</v>
      </c>
      <c r="K7" s="44">
        <f t="shared" ca="1" si="5"/>
        <v>12.51</v>
      </c>
      <c r="L7" s="65" t="s">
        <v>88</v>
      </c>
    </row>
    <row r="8" spans="1:14" x14ac:dyDescent="0.25">
      <c r="A8" s="43" t="s">
        <v>17</v>
      </c>
      <c r="B8" s="4">
        <v>33657</v>
      </c>
      <c r="C8" s="4">
        <v>40548</v>
      </c>
      <c r="D8" s="3" t="s">
        <v>10</v>
      </c>
      <c r="E8" s="5">
        <v>2584</v>
      </c>
      <c r="F8" s="31">
        <f t="shared" ca="1" si="0"/>
        <v>30</v>
      </c>
      <c r="G8" s="29">
        <f t="shared" ca="1" si="1"/>
        <v>30</v>
      </c>
      <c r="H8" s="29">
        <f t="shared" ca="1" si="2"/>
        <v>30</v>
      </c>
      <c r="I8" s="2">
        <f t="shared" ca="1" si="3"/>
        <v>11</v>
      </c>
      <c r="J8" s="2">
        <f t="shared" ca="1" si="4"/>
        <v>3078</v>
      </c>
      <c r="K8" s="44">
        <f t="shared" ca="1" si="5"/>
        <v>11.84</v>
      </c>
      <c r="L8" s="64" t="s">
        <v>86</v>
      </c>
    </row>
    <row r="9" spans="1:14" x14ac:dyDescent="0.25">
      <c r="A9" s="43" t="s">
        <v>18</v>
      </c>
      <c r="B9" s="4">
        <v>34399</v>
      </c>
      <c r="C9" s="4">
        <v>43022</v>
      </c>
      <c r="D9" s="3" t="s">
        <v>0</v>
      </c>
      <c r="E9" s="5">
        <v>1280</v>
      </c>
      <c r="F9" s="31">
        <f t="shared" ca="1" si="0"/>
        <v>28</v>
      </c>
      <c r="G9" s="29">
        <f t="shared" ca="1" si="1"/>
        <v>28</v>
      </c>
      <c r="H9" s="29">
        <f t="shared" ca="1" si="2"/>
        <v>28</v>
      </c>
      <c r="I9" s="2">
        <f t="shared" ca="1" si="3"/>
        <v>5</v>
      </c>
      <c r="J9" s="2">
        <f t="shared" ca="1" si="4"/>
        <v>1310</v>
      </c>
      <c r="K9" s="44">
        <f t="shared" ca="1" si="5"/>
        <v>5.04</v>
      </c>
      <c r="L9" s="65" t="s">
        <v>86</v>
      </c>
    </row>
    <row r="10" spans="1:14" x14ac:dyDescent="0.25">
      <c r="A10" s="43" t="s">
        <v>19</v>
      </c>
      <c r="B10" s="4">
        <v>22207</v>
      </c>
      <c r="C10" s="4">
        <v>35313</v>
      </c>
      <c r="D10" s="3" t="s">
        <v>2</v>
      </c>
      <c r="E10" s="5">
        <v>1750</v>
      </c>
      <c r="F10" s="31">
        <f t="shared" ca="1" si="0"/>
        <v>62</v>
      </c>
      <c r="G10" s="29">
        <f t="shared" ca="1" si="1"/>
        <v>62</v>
      </c>
      <c r="H10" s="29">
        <f t="shared" ca="1" si="2"/>
        <v>62</v>
      </c>
      <c r="I10" s="2">
        <f t="shared" ca="1" si="3"/>
        <v>26</v>
      </c>
      <c r="J10" s="2">
        <f t="shared" ca="1" si="4"/>
        <v>6817</v>
      </c>
      <c r="K10" s="44">
        <f t="shared" ca="1" si="5"/>
        <v>26.22</v>
      </c>
      <c r="L10" s="64" t="s">
        <v>86</v>
      </c>
    </row>
    <row r="11" spans="1:14" x14ac:dyDescent="0.25">
      <c r="A11" s="43" t="s">
        <v>20</v>
      </c>
      <c r="B11" s="4">
        <v>32868</v>
      </c>
      <c r="C11" s="4">
        <v>41279</v>
      </c>
      <c r="D11" s="3" t="s">
        <v>2</v>
      </c>
      <c r="E11" s="5">
        <v>1476</v>
      </c>
      <c r="F11" s="31">
        <f t="shared" ca="1" si="0"/>
        <v>32</v>
      </c>
      <c r="G11" s="29">
        <f t="shared" ca="1" si="1"/>
        <v>32</v>
      </c>
      <c r="H11" s="29">
        <f t="shared" ca="1" si="2"/>
        <v>32</v>
      </c>
      <c r="I11" s="2">
        <f t="shared" ca="1" si="3"/>
        <v>9</v>
      </c>
      <c r="J11" s="2">
        <f t="shared" ca="1" si="4"/>
        <v>2555</v>
      </c>
      <c r="K11" s="44">
        <f t="shared" ca="1" si="5"/>
        <v>9.83</v>
      </c>
      <c r="L11" s="65" t="s">
        <v>88</v>
      </c>
    </row>
    <row r="12" spans="1:14" x14ac:dyDescent="0.25">
      <c r="A12" s="43" t="s">
        <v>21</v>
      </c>
      <c r="B12" s="4">
        <v>25264</v>
      </c>
      <c r="C12" s="4">
        <v>32999</v>
      </c>
      <c r="D12" s="3" t="s">
        <v>1</v>
      </c>
      <c r="E12" s="5">
        <v>3277</v>
      </c>
      <c r="F12" s="31">
        <f t="shared" ca="1" si="0"/>
        <v>53</v>
      </c>
      <c r="G12" s="29">
        <f t="shared" ca="1" si="1"/>
        <v>53</v>
      </c>
      <c r="H12" s="29">
        <f t="shared" ca="1" si="2"/>
        <v>53</v>
      </c>
      <c r="I12" s="2">
        <f t="shared" ca="1" si="3"/>
        <v>32</v>
      </c>
      <c r="J12" s="2">
        <f t="shared" ca="1" si="4"/>
        <v>8470</v>
      </c>
      <c r="K12" s="44">
        <f t="shared" ca="1" si="5"/>
        <v>32.58</v>
      </c>
      <c r="L12" s="64" t="s">
        <v>90</v>
      </c>
    </row>
    <row r="13" spans="1:14" x14ac:dyDescent="0.25">
      <c r="A13" s="43" t="s">
        <v>22</v>
      </c>
      <c r="B13" s="4">
        <v>24583</v>
      </c>
      <c r="C13" s="4">
        <v>36165</v>
      </c>
      <c r="D13" s="3" t="s">
        <v>2</v>
      </c>
      <c r="E13" s="5">
        <v>1670</v>
      </c>
      <c r="F13" s="31">
        <f t="shared" ca="1" si="0"/>
        <v>55</v>
      </c>
      <c r="G13" s="29">
        <f t="shared" ca="1" si="1"/>
        <v>55</v>
      </c>
      <c r="H13" s="29">
        <f t="shared" ca="1" si="2"/>
        <v>55</v>
      </c>
      <c r="I13" s="2">
        <f t="shared" ca="1" si="3"/>
        <v>23</v>
      </c>
      <c r="J13" s="2">
        <f t="shared" ca="1" si="4"/>
        <v>6209</v>
      </c>
      <c r="K13" s="44">
        <f t="shared" ca="1" si="5"/>
        <v>23.88</v>
      </c>
      <c r="L13" s="65" t="s">
        <v>86</v>
      </c>
    </row>
    <row r="14" spans="1:14" x14ac:dyDescent="0.25">
      <c r="A14" s="43" t="s">
        <v>23</v>
      </c>
      <c r="B14" s="7">
        <v>32894</v>
      </c>
      <c r="C14" s="7">
        <v>42856</v>
      </c>
      <c r="D14" s="6" t="s">
        <v>2</v>
      </c>
      <c r="E14" s="8">
        <v>1340</v>
      </c>
      <c r="F14" s="30">
        <f t="shared" ca="1" si="0"/>
        <v>32</v>
      </c>
      <c r="G14" s="29">
        <f t="shared" ca="1" si="1"/>
        <v>32</v>
      </c>
      <c r="H14" s="29">
        <f t="shared" ca="1" si="2"/>
        <v>32</v>
      </c>
      <c r="I14" s="9">
        <f t="shared" ca="1" si="3"/>
        <v>5</v>
      </c>
      <c r="J14" s="2">
        <f t="shared" ca="1" si="4"/>
        <v>1430</v>
      </c>
      <c r="K14" s="44">
        <f t="shared" ca="1" si="5"/>
        <v>5.5</v>
      </c>
      <c r="L14" s="64" t="s">
        <v>86</v>
      </c>
    </row>
    <row r="15" spans="1:14" x14ac:dyDescent="0.25">
      <c r="A15" s="43" t="s">
        <v>24</v>
      </c>
      <c r="B15" s="4">
        <v>28089</v>
      </c>
      <c r="C15" s="4">
        <v>36531</v>
      </c>
      <c r="D15" s="3" t="s">
        <v>0</v>
      </c>
      <c r="E15" s="5">
        <v>1599</v>
      </c>
      <c r="F15" s="31">
        <f t="shared" ca="1" si="0"/>
        <v>45</v>
      </c>
      <c r="G15" s="29">
        <f t="shared" ca="1" si="1"/>
        <v>45</v>
      </c>
      <c r="H15" s="29">
        <f t="shared" ca="1" si="2"/>
        <v>45</v>
      </c>
      <c r="I15" s="2">
        <f t="shared" ca="1" si="3"/>
        <v>22</v>
      </c>
      <c r="J15" s="2">
        <f t="shared" ca="1" si="4"/>
        <v>5947</v>
      </c>
      <c r="K15" s="44">
        <f t="shared" ca="1" si="5"/>
        <v>22.87</v>
      </c>
      <c r="L15" s="65" t="s">
        <v>90</v>
      </c>
    </row>
    <row r="16" spans="1:14" x14ac:dyDescent="0.25">
      <c r="A16" s="43" t="s">
        <v>25</v>
      </c>
      <c r="B16" s="4">
        <v>34930</v>
      </c>
      <c r="C16" s="4">
        <v>42374</v>
      </c>
      <c r="D16" s="3" t="s">
        <v>2</v>
      </c>
      <c r="E16" s="5">
        <v>1414</v>
      </c>
      <c r="F16" s="31">
        <f t="shared" ca="1" si="0"/>
        <v>27</v>
      </c>
      <c r="G16" s="29">
        <f t="shared" ca="1" si="1"/>
        <v>27</v>
      </c>
      <c r="H16" s="29">
        <f t="shared" ca="1" si="2"/>
        <v>27</v>
      </c>
      <c r="I16" s="2">
        <f t="shared" ca="1" si="3"/>
        <v>6</v>
      </c>
      <c r="J16" s="2">
        <f t="shared" ca="1" si="4"/>
        <v>1774</v>
      </c>
      <c r="K16" s="44">
        <f t="shared" ca="1" si="5"/>
        <v>6.82</v>
      </c>
      <c r="L16" s="64" t="s">
        <v>88</v>
      </c>
    </row>
    <row r="17" spans="1:13" x14ac:dyDescent="0.25">
      <c r="A17" s="43" t="s">
        <v>26</v>
      </c>
      <c r="B17" s="4">
        <v>31736</v>
      </c>
      <c r="C17" s="4">
        <v>40548</v>
      </c>
      <c r="D17" s="3" t="s">
        <v>0</v>
      </c>
      <c r="E17" s="5">
        <v>1537</v>
      </c>
      <c r="F17" s="31">
        <f t="shared" ca="1" si="0"/>
        <v>35</v>
      </c>
      <c r="G17" s="29">
        <f t="shared" ca="1" si="1"/>
        <v>35</v>
      </c>
      <c r="H17" s="29">
        <f t="shared" ca="1" si="2"/>
        <v>35</v>
      </c>
      <c r="I17" s="2">
        <f t="shared" ca="1" si="3"/>
        <v>11</v>
      </c>
      <c r="J17" s="2">
        <f t="shared" ca="1" si="4"/>
        <v>3078</v>
      </c>
      <c r="K17" s="44">
        <f t="shared" ca="1" si="5"/>
        <v>11.84</v>
      </c>
      <c r="L17" s="65" t="s">
        <v>86</v>
      </c>
    </row>
    <row r="18" spans="1:13" x14ac:dyDescent="0.25">
      <c r="A18" s="43" t="s">
        <v>27</v>
      </c>
      <c r="B18" s="4">
        <v>29106</v>
      </c>
      <c r="C18" s="4">
        <v>37261</v>
      </c>
      <c r="D18" s="3" t="s">
        <v>2</v>
      </c>
      <c r="E18" s="5">
        <v>2152</v>
      </c>
      <c r="F18" s="31">
        <f t="shared" ca="1" si="0"/>
        <v>43</v>
      </c>
      <c r="G18" s="29">
        <f t="shared" ca="1" si="1"/>
        <v>43</v>
      </c>
      <c r="H18" s="29">
        <f t="shared" ca="1" si="2"/>
        <v>43</v>
      </c>
      <c r="I18" s="2">
        <f t="shared" ca="1" si="3"/>
        <v>20</v>
      </c>
      <c r="J18" s="2">
        <f t="shared" ca="1" si="4"/>
        <v>5425</v>
      </c>
      <c r="K18" s="44">
        <f t="shared" ca="1" si="5"/>
        <v>20.87</v>
      </c>
      <c r="L18" s="64" t="s">
        <v>86</v>
      </c>
    </row>
    <row r="19" spans="1:13" x14ac:dyDescent="0.25">
      <c r="A19" s="43" t="s">
        <v>28</v>
      </c>
      <c r="B19" s="7">
        <v>34431</v>
      </c>
      <c r="C19" s="7">
        <v>43831</v>
      </c>
      <c r="D19" s="6" t="s">
        <v>2</v>
      </c>
      <c r="E19" s="8">
        <v>1250</v>
      </c>
      <c r="F19" s="30">
        <f t="shared" ca="1" si="0"/>
        <v>28</v>
      </c>
      <c r="G19" s="29">
        <f t="shared" ca="1" si="1"/>
        <v>28</v>
      </c>
      <c r="H19" s="29">
        <f t="shared" ca="1" si="2"/>
        <v>28</v>
      </c>
      <c r="I19" s="2">
        <f t="shared" ca="1" si="3"/>
        <v>2</v>
      </c>
      <c r="J19" s="2">
        <f t="shared" ca="1" si="4"/>
        <v>733</v>
      </c>
      <c r="K19" s="44">
        <f t="shared" ca="1" si="5"/>
        <v>2.82</v>
      </c>
      <c r="L19" s="65" t="s">
        <v>86</v>
      </c>
      <c r="M19" s="1" t="s">
        <v>76</v>
      </c>
    </row>
    <row r="20" spans="1:13" x14ac:dyDescent="0.25">
      <c r="A20" s="43" t="s">
        <v>29</v>
      </c>
      <c r="B20" s="7">
        <v>33654</v>
      </c>
      <c r="C20" s="7">
        <v>42826</v>
      </c>
      <c r="D20" s="6" t="s">
        <v>2</v>
      </c>
      <c r="E20" s="8">
        <v>1370</v>
      </c>
      <c r="F20" s="31">
        <f t="shared" ca="1" si="0"/>
        <v>30</v>
      </c>
      <c r="G20" s="29">
        <f t="shared" ca="1" si="1"/>
        <v>30</v>
      </c>
      <c r="H20" s="29">
        <f t="shared" ca="1" si="2"/>
        <v>30</v>
      </c>
      <c r="I20" s="2">
        <f t="shared" ca="1" si="3"/>
        <v>5</v>
      </c>
      <c r="J20" s="2">
        <f t="shared" ca="1" si="4"/>
        <v>1450</v>
      </c>
      <c r="K20" s="44">
        <f t="shared" ca="1" si="5"/>
        <v>5.58</v>
      </c>
      <c r="L20" s="64" t="s">
        <v>86</v>
      </c>
    </row>
    <row r="21" spans="1:13" x14ac:dyDescent="0.25">
      <c r="A21" s="43" t="s">
        <v>30</v>
      </c>
      <c r="B21" s="7">
        <v>32996</v>
      </c>
      <c r="C21" s="7">
        <v>43252</v>
      </c>
      <c r="D21" s="6" t="s">
        <v>2</v>
      </c>
      <c r="E21" s="8">
        <v>1310</v>
      </c>
      <c r="F21" s="30">
        <f t="shared" ca="1" si="0"/>
        <v>32</v>
      </c>
      <c r="G21" s="29">
        <f t="shared" ca="1" si="1"/>
        <v>32</v>
      </c>
      <c r="H21" s="29">
        <f t="shared" ca="1" si="2"/>
        <v>32</v>
      </c>
      <c r="I21" s="9">
        <f t="shared" ca="1" si="3"/>
        <v>4</v>
      </c>
      <c r="J21" s="2">
        <f t="shared" ca="1" si="4"/>
        <v>1146</v>
      </c>
      <c r="K21" s="44">
        <f t="shared" ca="1" si="5"/>
        <v>4.41</v>
      </c>
      <c r="L21" s="65" t="s">
        <v>88</v>
      </c>
    </row>
    <row r="22" spans="1:13" x14ac:dyDescent="0.25">
      <c r="A22" s="43" t="s">
        <v>31</v>
      </c>
      <c r="B22" s="7">
        <v>36540</v>
      </c>
      <c r="C22" s="7">
        <v>44086</v>
      </c>
      <c r="D22" s="6" t="s">
        <v>2</v>
      </c>
      <c r="E22" s="8">
        <v>1230</v>
      </c>
      <c r="F22" s="31">
        <f t="shared" ca="1" si="0"/>
        <v>22</v>
      </c>
      <c r="G22" s="29">
        <f t="shared" ca="1" si="1"/>
        <v>22</v>
      </c>
      <c r="H22" s="29">
        <f t="shared" ca="1" si="2"/>
        <v>22</v>
      </c>
      <c r="I22" s="2">
        <f t="shared" ca="1" si="3"/>
        <v>2</v>
      </c>
      <c r="J22" s="2">
        <f t="shared" ca="1" si="4"/>
        <v>550</v>
      </c>
      <c r="K22" s="44">
        <f t="shared" ca="1" si="5"/>
        <v>2.12</v>
      </c>
      <c r="L22" s="64" t="s">
        <v>86</v>
      </c>
    </row>
    <row r="23" spans="1:13" x14ac:dyDescent="0.25">
      <c r="A23" s="43" t="s">
        <v>32</v>
      </c>
      <c r="B23" s="4">
        <v>30415</v>
      </c>
      <c r="C23" s="4">
        <v>39453</v>
      </c>
      <c r="D23" s="3" t="s">
        <v>10</v>
      </c>
      <c r="E23" s="5">
        <v>2768</v>
      </c>
      <c r="F23" s="31">
        <f t="shared" ca="1" si="0"/>
        <v>39</v>
      </c>
      <c r="G23" s="29">
        <f t="shared" ca="1" si="1"/>
        <v>39</v>
      </c>
      <c r="H23" s="29">
        <f t="shared" ca="1" si="2"/>
        <v>39</v>
      </c>
      <c r="I23" s="2">
        <f t="shared" ca="1" si="3"/>
        <v>14</v>
      </c>
      <c r="J23" s="2">
        <f t="shared" ca="1" si="4"/>
        <v>3860</v>
      </c>
      <c r="K23" s="44">
        <f t="shared" ca="1" si="5"/>
        <v>14.85</v>
      </c>
      <c r="L23" s="65" t="s">
        <v>89</v>
      </c>
    </row>
    <row r="24" spans="1:13" x14ac:dyDescent="0.25">
      <c r="A24" s="43" t="s">
        <v>33</v>
      </c>
      <c r="B24" s="4">
        <v>30862</v>
      </c>
      <c r="C24" s="4">
        <v>39087</v>
      </c>
      <c r="D24" s="3" t="s">
        <v>10</v>
      </c>
      <c r="E24" s="5">
        <v>2275</v>
      </c>
      <c r="F24" s="31">
        <f t="shared" ca="1" si="0"/>
        <v>38</v>
      </c>
      <c r="G24" s="29">
        <f t="shared" ca="1" si="1"/>
        <v>38</v>
      </c>
      <c r="H24" s="29">
        <f t="shared" ca="1" si="2"/>
        <v>38</v>
      </c>
      <c r="I24" s="2">
        <f t="shared" ca="1" si="3"/>
        <v>15</v>
      </c>
      <c r="J24" s="2">
        <f t="shared" ca="1" si="4"/>
        <v>4121</v>
      </c>
      <c r="K24" s="44">
        <f t="shared" ca="1" si="5"/>
        <v>15.85</v>
      </c>
      <c r="L24" s="64" t="s">
        <v>90</v>
      </c>
    </row>
    <row r="25" spans="1:13" x14ac:dyDescent="0.25">
      <c r="A25" s="43" t="s">
        <v>34</v>
      </c>
      <c r="B25" s="4">
        <v>34362</v>
      </c>
      <c r="C25" s="4">
        <v>42740</v>
      </c>
      <c r="D25" s="3" t="s">
        <v>0</v>
      </c>
      <c r="E25" s="5">
        <v>1365</v>
      </c>
      <c r="F25" s="31">
        <f t="shared" ca="1" si="0"/>
        <v>28</v>
      </c>
      <c r="G25" s="29">
        <f t="shared" ca="1" si="1"/>
        <v>28</v>
      </c>
      <c r="H25" s="29">
        <f t="shared" ca="1" si="2"/>
        <v>28</v>
      </c>
      <c r="I25" s="2">
        <f t="shared" ca="1" si="3"/>
        <v>5</v>
      </c>
      <c r="J25" s="2">
        <f t="shared" ca="1" si="4"/>
        <v>1512</v>
      </c>
      <c r="K25" s="44">
        <f t="shared" ca="1" si="5"/>
        <v>5.82</v>
      </c>
      <c r="L25" s="65" t="s">
        <v>89</v>
      </c>
    </row>
    <row r="26" spans="1:13" x14ac:dyDescent="0.25">
      <c r="A26" s="43" t="s">
        <v>35</v>
      </c>
      <c r="B26" s="4">
        <v>31418</v>
      </c>
      <c r="C26" s="4">
        <v>41279</v>
      </c>
      <c r="D26" s="3" t="s">
        <v>2</v>
      </c>
      <c r="E26" s="5">
        <v>1414</v>
      </c>
      <c r="F26" s="31">
        <f t="shared" ca="1" si="0"/>
        <v>36</v>
      </c>
      <c r="G26" s="29">
        <f t="shared" ca="1" si="1"/>
        <v>36</v>
      </c>
      <c r="H26" s="29">
        <f t="shared" ca="1" si="2"/>
        <v>36</v>
      </c>
      <c r="I26" s="2">
        <f t="shared" ca="1" si="3"/>
        <v>9</v>
      </c>
      <c r="J26" s="2">
        <f t="shared" ca="1" si="4"/>
        <v>2555</v>
      </c>
      <c r="K26" s="44">
        <f t="shared" ca="1" si="5"/>
        <v>9.83</v>
      </c>
      <c r="L26" s="64" t="s">
        <v>88</v>
      </c>
    </row>
    <row r="27" spans="1:13" x14ac:dyDescent="0.25">
      <c r="A27" s="43" t="s">
        <v>36</v>
      </c>
      <c r="B27" s="4">
        <v>34033</v>
      </c>
      <c r="C27" s="4">
        <v>41795</v>
      </c>
      <c r="D27" s="3" t="s">
        <v>2</v>
      </c>
      <c r="E27" s="5">
        <v>1414</v>
      </c>
      <c r="F27" s="31">
        <f t="shared" ca="1" si="0"/>
        <v>29</v>
      </c>
      <c r="G27" s="29">
        <f t="shared" ca="1" si="1"/>
        <v>29</v>
      </c>
      <c r="H27" s="29">
        <f t="shared" ca="1" si="2"/>
        <v>29</v>
      </c>
      <c r="I27" s="2">
        <f t="shared" ca="1" si="3"/>
        <v>8</v>
      </c>
      <c r="J27" s="2">
        <f t="shared" ca="1" si="4"/>
        <v>2187</v>
      </c>
      <c r="K27" s="44">
        <f t="shared" ca="1" si="5"/>
        <v>8.41</v>
      </c>
      <c r="L27" s="65" t="s">
        <v>88</v>
      </c>
    </row>
    <row r="28" spans="1:13" x14ac:dyDescent="0.25">
      <c r="A28" s="43" t="s">
        <v>37</v>
      </c>
      <c r="B28" s="4">
        <v>32359</v>
      </c>
      <c r="C28" s="4">
        <v>40792</v>
      </c>
      <c r="D28" s="3" t="s">
        <v>2</v>
      </c>
      <c r="E28" s="5">
        <v>1476</v>
      </c>
      <c r="F28" s="31">
        <f t="shared" ca="1" si="0"/>
        <v>34</v>
      </c>
      <c r="G28" s="29">
        <f t="shared" ca="1" si="1"/>
        <v>34</v>
      </c>
      <c r="H28" s="29">
        <f t="shared" ca="1" si="2"/>
        <v>34</v>
      </c>
      <c r="I28" s="2">
        <f t="shared" ca="1" si="3"/>
        <v>11</v>
      </c>
      <c r="J28" s="2">
        <f t="shared" ca="1" si="4"/>
        <v>2904</v>
      </c>
      <c r="K28" s="44">
        <f t="shared" ca="1" si="5"/>
        <v>11.17</v>
      </c>
      <c r="L28" s="64" t="s">
        <v>89</v>
      </c>
    </row>
    <row r="29" spans="1:13" x14ac:dyDescent="0.25">
      <c r="A29" s="50" t="s">
        <v>38</v>
      </c>
      <c r="B29" s="51">
        <v>34935</v>
      </c>
      <c r="C29" s="51">
        <v>43132</v>
      </c>
      <c r="D29" s="52" t="s">
        <v>2</v>
      </c>
      <c r="E29" s="53">
        <v>1270</v>
      </c>
      <c r="F29" s="54">
        <f t="shared" ca="1" si="0"/>
        <v>27</v>
      </c>
      <c r="G29" s="55">
        <f t="shared" ca="1" si="1"/>
        <v>27</v>
      </c>
      <c r="H29" s="55">
        <f t="shared" ca="1" si="2"/>
        <v>27</v>
      </c>
      <c r="I29" s="56">
        <f t="shared" ca="1" si="3"/>
        <v>4</v>
      </c>
      <c r="J29" s="57">
        <f t="shared" ca="1" si="4"/>
        <v>1232</v>
      </c>
      <c r="K29" s="58">
        <f t="shared" ca="1" si="5"/>
        <v>4.74</v>
      </c>
      <c r="L29" s="63" t="s">
        <v>88</v>
      </c>
    </row>
  </sheetData>
  <sortState xmlns:xlrd2="http://schemas.microsoft.com/office/spreadsheetml/2017/richdata2" ref="A2:I29">
    <sortCondition ref="A5:A29"/>
  </sortState>
  <phoneticPr fontId="4" type="noConversion"/>
  <conditionalFormatting sqref="I1">
    <cfRule type="cellIs" dxfId="2" priority="2" operator="lessThan">
      <formula>5</formula>
    </cfRule>
  </conditionalFormatting>
  <conditionalFormatting sqref="I2:I29">
    <cfRule type="cellIs" dxfId="0" priority="1" operator="lessThan">
      <formula>5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70B21-8026-45D7-87AE-581E85498539}">
  <dimension ref="A3:B8"/>
  <sheetViews>
    <sheetView workbookViewId="0">
      <selection activeCell="A3" sqref="A3:B8"/>
    </sheetView>
  </sheetViews>
  <sheetFormatPr defaultRowHeight="13.8" x14ac:dyDescent="0.25"/>
  <cols>
    <col min="1" max="2" width="15.8984375" bestFit="1" customWidth="1"/>
  </cols>
  <sheetData>
    <row r="3" spans="1:2" x14ac:dyDescent="0.25">
      <c r="A3" s="39" t="s">
        <v>74</v>
      </c>
      <c r="B3" t="s">
        <v>80</v>
      </c>
    </row>
    <row r="4" spans="1:2" x14ac:dyDescent="0.25">
      <c r="A4" s="40" t="s">
        <v>1</v>
      </c>
      <c r="B4" s="41">
        <v>2</v>
      </c>
    </row>
    <row r="5" spans="1:2" x14ac:dyDescent="0.25">
      <c r="A5" s="40" t="s">
        <v>10</v>
      </c>
      <c r="B5" s="41">
        <v>3</v>
      </c>
    </row>
    <row r="6" spans="1:2" x14ac:dyDescent="0.25">
      <c r="A6" s="40" t="s">
        <v>0</v>
      </c>
      <c r="B6" s="41">
        <v>5</v>
      </c>
    </row>
    <row r="7" spans="1:2" x14ac:dyDescent="0.25">
      <c r="A7" s="40" t="s">
        <v>2</v>
      </c>
      <c r="B7" s="41">
        <v>18</v>
      </c>
    </row>
    <row r="8" spans="1:2" x14ac:dyDescent="0.25">
      <c r="A8" s="40" t="s">
        <v>75</v>
      </c>
      <c r="B8" s="41">
        <v>28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A3D7F-3AED-441B-8F7C-BBA99A35D917}">
  <dimension ref="A3:B8"/>
  <sheetViews>
    <sheetView workbookViewId="0">
      <selection activeCell="B6" sqref="B6"/>
    </sheetView>
  </sheetViews>
  <sheetFormatPr defaultRowHeight="13.8" x14ac:dyDescent="0.25"/>
  <cols>
    <col min="1" max="1" width="15.8984375" bestFit="1" customWidth="1"/>
    <col min="2" max="2" width="15.59765625" bestFit="1" customWidth="1"/>
  </cols>
  <sheetData>
    <row r="3" spans="1:2" x14ac:dyDescent="0.25">
      <c r="A3" s="39" t="s">
        <v>74</v>
      </c>
      <c r="B3" t="s">
        <v>77</v>
      </c>
    </row>
    <row r="4" spans="1:2" x14ac:dyDescent="0.25">
      <c r="A4" s="40" t="s">
        <v>86</v>
      </c>
      <c r="B4" s="67">
        <v>1595.4615384615386</v>
      </c>
    </row>
    <row r="5" spans="1:2" x14ac:dyDescent="0.25">
      <c r="A5" s="40" t="s">
        <v>90</v>
      </c>
      <c r="B5" s="67">
        <v>2383.6666666666665</v>
      </c>
    </row>
    <row r="6" spans="1:2" x14ac:dyDescent="0.25">
      <c r="A6" s="40" t="s">
        <v>89</v>
      </c>
      <c r="B6" s="67">
        <v>2322.25</v>
      </c>
    </row>
    <row r="7" spans="1:2" x14ac:dyDescent="0.25">
      <c r="A7" s="40" t="s">
        <v>88</v>
      </c>
      <c r="B7" s="67">
        <v>1396.375</v>
      </c>
    </row>
    <row r="8" spans="1:2" x14ac:dyDescent="0.25">
      <c r="A8" s="40" t="s">
        <v>75</v>
      </c>
      <c r="B8" s="67">
        <v>1726.8571428571429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9FC6F-C2D4-4CD5-9136-8F651EB155D3}">
  <dimension ref="D1:R4"/>
  <sheetViews>
    <sheetView showGridLines="0" showRowColHeaders="0" zoomScale="60" zoomScaleNormal="60" workbookViewId="0">
      <selection activeCell="U49" sqref="U49"/>
    </sheetView>
  </sheetViews>
  <sheetFormatPr defaultRowHeight="13.8" x14ac:dyDescent="0.25"/>
  <cols>
    <col min="14" max="14" width="8.796875" customWidth="1"/>
  </cols>
  <sheetData>
    <row r="1" spans="4:18" ht="14.4" customHeight="1" x14ac:dyDescent="0.25">
      <c r="D1" s="68" t="s">
        <v>91</v>
      </c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</row>
    <row r="2" spans="4:18" x14ac:dyDescent="0.25"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</row>
    <row r="3" spans="4:18" x14ac:dyDescent="0.25"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</row>
    <row r="4" spans="4:18" x14ac:dyDescent="0.25"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</row>
  </sheetData>
  <mergeCells count="1">
    <mergeCell ref="D1:R4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3189C-6E7E-4C37-B4B1-CC518AE3C94D}">
  <dimension ref="B2:G20"/>
  <sheetViews>
    <sheetView workbookViewId="0">
      <selection activeCell="C8" sqref="C8"/>
    </sheetView>
  </sheetViews>
  <sheetFormatPr defaultRowHeight="13.8" x14ac:dyDescent="0.25"/>
  <cols>
    <col min="2" max="2" width="37.09765625" customWidth="1"/>
    <col min="3" max="3" width="17.5" customWidth="1"/>
    <col min="6" max="6" width="27.8984375" style="21" customWidth="1"/>
    <col min="7" max="7" width="20.8984375" customWidth="1"/>
  </cols>
  <sheetData>
    <row r="2" spans="2:7" ht="14.4" thickBot="1" x14ac:dyDescent="0.3">
      <c r="B2" s="15"/>
      <c r="F2" s="69" t="s">
        <v>39</v>
      </c>
      <c r="G2" s="69"/>
    </row>
    <row r="3" spans="2:7" x14ac:dyDescent="0.25">
      <c r="F3" s="16">
        <v>43831</v>
      </c>
      <c r="G3" s="17" t="s">
        <v>40</v>
      </c>
    </row>
    <row r="4" spans="2:7" x14ac:dyDescent="0.25">
      <c r="B4" s="18" t="s">
        <v>41</v>
      </c>
      <c r="F4" s="16">
        <v>43836</v>
      </c>
      <c r="G4" s="17" t="s">
        <v>42</v>
      </c>
    </row>
    <row r="5" spans="2:7" x14ac:dyDescent="0.25">
      <c r="B5" s="19">
        <v>43941</v>
      </c>
      <c r="F5" s="16">
        <v>43934</v>
      </c>
      <c r="G5" s="17" t="s">
        <v>43</v>
      </c>
    </row>
    <row r="6" spans="2:7" x14ac:dyDescent="0.25">
      <c r="F6" s="16">
        <v>43946</v>
      </c>
      <c r="G6" s="17" t="s">
        <v>44</v>
      </c>
    </row>
    <row r="7" spans="2:7" x14ac:dyDescent="0.25">
      <c r="B7" s="18" t="s">
        <v>45</v>
      </c>
      <c r="C7" s="18" t="s">
        <v>46</v>
      </c>
      <c r="F7" s="16">
        <v>43952</v>
      </c>
      <c r="G7" s="17" t="s">
        <v>47</v>
      </c>
    </row>
    <row r="8" spans="2:7" x14ac:dyDescent="0.25">
      <c r="B8" s="19">
        <v>44196</v>
      </c>
      <c r="C8" s="20">
        <f>WEEKNUM(B8)</f>
        <v>53</v>
      </c>
      <c r="F8" s="16">
        <v>43984</v>
      </c>
      <c r="G8" s="17" t="s">
        <v>48</v>
      </c>
    </row>
    <row r="9" spans="2:7" x14ac:dyDescent="0.25">
      <c r="F9" s="16">
        <v>44058</v>
      </c>
      <c r="G9" s="17" t="s">
        <v>49</v>
      </c>
    </row>
    <row r="10" spans="2:7" x14ac:dyDescent="0.25">
      <c r="B10" s="18" t="s">
        <v>50</v>
      </c>
      <c r="F10" s="16">
        <v>44190</v>
      </c>
      <c r="G10" s="17" t="s">
        <v>51</v>
      </c>
    </row>
    <row r="11" spans="2:7" x14ac:dyDescent="0.25">
      <c r="B11" s="20">
        <f>DATEDIF(B5,B8,"D")</f>
        <v>255</v>
      </c>
      <c r="F11" s="16">
        <v>44191</v>
      </c>
      <c r="G11" s="17" t="s">
        <v>52</v>
      </c>
    </row>
    <row r="13" spans="2:7" x14ac:dyDescent="0.25">
      <c r="B13" s="18" t="s">
        <v>53</v>
      </c>
    </row>
    <row r="14" spans="2:7" x14ac:dyDescent="0.25">
      <c r="B14" s="20">
        <f>DATEDIF(B5,B8,"M")</f>
        <v>8</v>
      </c>
    </row>
    <row r="16" spans="2:7" x14ac:dyDescent="0.25">
      <c r="B16" s="18" t="s">
        <v>54</v>
      </c>
    </row>
    <row r="17" spans="2:2" x14ac:dyDescent="0.25">
      <c r="B17" s="20">
        <f>NETWORKDAYS(B5,B8,F3:F11)</f>
        <v>181</v>
      </c>
    </row>
    <row r="19" spans="2:2" x14ac:dyDescent="0.25">
      <c r="B19" s="18" t="s">
        <v>55</v>
      </c>
    </row>
    <row r="20" spans="2:2" x14ac:dyDescent="0.25">
      <c r="B20" s="34">
        <f>WORKDAY(B5,100,F3:F11)</f>
        <v>44083</v>
      </c>
    </row>
  </sheetData>
  <mergeCells count="1">
    <mergeCell ref="F2:G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1AEDB-F74F-4D8A-92D9-BAC847431229}">
  <dimension ref="B1:D9"/>
  <sheetViews>
    <sheetView workbookViewId="0">
      <selection activeCell="D29" sqref="D29"/>
    </sheetView>
  </sheetViews>
  <sheetFormatPr defaultRowHeight="13.8" x14ac:dyDescent="0.25"/>
  <cols>
    <col min="2" max="2" width="10.69921875" customWidth="1"/>
    <col min="3" max="3" width="3.8984375" customWidth="1"/>
    <col min="4" max="4" width="72.796875" customWidth="1"/>
  </cols>
  <sheetData>
    <row r="1" spans="2:4" ht="14.4" thickBot="1" x14ac:dyDescent="0.3"/>
    <row r="2" spans="2:4" ht="14.4" thickBot="1" x14ac:dyDescent="0.3">
      <c r="B2" s="22">
        <v>47848</v>
      </c>
    </row>
    <row r="8" spans="2:4" x14ac:dyDescent="0.25">
      <c r="D8" s="35" t="s">
        <v>73</v>
      </c>
    </row>
    <row r="9" spans="2:4" x14ac:dyDescent="0.25">
      <c r="D9" s="62" t="str">
        <f ca="1">DATEDIF(TODAY(),B2,"y")&amp;" anni "&amp;DATEDIF(TODAY(),B2,"ym")&amp;" mesi "&amp;DATEDIF(TODAY(),B2,"md")&amp;" giorni"</f>
        <v>8 anni 2 mesi 10 giorni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DBB89-EC87-4AD1-91D2-51C3B6941DFA}">
  <dimension ref="B2:H18"/>
  <sheetViews>
    <sheetView workbookViewId="0">
      <selection activeCell="B3" sqref="B3:D8"/>
    </sheetView>
  </sheetViews>
  <sheetFormatPr defaultRowHeight="13.8" x14ac:dyDescent="0.25"/>
  <cols>
    <col min="2" max="2" width="10" customWidth="1"/>
    <col min="3" max="6" width="16.796875" customWidth="1"/>
    <col min="7" max="7" width="2.8984375" customWidth="1"/>
    <col min="8" max="8" width="10.5" customWidth="1"/>
  </cols>
  <sheetData>
    <row r="2" spans="2:8" x14ac:dyDescent="0.25">
      <c r="C2" s="23" t="s">
        <v>56</v>
      </c>
      <c r="D2" s="23" t="s">
        <v>57</v>
      </c>
      <c r="E2" s="23" t="s">
        <v>56</v>
      </c>
      <c r="F2" s="23" t="s">
        <v>57</v>
      </c>
      <c r="H2" t="s">
        <v>58</v>
      </c>
    </row>
    <row r="3" spans="2:8" x14ac:dyDescent="0.25">
      <c r="B3" s="24" t="s">
        <v>59</v>
      </c>
      <c r="C3" s="36">
        <v>0.3888888888888889</v>
      </c>
      <c r="D3" s="36">
        <v>0.54166666666666663</v>
      </c>
      <c r="E3" s="36">
        <v>0.58333333333333337</v>
      </c>
      <c r="F3" s="36">
        <v>0.75</v>
      </c>
      <c r="H3" s="36">
        <f>D3-C3+F3-E3</f>
        <v>0.31944444444444431</v>
      </c>
    </row>
    <row r="4" spans="2:8" x14ac:dyDescent="0.25">
      <c r="B4" s="24" t="s">
        <v>60</v>
      </c>
      <c r="C4" s="36">
        <v>0.33333333333333331</v>
      </c>
      <c r="D4" s="36">
        <v>0.58333333333333337</v>
      </c>
      <c r="E4" s="36"/>
      <c r="F4" s="36"/>
      <c r="H4" s="36">
        <f xml:space="preserve"> D4-C4</f>
        <v>0.25000000000000006</v>
      </c>
    </row>
    <row r="5" spans="2:8" x14ac:dyDescent="0.25">
      <c r="B5" s="24" t="s">
        <v>61</v>
      </c>
      <c r="C5" s="36">
        <v>0.38194444444444442</v>
      </c>
      <c r="D5" s="36">
        <v>0.54166666666666663</v>
      </c>
      <c r="E5" s="36">
        <v>0.58333333333333337</v>
      </c>
      <c r="F5" s="36">
        <v>0.75694444444444453</v>
      </c>
      <c r="H5" s="36">
        <f xml:space="preserve"> F5-E5+D5-C5</f>
        <v>0.33333333333333337</v>
      </c>
    </row>
    <row r="6" spans="2:8" x14ac:dyDescent="0.25">
      <c r="B6" s="24" t="s">
        <v>62</v>
      </c>
      <c r="C6" s="36">
        <v>0.36805555555555558</v>
      </c>
      <c r="D6" s="36">
        <v>0.54861111111111105</v>
      </c>
      <c r="E6" s="36">
        <v>0.58333333333333337</v>
      </c>
      <c r="F6" s="36">
        <v>0.74305555555555547</v>
      </c>
      <c r="H6" s="36">
        <f>F6-E6+D6-C6</f>
        <v>0.34027777777777757</v>
      </c>
    </row>
    <row r="7" spans="2:8" x14ac:dyDescent="0.25">
      <c r="B7" s="24" t="s">
        <v>63</v>
      </c>
      <c r="C7" s="36">
        <v>0.38194444444444442</v>
      </c>
      <c r="D7" s="36">
        <v>0.54513888888888895</v>
      </c>
      <c r="E7" s="36">
        <v>0.58333333333333337</v>
      </c>
      <c r="F7" s="36">
        <v>0.75347222222222221</v>
      </c>
      <c r="H7" s="36">
        <f>F7-E7+D7-C7</f>
        <v>0.33333333333333337</v>
      </c>
    </row>
    <row r="8" spans="2:8" x14ac:dyDescent="0.25">
      <c r="B8" s="24" t="s">
        <v>64</v>
      </c>
      <c r="C8" s="36">
        <v>0.39583333333333331</v>
      </c>
      <c r="D8" s="36">
        <v>0.54166666666666663</v>
      </c>
      <c r="E8" s="36"/>
      <c r="F8" s="36"/>
      <c r="H8" s="36">
        <f>D8-C8</f>
        <v>0.14583333333333331</v>
      </c>
    </row>
    <row r="9" spans="2:8" x14ac:dyDescent="0.25">
      <c r="B9" s="24" t="s">
        <v>65</v>
      </c>
      <c r="C9" s="36"/>
      <c r="D9" s="36"/>
      <c r="E9" s="36"/>
      <c r="F9" s="36"/>
      <c r="H9" s="36">
        <f>F9-E9+D9-C9</f>
        <v>0</v>
      </c>
    </row>
    <row r="11" spans="2:8" x14ac:dyDescent="0.25">
      <c r="F11" s="25" t="s">
        <v>66</v>
      </c>
      <c r="H11" s="37">
        <f>SUM(H3:H9)*24</f>
        <v>41.333333333333329</v>
      </c>
    </row>
    <row r="12" spans="2:8" x14ac:dyDescent="0.25">
      <c r="H12" s="26"/>
    </row>
    <row r="13" spans="2:8" x14ac:dyDescent="0.25">
      <c r="F13" s="26"/>
      <c r="H13" s="26"/>
    </row>
    <row r="14" spans="2:8" x14ac:dyDescent="0.25">
      <c r="E14" s="27" t="s">
        <v>67</v>
      </c>
      <c r="F14" s="28">
        <v>17.5</v>
      </c>
      <c r="H14" s="38">
        <f>36*F14</f>
        <v>630</v>
      </c>
    </row>
    <row r="15" spans="2:8" x14ac:dyDescent="0.25">
      <c r="E15" s="27" t="s">
        <v>68</v>
      </c>
      <c r="F15" s="28">
        <v>19</v>
      </c>
      <c r="H15" s="38">
        <f>(H11-36)*F15</f>
        <v>101.33333333333324</v>
      </c>
    </row>
    <row r="18" spans="6:8" x14ac:dyDescent="0.25">
      <c r="F18" s="25" t="s">
        <v>58</v>
      </c>
      <c r="H18" s="38">
        <f>SUM(H14:H15)</f>
        <v>731.33333333333326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0565F-100E-425E-BA03-5D7E503E8289}">
  <dimension ref="A3:B8"/>
  <sheetViews>
    <sheetView workbookViewId="0">
      <selection activeCell="K9" sqref="K9"/>
    </sheetView>
  </sheetViews>
  <sheetFormatPr defaultRowHeight="13.8" x14ac:dyDescent="0.25"/>
  <cols>
    <col min="1" max="1" width="15.8984375" bestFit="1" customWidth="1"/>
    <col min="2" max="2" width="15.59765625" bestFit="1" customWidth="1"/>
    <col min="3" max="3" width="18.3984375" customWidth="1"/>
    <col min="4" max="4" width="16.59765625" bestFit="1" customWidth="1"/>
  </cols>
  <sheetData>
    <row r="3" spans="1:2" x14ac:dyDescent="0.25">
      <c r="A3" s="39" t="s">
        <v>74</v>
      </c>
      <c r="B3" t="s">
        <v>77</v>
      </c>
    </row>
    <row r="4" spans="1:2" x14ac:dyDescent="0.25">
      <c r="A4" s="40" t="s">
        <v>2</v>
      </c>
      <c r="B4" s="59">
        <v>1463.1666666666667</v>
      </c>
    </row>
    <row r="5" spans="1:2" x14ac:dyDescent="0.25">
      <c r="A5" s="40" t="s">
        <v>0</v>
      </c>
      <c r="B5" s="59">
        <v>1486.2</v>
      </c>
    </row>
    <row r="6" spans="1:2" x14ac:dyDescent="0.25">
      <c r="A6" s="40" t="s">
        <v>10</v>
      </c>
      <c r="B6" s="59">
        <v>2542.3333333333335</v>
      </c>
    </row>
    <row r="7" spans="1:2" x14ac:dyDescent="0.25">
      <c r="A7" s="40" t="s">
        <v>1</v>
      </c>
      <c r="B7" s="59">
        <v>3478.5</v>
      </c>
    </row>
    <row r="8" spans="1:2" x14ac:dyDescent="0.25">
      <c r="A8" s="40" t="s">
        <v>75</v>
      </c>
      <c r="B8" s="59">
        <v>1726.8571428571429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AF2F7-2425-4DAE-A8A9-CF649512ED1A}">
  <dimension ref="A3:B9"/>
  <sheetViews>
    <sheetView workbookViewId="0">
      <selection activeCell="B5" sqref="B5"/>
    </sheetView>
  </sheetViews>
  <sheetFormatPr defaultRowHeight="13.8" x14ac:dyDescent="0.25"/>
  <cols>
    <col min="1" max="1" width="15.8984375" bestFit="1" customWidth="1"/>
    <col min="2" max="2" width="15.59765625" bestFit="1" customWidth="1"/>
  </cols>
  <sheetData>
    <row r="3" spans="1:2" x14ac:dyDescent="0.25">
      <c r="A3" s="39" t="s">
        <v>74</v>
      </c>
      <c r="B3" t="s">
        <v>77</v>
      </c>
    </row>
    <row r="4" spans="1:2" x14ac:dyDescent="0.25">
      <c r="A4" s="40" t="s">
        <v>81</v>
      </c>
      <c r="B4" s="61">
        <v>1309.375</v>
      </c>
    </row>
    <row r="5" spans="1:2" x14ac:dyDescent="0.25">
      <c r="A5" s="40" t="s">
        <v>82</v>
      </c>
      <c r="B5" s="61">
        <v>1696.3571428571429</v>
      </c>
    </row>
    <row r="6" spans="1:2" x14ac:dyDescent="0.25">
      <c r="A6" s="40" t="s">
        <v>83</v>
      </c>
      <c r="B6" s="61">
        <v>1875.5</v>
      </c>
    </row>
    <row r="7" spans="1:2" x14ac:dyDescent="0.25">
      <c r="A7" s="40" t="s">
        <v>84</v>
      </c>
      <c r="B7" s="61">
        <v>2473.5</v>
      </c>
    </row>
    <row r="8" spans="1:2" x14ac:dyDescent="0.25">
      <c r="A8" s="40" t="s">
        <v>85</v>
      </c>
      <c r="B8" s="61">
        <v>2715</v>
      </c>
    </row>
    <row r="9" spans="1:2" x14ac:dyDescent="0.25">
      <c r="A9" s="40" t="s">
        <v>75</v>
      </c>
      <c r="B9" s="61">
        <v>1726.8571428571429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FB0FA-D29D-445D-87C9-3AF48B337FF3}">
  <dimension ref="A3:B32"/>
  <sheetViews>
    <sheetView topLeftCell="A28" workbookViewId="0">
      <selection activeCell="A26" sqref="A26:I47"/>
    </sheetView>
  </sheetViews>
  <sheetFormatPr defaultRowHeight="13.8" x14ac:dyDescent="0.25"/>
  <cols>
    <col min="1" max="1" width="15.8984375" bestFit="1" customWidth="1"/>
    <col min="2" max="2" width="17.5" bestFit="1" customWidth="1"/>
    <col min="3" max="3" width="14.8984375" customWidth="1"/>
    <col min="4" max="4" width="13.5" bestFit="1" customWidth="1"/>
  </cols>
  <sheetData>
    <row r="3" spans="1:2" x14ac:dyDescent="0.25">
      <c r="A3" s="39" t="s">
        <v>74</v>
      </c>
      <c r="B3" t="s">
        <v>78</v>
      </c>
    </row>
    <row r="4" spans="1:2" x14ac:dyDescent="0.25">
      <c r="A4" s="40" t="s">
        <v>2</v>
      </c>
      <c r="B4" s="60">
        <v>34.388888888888886</v>
      </c>
    </row>
    <row r="5" spans="1:2" x14ac:dyDescent="0.25">
      <c r="A5" s="40" t="s">
        <v>0</v>
      </c>
      <c r="B5" s="60">
        <v>34.799999999999997</v>
      </c>
    </row>
    <row r="6" spans="1:2" x14ac:dyDescent="0.25">
      <c r="A6" s="40" t="s">
        <v>10</v>
      </c>
      <c r="B6" s="60">
        <v>35.666666666666664</v>
      </c>
    </row>
    <row r="7" spans="1:2" x14ac:dyDescent="0.25">
      <c r="A7" s="40" t="s">
        <v>1</v>
      </c>
      <c r="B7" s="60">
        <v>59.5</v>
      </c>
    </row>
    <row r="8" spans="1:2" x14ac:dyDescent="0.25">
      <c r="A8" s="40" t="s">
        <v>75</v>
      </c>
      <c r="B8" s="60">
        <v>36.392857142857146</v>
      </c>
    </row>
    <row r="27" spans="1:2" x14ac:dyDescent="0.25">
      <c r="A27" s="39" t="s">
        <v>74</v>
      </c>
      <c r="B27" t="s">
        <v>79</v>
      </c>
    </row>
    <row r="28" spans="1:2" x14ac:dyDescent="0.25">
      <c r="A28" s="40" t="s">
        <v>2</v>
      </c>
      <c r="B28" s="60">
        <v>8.8333333333333339</v>
      </c>
    </row>
    <row r="29" spans="1:2" x14ac:dyDescent="0.25">
      <c r="A29" s="40" t="s">
        <v>0</v>
      </c>
      <c r="B29" s="60">
        <v>11.4</v>
      </c>
    </row>
    <row r="30" spans="1:2" x14ac:dyDescent="0.25">
      <c r="A30" s="40" t="s">
        <v>10</v>
      </c>
      <c r="B30" s="60">
        <v>13.333333333333334</v>
      </c>
    </row>
    <row r="31" spans="1:2" x14ac:dyDescent="0.25">
      <c r="A31" s="40" t="s">
        <v>1</v>
      </c>
      <c r="B31" s="60">
        <v>33.5</v>
      </c>
    </row>
    <row r="32" spans="1:2" x14ac:dyDescent="0.25">
      <c r="A32" s="40" t="s">
        <v>75</v>
      </c>
      <c r="B32" s="60">
        <v>11.535714285714286</v>
      </c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67400-4FAE-463A-8C6B-3F1D48D409FE}">
  <dimension ref="A2:B7"/>
  <sheetViews>
    <sheetView workbookViewId="0">
      <selection activeCell="M17" sqref="M17"/>
    </sheetView>
  </sheetViews>
  <sheetFormatPr defaultRowHeight="13.8" x14ac:dyDescent="0.25"/>
  <cols>
    <col min="1" max="1" width="17.09765625" customWidth="1"/>
    <col min="2" max="2" width="18.3984375" customWidth="1"/>
    <col min="3" max="3" width="20.296875" customWidth="1"/>
    <col min="4" max="4" width="18.296875" bestFit="1" customWidth="1"/>
  </cols>
  <sheetData>
    <row r="2" spans="1:2" x14ac:dyDescent="0.25">
      <c r="A2" s="39" t="s">
        <v>74</v>
      </c>
      <c r="B2" t="s">
        <v>79</v>
      </c>
    </row>
    <row r="3" spans="1:2" x14ac:dyDescent="0.25">
      <c r="A3" s="40" t="s">
        <v>2</v>
      </c>
      <c r="B3" s="60">
        <v>8.8333333333333339</v>
      </c>
    </row>
    <row r="4" spans="1:2" x14ac:dyDescent="0.25">
      <c r="A4" s="40" t="s">
        <v>0</v>
      </c>
      <c r="B4" s="60">
        <v>11.4</v>
      </c>
    </row>
    <row r="5" spans="1:2" x14ac:dyDescent="0.25">
      <c r="A5" s="40" t="s">
        <v>10</v>
      </c>
      <c r="B5" s="60">
        <v>13.333333333333334</v>
      </c>
    </row>
    <row r="6" spans="1:2" x14ac:dyDescent="0.25">
      <c r="A6" s="40" t="s">
        <v>1</v>
      </c>
      <c r="B6" s="60">
        <v>33.5</v>
      </c>
    </row>
    <row r="7" spans="1:2" x14ac:dyDescent="0.25">
      <c r="A7" s="40" t="s">
        <v>75</v>
      </c>
      <c r="B7" s="60">
        <v>11.535714285714286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Esercizio 1.1</vt:lpstr>
      <vt:lpstr>Dashboard</vt:lpstr>
      <vt:lpstr>Esercizio 1.2</vt:lpstr>
      <vt:lpstr>Esercizio 1.3</vt:lpstr>
      <vt:lpstr>Esercizio 2</vt:lpstr>
      <vt:lpstr>stipendio_settore</vt:lpstr>
      <vt:lpstr>stipendio_eta</vt:lpstr>
      <vt:lpstr>eta_m</vt:lpstr>
      <vt:lpstr>anzianita_m</vt:lpstr>
      <vt:lpstr>n_dipendenti</vt:lpstr>
      <vt:lpstr>stipendio_titolo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2022-08-31T13:59:48Z</dcterms:created>
  <dcterms:modified xsi:type="dcterms:W3CDTF">2022-10-21T09:56:25Z</dcterms:modified>
</cp:coreProperties>
</file>