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d48ae8785cc8ee9/Documents/Code/C^N/Rankings2/data/1997/"/>
    </mc:Choice>
  </mc:AlternateContent>
  <bookViews>
    <workbookView xWindow="0" yWindow="0" windowWidth="14460" windowHeight="6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8" i="1"/>
  <c r="R11" i="1"/>
  <c r="D29" i="1"/>
  <c r="G29" i="1" s="1"/>
  <c r="F29" i="1"/>
  <c r="I29" i="1"/>
  <c r="K29" i="1"/>
  <c r="N29" i="1"/>
  <c r="O29" i="1"/>
  <c r="P29" i="1" s="1"/>
  <c r="Q29" i="1"/>
  <c r="C29" i="1"/>
  <c r="E29" i="1" s="1"/>
  <c r="P28" i="1"/>
  <c r="M28" i="1"/>
  <c r="L28" i="1"/>
  <c r="J28" i="1"/>
  <c r="H28" i="1"/>
  <c r="G28" i="1"/>
  <c r="E28" i="1"/>
  <c r="B28" i="1"/>
  <c r="P27" i="1"/>
  <c r="M27" i="1"/>
  <c r="L27" i="1"/>
  <c r="J27" i="1"/>
  <c r="H27" i="1"/>
  <c r="G27" i="1"/>
  <c r="E27" i="1"/>
  <c r="P26" i="1"/>
  <c r="M26" i="1"/>
  <c r="L26" i="1"/>
  <c r="J26" i="1"/>
  <c r="H26" i="1"/>
  <c r="G26" i="1"/>
  <c r="E26" i="1"/>
  <c r="P25" i="1"/>
  <c r="M25" i="1"/>
  <c r="L25" i="1"/>
  <c r="J25" i="1"/>
  <c r="H25" i="1"/>
  <c r="G25" i="1"/>
  <c r="E25" i="1"/>
  <c r="P24" i="1"/>
  <c r="M24" i="1"/>
  <c r="L24" i="1"/>
  <c r="J24" i="1"/>
  <c r="H24" i="1"/>
  <c r="G24" i="1"/>
  <c r="E24" i="1"/>
  <c r="P23" i="1"/>
  <c r="M23" i="1"/>
  <c r="L23" i="1"/>
  <c r="J23" i="1"/>
  <c r="H23" i="1"/>
  <c r="G23" i="1"/>
  <c r="E23" i="1"/>
  <c r="P22" i="1"/>
  <c r="M22" i="1"/>
  <c r="L22" i="1"/>
  <c r="J22" i="1"/>
  <c r="H22" i="1"/>
  <c r="G22" i="1"/>
  <c r="E22" i="1"/>
  <c r="P21" i="1"/>
  <c r="M21" i="1"/>
  <c r="L21" i="1"/>
  <c r="J21" i="1"/>
  <c r="H21" i="1"/>
  <c r="G21" i="1"/>
  <c r="E21" i="1"/>
  <c r="P20" i="1"/>
  <c r="M20" i="1"/>
  <c r="L20" i="1"/>
  <c r="J20" i="1"/>
  <c r="H20" i="1"/>
  <c r="G20" i="1"/>
  <c r="E20" i="1"/>
  <c r="P19" i="1"/>
  <c r="M19" i="1"/>
  <c r="L19" i="1"/>
  <c r="J19" i="1"/>
  <c r="H19" i="1"/>
  <c r="G19" i="1"/>
  <c r="E19" i="1"/>
  <c r="B19" i="1"/>
  <c r="B20" i="1" s="1"/>
  <c r="P18" i="1"/>
  <c r="M18" i="1"/>
  <c r="L18" i="1"/>
  <c r="J18" i="1"/>
  <c r="H18" i="1"/>
  <c r="G18" i="1"/>
  <c r="E18" i="1"/>
  <c r="P17" i="1"/>
  <c r="L17" i="1"/>
  <c r="J17" i="1"/>
  <c r="F17" i="1"/>
  <c r="M17" i="1" s="1"/>
  <c r="E17" i="1"/>
  <c r="P12" i="1"/>
  <c r="P13" i="1"/>
  <c r="P14" i="1"/>
  <c r="P15" i="1"/>
  <c r="M12" i="1"/>
  <c r="M13" i="1"/>
  <c r="M14" i="1"/>
  <c r="M15" i="1"/>
  <c r="L12" i="1"/>
  <c r="L13" i="1"/>
  <c r="L14" i="1"/>
  <c r="L15" i="1"/>
  <c r="J12" i="1"/>
  <c r="J13" i="1"/>
  <c r="J14" i="1"/>
  <c r="J15" i="1"/>
  <c r="H12" i="1"/>
  <c r="H13" i="1"/>
  <c r="H14" i="1"/>
  <c r="H15" i="1"/>
  <c r="G12" i="1"/>
  <c r="G13" i="1"/>
  <c r="G14" i="1"/>
  <c r="G15" i="1"/>
  <c r="E12" i="1"/>
  <c r="E13" i="1"/>
  <c r="E14" i="1"/>
  <c r="E15" i="1"/>
  <c r="E11" i="1"/>
  <c r="G11" i="1"/>
  <c r="H11" i="1"/>
  <c r="J11" i="1"/>
  <c r="L11" i="1"/>
  <c r="M11" i="1"/>
  <c r="P11" i="1"/>
  <c r="AH8" i="1"/>
  <c r="AE8" i="1"/>
  <c r="AD8" i="1"/>
  <c r="AB8" i="1"/>
  <c r="Z8" i="1"/>
  <c r="Y8" i="1"/>
  <c r="W8" i="1"/>
  <c r="V8" i="1"/>
  <c r="X8" i="1"/>
  <c r="AA8" i="1"/>
  <c r="AC8" i="1"/>
  <c r="AF8" i="1"/>
  <c r="AG8" i="1"/>
  <c r="AI8" i="1"/>
  <c r="U8" i="1"/>
  <c r="H9" i="1"/>
  <c r="J9" i="1"/>
  <c r="M9" i="1"/>
  <c r="L9" i="1"/>
  <c r="P9" i="1"/>
  <c r="Q9" i="1"/>
  <c r="O9" i="1"/>
  <c r="N9" i="1"/>
  <c r="K9" i="1"/>
  <c r="I9" i="1"/>
  <c r="F9" i="1"/>
  <c r="G9" i="1" s="1"/>
  <c r="E9" i="1"/>
  <c r="D9" i="1"/>
  <c r="C9" i="1"/>
  <c r="AH2" i="1"/>
  <c r="AD2" i="1"/>
  <c r="AB2" i="1"/>
  <c r="X2" i="1"/>
  <c r="Z2" i="1" s="1"/>
  <c r="W2" i="1"/>
  <c r="E4" i="1"/>
  <c r="E5" i="1"/>
  <c r="E6" i="1"/>
  <c r="E7" i="1"/>
  <c r="W7" i="1"/>
  <c r="E8" i="1"/>
  <c r="P2" i="1"/>
  <c r="AH3" i="1"/>
  <c r="AH4" i="1"/>
  <c r="AH5" i="1"/>
  <c r="P3" i="1"/>
  <c r="AH6" i="1"/>
  <c r="P4" i="1"/>
  <c r="P5" i="1"/>
  <c r="P6" i="1"/>
  <c r="P7" i="1"/>
  <c r="AH7" i="1"/>
  <c r="P8" i="1"/>
  <c r="M2" i="1"/>
  <c r="AE3" i="1"/>
  <c r="AE4" i="1"/>
  <c r="AE5" i="1"/>
  <c r="M3" i="1"/>
  <c r="AE6" i="1"/>
  <c r="M4" i="1"/>
  <c r="M5" i="1"/>
  <c r="M6" i="1"/>
  <c r="M7" i="1"/>
  <c r="AE7" i="1"/>
  <c r="M8" i="1"/>
  <c r="L2" i="1"/>
  <c r="AD3" i="1"/>
  <c r="AD4" i="1"/>
  <c r="AD5" i="1"/>
  <c r="L3" i="1"/>
  <c r="AD6" i="1"/>
  <c r="L4" i="1"/>
  <c r="L5" i="1"/>
  <c r="L6" i="1"/>
  <c r="L7" i="1"/>
  <c r="AD7" i="1"/>
  <c r="L8" i="1"/>
  <c r="J2" i="1"/>
  <c r="AB3" i="1"/>
  <c r="AB4" i="1"/>
  <c r="AB5" i="1"/>
  <c r="J3" i="1"/>
  <c r="AB6" i="1"/>
  <c r="J4" i="1"/>
  <c r="J5" i="1"/>
  <c r="J6" i="1"/>
  <c r="J7" i="1"/>
  <c r="AB7" i="1"/>
  <c r="J8" i="1"/>
  <c r="H2" i="1"/>
  <c r="Z3" i="1"/>
  <c r="Z4" i="1"/>
  <c r="Z5" i="1"/>
  <c r="H3" i="1"/>
  <c r="Z6" i="1"/>
  <c r="H4" i="1"/>
  <c r="H5" i="1"/>
  <c r="H6" i="1"/>
  <c r="H7" i="1"/>
  <c r="Z7" i="1"/>
  <c r="H8" i="1"/>
  <c r="G2" i="1"/>
  <c r="Y3" i="1"/>
  <c r="Y4" i="1"/>
  <c r="Y5" i="1"/>
  <c r="G3" i="1"/>
  <c r="Y6" i="1"/>
  <c r="G4" i="1"/>
  <c r="G5" i="1"/>
  <c r="G6" i="1"/>
  <c r="G7" i="1"/>
  <c r="Y7" i="1"/>
  <c r="G8" i="1"/>
  <c r="E2" i="1"/>
  <c r="W3" i="1"/>
  <c r="W4" i="1"/>
  <c r="W5" i="1"/>
  <c r="E3" i="1"/>
  <c r="W6" i="1"/>
  <c r="T4" i="1"/>
  <c r="T5" i="1" s="1"/>
  <c r="B8" i="1"/>
  <c r="M29" i="1" l="1"/>
  <c r="J29" i="1"/>
  <c r="H29" i="1"/>
  <c r="L29" i="1"/>
  <c r="G17" i="1"/>
  <c r="H17" i="1"/>
  <c r="Y2" i="1"/>
  <c r="AE2" i="1"/>
</calcChain>
</file>

<file path=xl/sharedStrings.xml><?xml version="1.0" encoding="utf-8"?>
<sst xmlns="http://schemas.openxmlformats.org/spreadsheetml/2006/main" count="66" uniqueCount="33">
  <si>
    <t>Marcus Mariota</t>
  </si>
  <si>
    <t>Jameis Winston</t>
  </si>
  <si>
    <t>Johhny Manziel</t>
  </si>
  <si>
    <t>RG3</t>
  </si>
  <si>
    <t>Cam Newton</t>
  </si>
  <si>
    <t>Sam Bradford</t>
  </si>
  <si>
    <t>Tim Tebow</t>
  </si>
  <si>
    <t>Troy Smith</t>
  </si>
  <si>
    <t>Matt Leinart</t>
  </si>
  <si>
    <t>Jason White</t>
  </si>
  <si>
    <t>Carson Palmer</t>
  </si>
  <si>
    <t>Eric Crouch</t>
  </si>
  <si>
    <t>Chris Winke</t>
  </si>
  <si>
    <t>Name</t>
  </si>
  <si>
    <t>Year</t>
  </si>
  <si>
    <t>CMP</t>
  </si>
  <si>
    <t>Att</t>
  </si>
  <si>
    <t>%</t>
  </si>
  <si>
    <t>Yds</t>
  </si>
  <si>
    <t>Y/A</t>
  </si>
  <si>
    <t>AY/A</t>
  </si>
  <si>
    <t>TD</t>
  </si>
  <si>
    <t>TD %</t>
  </si>
  <si>
    <t>Int</t>
  </si>
  <si>
    <t>Int %</t>
  </si>
  <si>
    <t>Rate</t>
  </si>
  <si>
    <t>AVG</t>
  </si>
  <si>
    <t>Average</t>
  </si>
  <si>
    <t>Lamar Jackson</t>
  </si>
  <si>
    <t>Baker Mayfield</t>
  </si>
  <si>
    <t>Jake Browning</t>
  </si>
  <si>
    <t>Jalen Hurts</t>
  </si>
  <si>
    <t>Deshaun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</si>
</sst>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abSelected="1" workbookViewId="0">
      <selection activeCell="R24" sqref="R24"/>
    </sheetView>
  </sheetViews>
  <sheetFormatPr defaultRowHeight="15" x14ac:dyDescent="0.25"/>
  <cols>
    <col min="1" max="1" width="15.42578125" customWidth="1"/>
    <col min="19" max="19" width="17.140625" customWidth="1"/>
  </cols>
  <sheetData>
    <row r="1" spans="1:3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16</v>
      </c>
      <c r="O1" t="s">
        <v>18</v>
      </c>
      <c r="P1" t="s">
        <v>26</v>
      </c>
      <c r="Q1" t="s">
        <v>21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16</v>
      </c>
      <c r="AG1" t="s">
        <v>18</v>
      </c>
      <c r="AH1" t="s">
        <v>26</v>
      </c>
      <c r="AI1" t="s">
        <v>21</v>
      </c>
    </row>
    <row r="2" spans="1:35" x14ac:dyDescent="0.25">
      <c r="A2" t="s">
        <v>1</v>
      </c>
      <c r="B2">
        <v>2013</v>
      </c>
      <c r="C2">
        <v>257</v>
      </c>
      <c r="D2">
        <v>384</v>
      </c>
      <c r="E2">
        <f t="shared" ref="E2" si="0">C2/D2*100</f>
        <v>66.927083333333343</v>
      </c>
      <c r="F2">
        <v>4057</v>
      </c>
      <c r="G2">
        <f t="shared" ref="G2" si="1">F2/D2</f>
        <v>10.565104166666666</v>
      </c>
      <c r="H2">
        <f t="shared" ref="H2" si="2">(F2+20*I2-45*K2)/D2</f>
        <v>11.4765625</v>
      </c>
      <c r="I2">
        <v>40</v>
      </c>
      <c r="J2">
        <f t="shared" ref="J2" si="3">I2/D2*100</f>
        <v>10.416666666666668</v>
      </c>
      <c r="K2">
        <v>10</v>
      </c>
      <c r="L2">
        <f t="shared" ref="L2" si="4">100*K2/D2</f>
        <v>2.6041666666666665</v>
      </c>
      <c r="M2">
        <f t="shared" ref="M2" si="5">(8.4*F2+330*I2-200*K2+100*C2)/D2</f>
        <v>184.84062500000002</v>
      </c>
      <c r="N2">
        <v>88</v>
      </c>
      <c r="O2">
        <v>219</v>
      </c>
      <c r="P2">
        <f t="shared" ref="P2" si="6">O2/N2</f>
        <v>2.4886363636363638</v>
      </c>
      <c r="Q2">
        <v>4</v>
      </c>
      <c r="S2" t="s">
        <v>0</v>
      </c>
      <c r="T2">
        <v>2014</v>
      </c>
      <c r="U2">
        <v>304</v>
      </c>
      <c r="V2">
        <v>445</v>
      </c>
      <c r="W2">
        <f>U2/V2*100</f>
        <v>68.31460674157303</v>
      </c>
      <c r="X2">
        <f>4454</f>
        <v>4454</v>
      </c>
      <c r="Y2">
        <f>X2/V2</f>
        <v>10.008988764044943</v>
      </c>
      <c r="Z2">
        <f>(X2+20*AA2-45*AC2)/V2</f>
        <v>11.492134831460675</v>
      </c>
      <c r="AA2">
        <v>42</v>
      </c>
      <c r="AB2">
        <f>AA2/V2*100</f>
        <v>9.4382022471910112</v>
      </c>
      <c r="AC2">
        <v>4</v>
      </c>
      <c r="AD2">
        <f>100*AC2/V2</f>
        <v>0.898876404494382</v>
      </c>
      <c r="AE2">
        <f>(8.4*X2+330*AA2-200*AC2+100*U2)/V2</f>
        <v>181.73842696629214</v>
      </c>
      <c r="AF2">
        <v>136</v>
      </c>
      <c r="AG2">
        <v>796</v>
      </c>
      <c r="AH2">
        <f>AG2/AF2</f>
        <v>5.8529411764705879</v>
      </c>
      <c r="AI2">
        <v>16</v>
      </c>
    </row>
    <row r="3" spans="1:35" x14ac:dyDescent="0.25">
      <c r="A3" t="s">
        <v>5</v>
      </c>
      <c r="B3">
        <v>2008</v>
      </c>
      <c r="C3">
        <v>328</v>
      </c>
      <c r="D3">
        <v>483</v>
      </c>
      <c r="E3">
        <f>C3/D3*100</f>
        <v>67.908902691511386</v>
      </c>
      <c r="F3">
        <v>4720</v>
      </c>
      <c r="G3">
        <f>F3/D3</f>
        <v>9.7722567287784674</v>
      </c>
      <c r="H3">
        <f>(F3+20*I3-45*K3)/D3</f>
        <v>11.097308488612837</v>
      </c>
      <c r="I3">
        <v>50</v>
      </c>
      <c r="J3">
        <f>I3/D3*100</f>
        <v>10.351966873706004</v>
      </c>
      <c r="K3">
        <v>8</v>
      </c>
      <c r="L3">
        <f>100*K3/D3</f>
        <v>1.6563146997929608</v>
      </c>
      <c r="M3">
        <f>(8.4*F3+330*I3-200*K3+100*C3)/D3</f>
        <v>180.84472049689441</v>
      </c>
      <c r="N3">
        <v>42</v>
      </c>
      <c r="O3">
        <v>47</v>
      </c>
      <c r="P3">
        <f>O3/N3</f>
        <v>1.1190476190476191</v>
      </c>
      <c r="Q3">
        <v>5</v>
      </c>
      <c r="S3" t="s">
        <v>2</v>
      </c>
      <c r="T3">
        <v>2012</v>
      </c>
      <c r="U3">
        <v>295</v>
      </c>
      <c r="V3">
        <v>434</v>
      </c>
      <c r="W3">
        <f>U3/V3*100</f>
        <v>67.972350230414747</v>
      </c>
      <c r="X3">
        <v>3706</v>
      </c>
      <c r="Y3">
        <f>X3/V3</f>
        <v>8.5391705069124431</v>
      </c>
      <c r="Z3">
        <f>(X3+20*AA3-45*AC3)/V3</f>
        <v>8.8041474654377883</v>
      </c>
      <c r="AA3">
        <v>26</v>
      </c>
      <c r="AB3">
        <f>AA3/V3*100</f>
        <v>5.9907834101382482</v>
      </c>
      <c r="AC3">
        <v>9</v>
      </c>
      <c r="AD3">
        <f>100*AC3/V3</f>
        <v>2.0737327188940093</v>
      </c>
      <c r="AE3">
        <f>(8.4*X3+330*AA3-200*AC3+100*U3)/V3</f>
        <v>155.32350230414744</v>
      </c>
      <c r="AF3">
        <v>201</v>
      </c>
      <c r="AG3">
        <v>1410</v>
      </c>
      <c r="AH3">
        <f>AG3/AF3</f>
        <v>7.0149253731343286</v>
      </c>
      <c r="AI3">
        <v>21</v>
      </c>
    </row>
    <row r="4" spans="1:35" x14ac:dyDescent="0.25">
      <c r="A4" t="s">
        <v>7</v>
      </c>
      <c r="B4">
        <v>2006</v>
      </c>
      <c r="C4">
        <v>203</v>
      </c>
      <c r="D4">
        <v>311</v>
      </c>
      <c r="E4">
        <f>C4/D4*100</f>
        <v>65.273311897106112</v>
      </c>
      <c r="F4">
        <v>2542</v>
      </c>
      <c r="G4">
        <f>F4/D4</f>
        <v>8.1736334405144699</v>
      </c>
      <c r="H4">
        <f>(F4+20*I4-45*K4)/D4</f>
        <v>9.234726688102894</v>
      </c>
      <c r="I4">
        <v>30</v>
      </c>
      <c r="J4">
        <f>I4/D4*100</f>
        <v>9.6463022508038581</v>
      </c>
      <c r="K4">
        <v>6</v>
      </c>
      <c r="L4">
        <f>100*K4/D4</f>
        <v>1.9292604501607717</v>
      </c>
      <c r="M4">
        <f>(8.4*F4+330*I4-200*K4+100*C4)/D4</f>
        <v>161.90610932475886</v>
      </c>
      <c r="N4">
        <v>72</v>
      </c>
      <c r="O4">
        <v>204</v>
      </c>
      <c r="P4">
        <f>O4/N4</f>
        <v>2.8333333333333335</v>
      </c>
      <c r="Q4">
        <v>1</v>
      </c>
      <c r="S4" t="s">
        <v>3</v>
      </c>
      <c r="T4">
        <f>T3-1</f>
        <v>2011</v>
      </c>
      <c r="U4">
        <v>291</v>
      </c>
      <c r="V4">
        <v>402</v>
      </c>
      <c r="W4">
        <f>U4/V4*100</f>
        <v>72.388059701492537</v>
      </c>
      <c r="X4">
        <v>4293</v>
      </c>
      <c r="Y4">
        <f>X4/V4</f>
        <v>10.67910447761194</v>
      </c>
      <c r="Z4">
        <f>(X4+20*AA4-45*AC4)/V4</f>
        <v>11.848258706467663</v>
      </c>
      <c r="AA4">
        <v>37</v>
      </c>
      <c r="AB4">
        <f>AA4/V4*100</f>
        <v>9.2039800995024876</v>
      </c>
      <c r="AC4">
        <v>6</v>
      </c>
      <c r="AD4">
        <f>100*AC4/V4</f>
        <v>1.4925373134328359</v>
      </c>
      <c r="AE4">
        <f>(8.4*X4+330*AA4-200*AC4+100*U4)/V4</f>
        <v>189.48059701492539</v>
      </c>
      <c r="AF4">
        <v>180</v>
      </c>
      <c r="AG4">
        <v>714</v>
      </c>
      <c r="AH4">
        <f>AG4/AF4</f>
        <v>3.9666666666666668</v>
      </c>
      <c r="AI4">
        <v>10</v>
      </c>
    </row>
    <row r="5" spans="1:35" x14ac:dyDescent="0.25">
      <c r="A5" t="s">
        <v>8</v>
      </c>
      <c r="B5">
        <v>2004</v>
      </c>
      <c r="C5">
        <v>269</v>
      </c>
      <c r="D5">
        <v>412</v>
      </c>
      <c r="E5">
        <f>C5/D5*100</f>
        <v>65.291262135922338</v>
      </c>
      <c r="F5">
        <v>3322</v>
      </c>
      <c r="G5">
        <f>F5/D5</f>
        <v>8.0631067961165055</v>
      </c>
      <c r="H5">
        <f>(F5+20*I5-45*K5)/D5</f>
        <v>9.0097087378640772</v>
      </c>
      <c r="I5">
        <v>33</v>
      </c>
      <c r="J5">
        <f>I5/D5*100</f>
        <v>8.009708737864079</v>
      </c>
      <c r="K5">
        <v>6</v>
      </c>
      <c r="L5">
        <f>100*K5/D5</f>
        <v>1.4563106796116505</v>
      </c>
      <c r="M5">
        <f>(8.4*F5+330*I5-200*K5+100*C5)/D5</f>
        <v>156.54077669902912</v>
      </c>
      <c r="N5">
        <v>33</v>
      </c>
      <c r="O5">
        <v>-47</v>
      </c>
      <c r="P5">
        <f>O5/N5</f>
        <v>-1.4242424242424243</v>
      </c>
      <c r="Q5">
        <v>1</v>
      </c>
      <c r="S5" t="s">
        <v>4</v>
      </c>
      <c r="T5">
        <f>T4-1</f>
        <v>2010</v>
      </c>
      <c r="U5">
        <v>185</v>
      </c>
      <c r="V5">
        <v>280</v>
      </c>
      <c r="W5">
        <f>U5/V5*100</f>
        <v>66.071428571428569</v>
      </c>
      <c r="X5">
        <v>2854</v>
      </c>
      <c r="Y5">
        <f>X5/V5</f>
        <v>10.192857142857143</v>
      </c>
      <c r="Z5">
        <f>(X5+20*AA5-45*AC5)/V5</f>
        <v>11.210714285714285</v>
      </c>
      <c r="AA5">
        <v>30</v>
      </c>
      <c r="AB5">
        <f>AA5/V5*100</f>
        <v>10.714285714285714</v>
      </c>
      <c r="AC5">
        <v>7</v>
      </c>
      <c r="AD5">
        <f>100*AC5/V5</f>
        <v>2.5</v>
      </c>
      <c r="AE5">
        <f>(8.4*X5+330*AA5-200*AC5+100*U5)/V5</f>
        <v>182.04857142857145</v>
      </c>
      <c r="AF5">
        <v>266</v>
      </c>
      <c r="AG5">
        <v>1515</v>
      </c>
      <c r="AH5">
        <f>AG5/AF5</f>
        <v>5.6954887218045114</v>
      </c>
      <c r="AI5">
        <v>21</v>
      </c>
    </row>
    <row r="6" spans="1:35" x14ac:dyDescent="0.25">
      <c r="A6" t="s">
        <v>9</v>
      </c>
      <c r="B6">
        <v>2003</v>
      </c>
      <c r="C6">
        <v>278</v>
      </c>
      <c r="D6">
        <v>451</v>
      </c>
      <c r="E6">
        <f>C6/D6*100</f>
        <v>61.640798226164087</v>
      </c>
      <c r="F6">
        <v>3846</v>
      </c>
      <c r="G6">
        <f>F6/D6</f>
        <v>8.5277161862527713</v>
      </c>
      <c r="H6">
        <f>(F6+20*I6-45*K6)/D6</f>
        <v>9.3037694013303778</v>
      </c>
      <c r="I6">
        <v>40</v>
      </c>
      <c r="J6">
        <f>I6/D6*100</f>
        <v>8.8691796008869179</v>
      </c>
      <c r="K6">
        <v>10</v>
      </c>
      <c r="L6">
        <f>100*K6/D6</f>
        <v>2.2172949002217295</v>
      </c>
      <c r="M6">
        <f>(8.4*F6+330*I6-200*K6+100*C6)/D6</f>
        <v>158.10731707317072</v>
      </c>
      <c r="N6">
        <v>42</v>
      </c>
      <c r="O6">
        <v>-150</v>
      </c>
      <c r="P6">
        <f>O6/N6</f>
        <v>-3.5714285714285716</v>
      </c>
      <c r="Q6">
        <v>1</v>
      </c>
      <c r="S6" t="s">
        <v>6</v>
      </c>
      <c r="T6">
        <v>2007</v>
      </c>
      <c r="U6">
        <v>234</v>
      </c>
      <c r="V6">
        <v>350</v>
      </c>
      <c r="W6">
        <f>U6/V6*100</f>
        <v>66.857142857142861</v>
      </c>
      <c r="X6">
        <v>3286</v>
      </c>
      <c r="Y6">
        <f>X6/V6</f>
        <v>9.3885714285714279</v>
      </c>
      <c r="Z6">
        <f>(X6+20*AA6-45*AC6)/V6</f>
        <v>10.445714285714285</v>
      </c>
      <c r="AA6">
        <v>32</v>
      </c>
      <c r="AB6">
        <f>AA6/V6*100</f>
        <v>9.1428571428571423</v>
      </c>
      <c r="AC6">
        <v>6</v>
      </c>
      <c r="AD6">
        <f>100*AC6/V6</f>
        <v>1.7142857142857142</v>
      </c>
      <c r="AE6">
        <f>(8.4*X6+330*AA6-200*AC6+100*U6)/V6</f>
        <v>172.464</v>
      </c>
      <c r="AF6">
        <v>210</v>
      </c>
      <c r="AG6">
        <v>895</v>
      </c>
      <c r="AH6">
        <f>AG6/AF6</f>
        <v>4.2619047619047619</v>
      </c>
      <c r="AI6">
        <v>23</v>
      </c>
    </row>
    <row r="7" spans="1:35" x14ac:dyDescent="0.25">
      <c r="A7" t="s">
        <v>10</v>
      </c>
      <c r="B7">
        <v>2002</v>
      </c>
      <c r="C7">
        <v>309</v>
      </c>
      <c r="D7">
        <v>489</v>
      </c>
      <c r="E7">
        <f>C7/D7*100</f>
        <v>63.190184049079754</v>
      </c>
      <c r="F7">
        <v>3942</v>
      </c>
      <c r="G7">
        <f>F7/D7</f>
        <v>8.0613496932515343</v>
      </c>
      <c r="H7">
        <f>(F7+20*I7-45*K7)/D7</f>
        <v>8.4907975460122707</v>
      </c>
      <c r="I7">
        <v>33</v>
      </c>
      <c r="J7">
        <f>I7/D7*100</f>
        <v>6.7484662576687118</v>
      </c>
      <c r="K7">
        <v>10</v>
      </c>
      <c r="L7">
        <f>100*K7/D7</f>
        <v>2.0449897750511248</v>
      </c>
      <c r="M7">
        <f>(8.4*F7+330*I7-200*K7+100*C7)/D7</f>
        <v>149.08548057259713</v>
      </c>
      <c r="N7">
        <v>50</v>
      </c>
      <c r="O7">
        <v>-122</v>
      </c>
      <c r="P7">
        <f>O7/N7</f>
        <v>-2.44</v>
      </c>
      <c r="Q7">
        <v>4</v>
      </c>
      <c r="S7" t="s">
        <v>11</v>
      </c>
      <c r="T7">
        <v>2001</v>
      </c>
      <c r="U7">
        <v>105</v>
      </c>
      <c r="V7">
        <v>189</v>
      </c>
      <c r="W7">
        <f>U7/V7*100</f>
        <v>55.555555555555557</v>
      </c>
      <c r="X7">
        <v>1510</v>
      </c>
      <c r="Y7">
        <f>X7/V7</f>
        <v>7.9894179894179898</v>
      </c>
      <c r="Z7">
        <f>(X7+20*AA7-45*AC7)/V7</f>
        <v>6.3492063492063489</v>
      </c>
      <c r="AA7">
        <v>7</v>
      </c>
      <c r="AB7">
        <f>AA7/V7*100</f>
        <v>3.7037037037037033</v>
      </c>
      <c r="AC7">
        <v>10</v>
      </c>
      <c r="AD7">
        <f>100*AC7/V7</f>
        <v>5.2910052910052912</v>
      </c>
      <c r="AE7">
        <f>(8.4*X7+330*AA7-200*AC7+100*U7)/V7</f>
        <v>124.3068783068783</v>
      </c>
      <c r="AF7">
        <v>204</v>
      </c>
      <c r="AG7">
        <v>1178</v>
      </c>
      <c r="AH7">
        <f>AG7/AF7</f>
        <v>5.7745098039215685</v>
      </c>
      <c r="AI7">
        <v>19</v>
      </c>
    </row>
    <row r="8" spans="1:35" x14ac:dyDescent="0.25">
      <c r="A8" t="s">
        <v>12</v>
      </c>
      <c r="B8">
        <f>2000</f>
        <v>2000</v>
      </c>
      <c r="C8">
        <v>266</v>
      </c>
      <c r="D8">
        <v>431</v>
      </c>
      <c r="E8">
        <f>C8/D8*100</f>
        <v>61.716937354988403</v>
      </c>
      <c r="F8">
        <v>4167</v>
      </c>
      <c r="G8">
        <f>F8/D8</f>
        <v>9.6682134570765665</v>
      </c>
      <c r="H8">
        <f>(F8+20*I8-45*K8)/D8</f>
        <v>10.051044083526682</v>
      </c>
      <c r="I8">
        <v>33</v>
      </c>
      <c r="J8">
        <f>I8/D8*100</f>
        <v>7.6566125290023201</v>
      </c>
      <c r="K8">
        <v>11</v>
      </c>
      <c r="L8">
        <f>100*K8/D8</f>
        <v>2.5522041763341066</v>
      </c>
      <c r="M8">
        <f>(8.4*F8+330*I8-200*K8+100*C8)/D8</f>
        <v>163.092343387471</v>
      </c>
      <c r="N8">
        <v>30</v>
      </c>
      <c r="O8">
        <v>-97</v>
      </c>
      <c r="P8">
        <f>O8/N8</f>
        <v>-3.2333333333333334</v>
      </c>
      <c r="Q8">
        <v>1</v>
      </c>
      <c r="S8" t="s">
        <v>27</v>
      </c>
      <c r="U8">
        <f>AVERAGE(U2:U7)</f>
        <v>235.66666666666666</v>
      </c>
      <c r="V8">
        <f t="shared" ref="V8:AI8" si="7">AVERAGE(V2:V7)</f>
        <v>350</v>
      </c>
      <c r="W8">
        <f>U8/V8*100</f>
        <v>67.333333333333329</v>
      </c>
      <c r="X8">
        <f t="shared" si="7"/>
        <v>3350.5</v>
      </c>
      <c r="Y8">
        <f>X8/V8</f>
        <v>9.5728571428571421</v>
      </c>
      <c r="Z8">
        <f>(X8+20*AA8-45*AC8)/V8</f>
        <v>10.33</v>
      </c>
      <c r="AA8">
        <f t="shared" si="7"/>
        <v>29</v>
      </c>
      <c r="AB8">
        <f>AA8/V8*100</f>
        <v>8.2857142857142847</v>
      </c>
      <c r="AC8">
        <f t="shared" si="7"/>
        <v>7</v>
      </c>
      <c r="AD8">
        <f>100*AC8/V8</f>
        <v>2</v>
      </c>
      <c r="AE8">
        <f>(8.4*X8+330*AA8-200*AC8+100*U8)/V8</f>
        <v>171.08819047619045</v>
      </c>
      <c r="AF8">
        <f t="shared" si="7"/>
        <v>199.5</v>
      </c>
      <c r="AG8">
        <f t="shared" si="7"/>
        <v>1084.6666666666667</v>
      </c>
      <c r="AH8">
        <f>AG8/AF8</f>
        <v>5.4369256474519636</v>
      </c>
      <c r="AI8">
        <f t="shared" si="7"/>
        <v>18.333333333333332</v>
      </c>
    </row>
    <row r="9" spans="1:35" x14ac:dyDescent="0.25">
      <c r="A9" t="s">
        <v>27</v>
      </c>
      <c r="C9">
        <f>AVERAGE(C2:C8)</f>
        <v>272.85714285714283</v>
      </c>
      <c r="D9">
        <f>AVERAGE(D2:D8)</f>
        <v>423</v>
      </c>
      <c r="E9">
        <f>C9/D9*100</f>
        <v>64.505234718000665</v>
      </c>
      <c r="F9">
        <f>AVERAGE(F2:F8)</f>
        <v>3799.4285714285716</v>
      </c>
      <c r="G9">
        <f>F9/D9</f>
        <v>8.9821006416751104</v>
      </c>
      <c r="H9">
        <f>(F9+20*I9-45*K9)/D9</f>
        <v>9.8044579533941238</v>
      </c>
      <c r="I9">
        <f>AVERAGE(I2:I8)</f>
        <v>37</v>
      </c>
      <c r="J9">
        <f>I9/D9*100</f>
        <v>8.7470449172576838</v>
      </c>
      <c r="K9">
        <f>AVERAGE(K2:K8)</f>
        <v>8.7142857142857135</v>
      </c>
      <c r="L9">
        <f>100*K9/D9</f>
        <v>2.0601148260722728</v>
      </c>
      <c r="M9">
        <f>(8.4*F9+330*I9-200*K9+100*C9)/D9</f>
        <v>164.6998986828774</v>
      </c>
      <c r="N9">
        <f>AVERAGE(N2:N8)</f>
        <v>51</v>
      </c>
      <c r="O9">
        <f>AVERAGE(O2:O8)</f>
        <v>7.7142857142857144</v>
      </c>
      <c r="P9">
        <f>O9/N9</f>
        <v>0.15126050420168066</v>
      </c>
      <c r="Q9">
        <f>AVERAGE(Q2:Q8)</f>
        <v>2.4285714285714284</v>
      </c>
    </row>
    <row r="11" spans="1:35" x14ac:dyDescent="0.25">
      <c r="A11" t="s">
        <v>28</v>
      </c>
      <c r="B11">
        <v>2016</v>
      </c>
      <c r="C11">
        <v>220</v>
      </c>
      <c r="D11">
        <v>382</v>
      </c>
      <c r="E11">
        <f>C11/D11*100</f>
        <v>57.591623036649217</v>
      </c>
      <c r="F11">
        <v>3390</v>
      </c>
      <c r="G11">
        <f>F11/D11</f>
        <v>8.8743455497382193</v>
      </c>
      <c r="H11">
        <f>(F11+20*I11-45*K11)/D11</f>
        <v>9.3848167539267013</v>
      </c>
      <c r="I11">
        <v>30</v>
      </c>
      <c r="J11">
        <f>I11/D11*100</f>
        <v>7.8534031413612562</v>
      </c>
      <c r="K11">
        <v>9</v>
      </c>
      <c r="L11">
        <f>100*K11/D11</f>
        <v>2.3560209424083771</v>
      </c>
      <c r="M11">
        <f>(8.4*F11+330*I11-200*K11+100*C11)/D11</f>
        <v>153.34031413612564</v>
      </c>
      <c r="N11">
        <v>234</v>
      </c>
      <c r="O11">
        <v>1538</v>
      </c>
      <c r="P11">
        <f>O11/N11</f>
        <v>6.5726495726495724</v>
      </c>
      <c r="Q11">
        <v>21</v>
      </c>
      <c r="R11">
        <f>Q11+I11</f>
        <v>51</v>
      </c>
    </row>
    <row r="12" spans="1:35" x14ac:dyDescent="0.25">
      <c r="A12" t="s">
        <v>32</v>
      </c>
      <c r="B12">
        <v>2016</v>
      </c>
      <c r="C12">
        <v>306</v>
      </c>
      <c r="D12">
        <v>453</v>
      </c>
      <c r="E12">
        <f t="shared" ref="E12:E15" si="8">C12/D12*100</f>
        <v>67.549668874172184</v>
      </c>
      <c r="F12">
        <v>3626</v>
      </c>
      <c r="G12">
        <f t="shared" ref="G12:G15" si="9">F12/D12</f>
        <v>8.0044150110375281</v>
      </c>
      <c r="H12">
        <f t="shared" ref="H12:H15" si="10">(F12+20*I12-45*K12)/D12</f>
        <v>8.1147902869757171</v>
      </c>
      <c r="I12">
        <v>34</v>
      </c>
      <c r="J12">
        <f t="shared" ref="J12:J15" si="11">I12/D12*100</f>
        <v>7.5055187637969087</v>
      </c>
      <c r="K12">
        <v>14</v>
      </c>
      <c r="L12">
        <f t="shared" ref="L12:L15" si="12">100*K12/D12</f>
        <v>3.0905077262693155</v>
      </c>
      <c r="M12">
        <f t="shared" ref="M12:M15" si="13">(8.4*F12+330*I12-200*K12+100*C12)/D12</f>
        <v>153.37395143487856</v>
      </c>
      <c r="N12">
        <v>111</v>
      </c>
      <c r="O12">
        <v>439</v>
      </c>
      <c r="P12">
        <f t="shared" ref="P12:P15" si="14">O12/N12</f>
        <v>3.954954954954955</v>
      </c>
      <c r="Q12">
        <v>4</v>
      </c>
      <c r="R12">
        <f t="shared" ref="R12:R28" si="15">Q12+I12</f>
        <v>38</v>
      </c>
    </row>
    <row r="13" spans="1:35" x14ac:dyDescent="0.25">
      <c r="A13" t="s">
        <v>29</v>
      </c>
      <c r="B13">
        <v>2016</v>
      </c>
      <c r="C13">
        <v>222</v>
      </c>
      <c r="D13">
        <v>311</v>
      </c>
      <c r="E13">
        <f t="shared" si="8"/>
        <v>71.382636655948545</v>
      </c>
      <c r="F13">
        <v>3381</v>
      </c>
      <c r="G13">
        <f t="shared" si="9"/>
        <v>10.871382636655948</v>
      </c>
      <c r="H13">
        <f t="shared" si="10"/>
        <v>11.964630225080386</v>
      </c>
      <c r="I13">
        <v>35</v>
      </c>
      <c r="J13">
        <f t="shared" si="11"/>
        <v>11.254019292604502</v>
      </c>
      <c r="K13">
        <v>8</v>
      </c>
      <c r="L13">
        <f t="shared" si="12"/>
        <v>2.572347266881029</v>
      </c>
      <c r="M13">
        <f t="shared" si="13"/>
        <v>194.69581993569133</v>
      </c>
      <c r="N13">
        <v>71</v>
      </c>
      <c r="O13">
        <v>138</v>
      </c>
      <c r="P13">
        <f t="shared" si="14"/>
        <v>1.943661971830986</v>
      </c>
      <c r="Q13">
        <v>6</v>
      </c>
      <c r="R13">
        <f t="shared" si="15"/>
        <v>41</v>
      </c>
    </row>
    <row r="14" spans="1:35" x14ac:dyDescent="0.25">
      <c r="A14" t="s">
        <v>30</v>
      </c>
      <c r="B14">
        <v>2016</v>
      </c>
      <c r="C14">
        <v>214</v>
      </c>
      <c r="D14">
        <v>329</v>
      </c>
      <c r="E14">
        <f t="shared" si="8"/>
        <v>65.045592705167181</v>
      </c>
      <c r="F14">
        <v>3162</v>
      </c>
      <c r="G14">
        <f t="shared" si="9"/>
        <v>9.6109422492401215</v>
      </c>
      <c r="H14">
        <f t="shared" si="10"/>
        <v>11.085106382978724</v>
      </c>
      <c r="I14">
        <v>40</v>
      </c>
      <c r="J14">
        <f t="shared" si="11"/>
        <v>12.158054711246201</v>
      </c>
      <c r="K14">
        <v>7</v>
      </c>
      <c r="L14">
        <f t="shared" si="12"/>
        <v>2.1276595744680851</v>
      </c>
      <c r="M14">
        <f t="shared" si="13"/>
        <v>181.64376899696049</v>
      </c>
      <c r="N14">
        <v>54</v>
      </c>
      <c r="O14">
        <v>64</v>
      </c>
      <c r="P14">
        <f t="shared" si="14"/>
        <v>1.1851851851851851</v>
      </c>
      <c r="Q14">
        <v>4</v>
      </c>
      <c r="R14">
        <f t="shared" si="15"/>
        <v>44</v>
      </c>
    </row>
    <row r="15" spans="1:35" x14ac:dyDescent="0.25">
      <c r="A15" t="s">
        <v>31</v>
      </c>
      <c r="B15">
        <v>2016</v>
      </c>
      <c r="C15">
        <v>208</v>
      </c>
      <c r="D15">
        <v>316</v>
      </c>
      <c r="E15">
        <f t="shared" si="8"/>
        <v>65.822784810126578</v>
      </c>
      <c r="F15">
        <v>2425</v>
      </c>
      <c r="G15">
        <f t="shared" si="9"/>
        <v>7.674050632911392</v>
      </c>
      <c r="H15">
        <f t="shared" si="10"/>
        <v>7.6582278481012658</v>
      </c>
      <c r="I15">
        <v>20</v>
      </c>
      <c r="J15">
        <f t="shared" si="11"/>
        <v>6.3291139240506329</v>
      </c>
      <c r="K15">
        <v>9</v>
      </c>
      <c r="L15">
        <f t="shared" si="12"/>
        <v>2.8481012658227849</v>
      </c>
      <c r="M15">
        <f t="shared" si="13"/>
        <v>145.47468354430379</v>
      </c>
      <c r="N15">
        <v>154</v>
      </c>
      <c r="O15">
        <v>840</v>
      </c>
      <c r="P15">
        <f t="shared" si="14"/>
        <v>5.4545454545454541</v>
      </c>
      <c r="Q15">
        <v>12</v>
      </c>
      <c r="R15">
        <f t="shared" si="15"/>
        <v>32</v>
      </c>
    </row>
    <row r="17" spans="1:18" x14ac:dyDescent="0.25">
      <c r="A17" t="s">
        <v>0</v>
      </c>
      <c r="B17">
        <v>2014</v>
      </c>
      <c r="C17">
        <v>304</v>
      </c>
      <c r="D17">
        <v>445</v>
      </c>
      <c r="E17">
        <f>C17/D17*100</f>
        <v>68.31460674157303</v>
      </c>
      <c r="F17">
        <f>4454</f>
        <v>4454</v>
      </c>
      <c r="G17">
        <f>F17/D17</f>
        <v>10.008988764044943</v>
      </c>
      <c r="H17">
        <f>(F17+20*I17-45*K17)/D17</f>
        <v>11.492134831460675</v>
      </c>
      <c r="I17">
        <v>42</v>
      </c>
      <c r="J17">
        <f>I17/D17*100</f>
        <v>9.4382022471910112</v>
      </c>
      <c r="K17">
        <v>4</v>
      </c>
      <c r="L17">
        <f>100*K17/D17</f>
        <v>0.898876404494382</v>
      </c>
      <c r="M17">
        <f>(8.4*F17+330*I17-200*K17+100*C17)/D17</f>
        <v>181.73842696629214</v>
      </c>
      <c r="N17">
        <v>136</v>
      </c>
      <c r="O17">
        <v>796</v>
      </c>
      <c r="P17">
        <f>O17/N17</f>
        <v>5.8529411764705879</v>
      </c>
      <c r="Q17">
        <v>16</v>
      </c>
      <c r="R17">
        <f t="shared" si="15"/>
        <v>58</v>
      </c>
    </row>
    <row r="18" spans="1:18" x14ac:dyDescent="0.25">
      <c r="A18" t="s">
        <v>2</v>
      </c>
      <c r="B18">
        <v>2012</v>
      </c>
      <c r="C18">
        <v>295</v>
      </c>
      <c r="D18">
        <v>434</v>
      </c>
      <c r="E18">
        <f>C18/D18*100</f>
        <v>67.972350230414747</v>
      </c>
      <c r="F18">
        <v>3706</v>
      </c>
      <c r="G18">
        <f>F18/D18</f>
        <v>8.5391705069124431</v>
      </c>
      <c r="H18">
        <f>(F18+20*I18-45*K18)/D18</f>
        <v>8.8041474654377883</v>
      </c>
      <c r="I18">
        <v>26</v>
      </c>
      <c r="J18">
        <f>I18/D18*100</f>
        <v>5.9907834101382482</v>
      </c>
      <c r="K18">
        <v>9</v>
      </c>
      <c r="L18">
        <f>100*K18/D18</f>
        <v>2.0737327188940093</v>
      </c>
      <c r="M18">
        <f>(8.4*F18+330*I18-200*K18+100*C18)/D18</f>
        <v>155.32350230414744</v>
      </c>
      <c r="N18">
        <v>201</v>
      </c>
      <c r="O18">
        <v>1410</v>
      </c>
      <c r="P18">
        <f>O18/N18</f>
        <v>7.0149253731343286</v>
      </c>
      <c r="Q18">
        <v>21</v>
      </c>
      <c r="R18">
        <f t="shared" si="15"/>
        <v>47</v>
      </c>
    </row>
    <row r="19" spans="1:18" x14ac:dyDescent="0.25">
      <c r="A19" t="s">
        <v>3</v>
      </c>
      <c r="B19">
        <f>B18-1</f>
        <v>2011</v>
      </c>
      <c r="C19">
        <v>291</v>
      </c>
      <c r="D19">
        <v>402</v>
      </c>
      <c r="E19">
        <f>C19/D19*100</f>
        <v>72.388059701492537</v>
      </c>
      <c r="F19">
        <v>4293</v>
      </c>
      <c r="G19">
        <f>F19/D19</f>
        <v>10.67910447761194</v>
      </c>
      <c r="H19">
        <f>(F19+20*I19-45*K19)/D19</f>
        <v>11.848258706467663</v>
      </c>
      <c r="I19">
        <v>37</v>
      </c>
      <c r="J19">
        <f>I19/D19*100</f>
        <v>9.2039800995024876</v>
      </c>
      <c r="K19">
        <v>6</v>
      </c>
      <c r="L19">
        <f>100*K19/D19</f>
        <v>1.4925373134328359</v>
      </c>
      <c r="M19">
        <f>(8.4*F19+330*I19-200*K19+100*C19)/D19</f>
        <v>189.48059701492539</v>
      </c>
      <c r="N19">
        <v>180</v>
      </c>
      <c r="O19">
        <v>714</v>
      </c>
      <c r="P19">
        <f>O19/N19</f>
        <v>3.9666666666666668</v>
      </c>
      <c r="Q19">
        <v>10</v>
      </c>
      <c r="R19">
        <f t="shared" si="15"/>
        <v>47</v>
      </c>
    </row>
    <row r="20" spans="1:18" x14ac:dyDescent="0.25">
      <c r="A20" t="s">
        <v>4</v>
      </c>
      <c r="B20">
        <f>B19-1</f>
        <v>2010</v>
      </c>
      <c r="C20">
        <v>185</v>
      </c>
      <c r="D20">
        <v>280</v>
      </c>
      <c r="E20">
        <f>C20/D20*100</f>
        <v>66.071428571428569</v>
      </c>
      <c r="F20">
        <v>2854</v>
      </c>
      <c r="G20">
        <f>F20/D20</f>
        <v>10.192857142857143</v>
      </c>
      <c r="H20">
        <f>(F20+20*I20-45*K20)/D20</f>
        <v>11.210714285714285</v>
      </c>
      <c r="I20">
        <v>30</v>
      </c>
      <c r="J20">
        <f>I20/D20*100</f>
        <v>10.714285714285714</v>
      </c>
      <c r="K20">
        <v>7</v>
      </c>
      <c r="L20">
        <f>100*K20/D20</f>
        <v>2.5</v>
      </c>
      <c r="M20">
        <f>(8.4*F20+330*I20-200*K20+100*C20)/D20</f>
        <v>182.04857142857145</v>
      </c>
      <c r="N20">
        <v>266</v>
      </c>
      <c r="O20">
        <v>1515</v>
      </c>
      <c r="P20">
        <f>O20/N20</f>
        <v>5.6954887218045114</v>
      </c>
      <c r="Q20">
        <v>21</v>
      </c>
      <c r="R20">
        <f t="shared" si="15"/>
        <v>51</v>
      </c>
    </row>
    <row r="21" spans="1:18" x14ac:dyDescent="0.25">
      <c r="A21" t="s">
        <v>6</v>
      </c>
      <c r="B21">
        <v>2007</v>
      </c>
      <c r="C21">
        <v>234</v>
      </c>
      <c r="D21">
        <v>350</v>
      </c>
      <c r="E21">
        <f>C21/D21*100</f>
        <v>66.857142857142861</v>
      </c>
      <c r="F21">
        <v>3286</v>
      </c>
      <c r="G21">
        <f>F21/D21</f>
        <v>9.3885714285714279</v>
      </c>
      <c r="H21">
        <f>(F21+20*I21-45*K21)/D21</f>
        <v>10.445714285714285</v>
      </c>
      <c r="I21">
        <v>32</v>
      </c>
      <c r="J21">
        <f>I21/D21*100</f>
        <v>9.1428571428571423</v>
      </c>
      <c r="K21">
        <v>6</v>
      </c>
      <c r="L21">
        <f>100*K21/D21</f>
        <v>1.7142857142857142</v>
      </c>
      <c r="M21">
        <f>(8.4*F21+330*I21-200*K21+100*C21)/D21</f>
        <v>172.464</v>
      </c>
      <c r="N21">
        <v>210</v>
      </c>
      <c r="O21">
        <v>895</v>
      </c>
      <c r="P21">
        <f>O21/N21</f>
        <v>4.2619047619047619</v>
      </c>
      <c r="Q21">
        <v>23</v>
      </c>
      <c r="R21">
        <f t="shared" si="15"/>
        <v>55</v>
      </c>
    </row>
    <row r="22" spans="1:18" x14ac:dyDescent="0.25">
      <c r="A22" t="s">
        <v>1</v>
      </c>
      <c r="B22">
        <v>2013</v>
      </c>
      <c r="C22">
        <v>257</v>
      </c>
      <c r="D22">
        <v>384</v>
      </c>
      <c r="E22">
        <f t="shared" ref="E22" si="16">C22/D22*100</f>
        <v>66.927083333333343</v>
      </c>
      <c r="F22">
        <v>4057</v>
      </c>
      <c r="G22">
        <f t="shared" ref="G22" si="17">F22/D22</f>
        <v>10.565104166666666</v>
      </c>
      <c r="H22">
        <f t="shared" ref="H22" si="18">(F22+20*I22-45*K22)/D22</f>
        <v>11.4765625</v>
      </c>
      <c r="I22">
        <v>40</v>
      </c>
      <c r="J22">
        <f t="shared" ref="J22" si="19">I22/D22*100</f>
        <v>10.416666666666668</v>
      </c>
      <c r="K22">
        <v>10</v>
      </c>
      <c r="L22">
        <f t="shared" ref="L22" si="20">100*K22/D22</f>
        <v>2.6041666666666665</v>
      </c>
      <c r="M22">
        <f t="shared" ref="M22" si="21">(8.4*F22+330*I22-200*K22+100*C22)/D22</f>
        <v>184.84062500000002</v>
      </c>
      <c r="N22">
        <v>88</v>
      </c>
      <c r="O22">
        <v>219</v>
      </c>
      <c r="P22">
        <f t="shared" ref="P22" si="22">O22/N22</f>
        <v>2.4886363636363638</v>
      </c>
      <c r="Q22">
        <v>4</v>
      </c>
      <c r="R22">
        <f t="shared" si="15"/>
        <v>44</v>
      </c>
    </row>
    <row r="23" spans="1:18" x14ac:dyDescent="0.25">
      <c r="A23" t="s">
        <v>5</v>
      </c>
      <c r="B23">
        <v>2008</v>
      </c>
      <c r="C23">
        <v>328</v>
      </c>
      <c r="D23">
        <v>483</v>
      </c>
      <c r="E23">
        <f>C23/D23*100</f>
        <v>67.908902691511386</v>
      </c>
      <c r="F23">
        <v>4720</v>
      </c>
      <c r="G23">
        <f>F23/D23</f>
        <v>9.7722567287784674</v>
      </c>
      <c r="H23">
        <f>(F23+20*I23-45*K23)/D23</f>
        <v>11.097308488612837</v>
      </c>
      <c r="I23">
        <v>50</v>
      </c>
      <c r="J23">
        <f>I23/D23*100</f>
        <v>10.351966873706004</v>
      </c>
      <c r="K23">
        <v>8</v>
      </c>
      <c r="L23">
        <f>100*K23/D23</f>
        <v>1.6563146997929608</v>
      </c>
      <c r="M23">
        <f>(8.4*F23+330*I23-200*K23+100*C23)/D23</f>
        <v>180.84472049689441</v>
      </c>
      <c r="N23">
        <v>42</v>
      </c>
      <c r="O23">
        <v>47</v>
      </c>
      <c r="P23">
        <f>O23/N23</f>
        <v>1.1190476190476191</v>
      </c>
      <c r="Q23">
        <v>5</v>
      </c>
      <c r="R23">
        <f t="shared" si="15"/>
        <v>55</v>
      </c>
    </row>
    <row r="24" spans="1:18" x14ac:dyDescent="0.25">
      <c r="A24" t="s">
        <v>7</v>
      </c>
      <c r="B24">
        <v>2006</v>
      </c>
      <c r="C24">
        <v>203</v>
      </c>
      <c r="D24">
        <v>311</v>
      </c>
      <c r="E24">
        <f>C24/D24*100</f>
        <v>65.273311897106112</v>
      </c>
      <c r="F24">
        <v>2542</v>
      </c>
      <c r="G24">
        <f>F24/D24</f>
        <v>8.1736334405144699</v>
      </c>
      <c r="H24">
        <f>(F24+20*I24-45*K24)/D24</f>
        <v>9.234726688102894</v>
      </c>
      <c r="I24">
        <v>30</v>
      </c>
      <c r="J24">
        <f>I24/D24*100</f>
        <v>9.6463022508038581</v>
      </c>
      <c r="K24">
        <v>6</v>
      </c>
      <c r="L24">
        <f>100*K24/D24</f>
        <v>1.9292604501607717</v>
      </c>
      <c r="M24">
        <f>(8.4*F24+330*I24-200*K24+100*C24)/D24</f>
        <v>161.90610932475886</v>
      </c>
      <c r="N24">
        <v>72</v>
      </c>
      <c r="O24">
        <v>204</v>
      </c>
      <c r="P24">
        <f>O24/N24</f>
        <v>2.8333333333333335</v>
      </c>
      <c r="Q24">
        <v>1</v>
      </c>
      <c r="R24">
        <f t="shared" si="15"/>
        <v>31</v>
      </c>
    </row>
    <row r="25" spans="1:18" x14ac:dyDescent="0.25">
      <c r="A25" t="s">
        <v>8</v>
      </c>
      <c r="B25">
        <v>2004</v>
      </c>
      <c r="C25">
        <v>269</v>
      </c>
      <c r="D25">
        <v>412</v>
      </c>
      <c r="E25">
        <f>C25/D25*100</f>
        <v>65.291262135922338</v>
      </c>
      <c r="F25">
        <v>3322</v>
      </c>
      <c r="G25">
        <f>F25/D25</f>
        <v>8.0631067961165055</v>
      </c>
      <c r="H25">
        <f>(F25+20*I25-45*K25)/D25</f>
        <v>9.0097087378640772</v>
      </c>
      <c r="I25">
        <v>33</v>
      </c>
      <c r="J25">
        <f>I25/D25*100</f>
        <v>8.009708737864079</v>
      </c>
      <c r="K25">
        <v>6</v>
      </c>
      <c r="L25">
        <f>100*K25/D25</f>
        <v>1.4563106796116505</v>
      </c>
      <c r="M25">
        <f>(8.4*F25+330*I25-200*K25+100*C25)/D25</f>
        <v>156.54077669902912</v>
      </c>
      <c r="N25">
        <v>33</v>
      </c>
      <c r="O25">
        <v>-47</v>
      </c>
      <c r="P25">
        <f>O25/N25</f>
        <v>-1.4242424242424243</v>
      </c>
      <c r="Q25">
        <v>1</v>
      </c>
      <c r="R25">
        <f t="shared" si="15"/>
        <v>34</v>
      </c>
    </row>
    <row r="26" spans="1:18" x14ac:dyDescent="0.25">
      <c r="A26" t="s">
        <v>9</v>
      </c>
      <c r="B26">
        <v>2003</v>
      </c>
      <c r="C26">
        <v>278</v>
      </c>
      <c r="D26">
        <v>451</v>
      </c>
      <c r="E26">
        <f>C26/D26*100</f>
        <v>61.640798226164087</v>
      </c>
      <c r="F26">
        <v>3846</v>
      </c>
      <c r="G26">
        <f>F26/D26</f>
        <v>8.5277161862527713</v>
      </c>
      <c r="H26">
        <f>(F26+20*I26-45*K26)/D26</f>
        <v>9.3037694013303778</v>
      </c>
      <c r="I26">
        <v>40</v>
      </c>
      <c r="J26">
        <f>I26/D26*100</f>
        <v>8.8691796008869179</v>
      </c>
      <c r="K26">
        <v>10</v>
      </c>
      <c r="L26">
        <f>100*K26/D26</f>
        <v>2.2172949002217295</v>
      </c>
      <c r="M26">
        <f>(8.4*F26+330*I26-200*K26+100*C26)/D26</f>
        <v>158.10731707317072</v>
      </c>
      <c r="N26">
        <v>42</v>
      </c>
      <c r="O26">
        <v>-150</v>
      </c>
      <c r="P26">
        <f>O26/N26</f>
        <v>-3.5714285714285716</v>
      </c>
      <c r="Q26">
        <v>1</v>
      </c>
      <c r="R26">
        <f t="shared" si="15"/>
        <v>41</v>
      </c>
    </row>
    <row r="27" spans="1:18" x14ac:dyDescent="0.25">
      <c r="A27" t="s">
        <v>10</v>
      </c>
      <c r="B27">
        <v>2002</v>
      </c>
      <c r="C27">
        <v>309</v>
      </c>
      <c r="D27">
        <v>489</v>
      </c>
      <c r="E27">
        <f>C27/D27*100</f>
        <v>63.190184049079754</v>
      </c>
      <c r="F27">
        <v>3942</v>
      </c>
      <c r="G27">
        <f>F27/D27</f>
        <v>8.0613496932515343</v>
      </c>
      <c r="H27">
        <f>(F27+20*I27-45*K27)/D27</f>
        <v>8.4907975460122707</v>
      </c>
      <c r="I27">
        <v>33</v>
      </c>
      <c r="J27">
        <f>I27/D27*100</f>
        <v>6.7484662576687118</v>
      </c>
      <c r="K27">
        <v>10</v>
      </c>
      <c r="L27">
        <f>100*K27/D27</f>
        <v>2.0449897750511248</v>
      </c>
      <c r="M27">
        <f>(8.4*F27+330*I27-200*K27+100*C27)/D27</f>
        <v>149.08548057259713</v>
      </c>
      <c r="N27">
        <v>50</v>
      </c>
      <c r="O27">
        <v>-122</v>
      </c>
      <c r="P27">
        <f>O27/N27</f>
        <v>-2.44</v>
      </c>
      <c r="Q27">
        <v>4</v>
      </c>
      <c r="R27">
        <f t="shared" si="15"/>
        <v>37</v>
      </c>
    </row>
    <row r="28" spans="1:18" x14ac:dyDescent="0.25">
      <c r="A28" t="s">
        <v>12</v>
      </c>
      <c r="B28">
        <f>2000</f>
        <v>2000</v>
      </c>
      <c r="C28">
        <v>266</v>
      </c>
      <c r="D28">
        <v>431</v>
      </c>
      <c r="E28">
        <f>C28/D28*100</f>
        <v>61.716937354988403</v>
      </c>
      <c r="F28">
        <v>4167</v>
      </c>
      <c r="G28">
        <f>F28/D28</f>
        <v>9.6682134570765665</v>
      </c>
      <c r="H28">
        <f>(F28+20*I28-45*K28)/D28</f>
        <v>10.051044083526682</v>
      </c>
      <c r="I28">
        <v>33</v>
      </c>
      <c r="J28">
        <f>I28/D28*100</f>
        <v>7.6566125290023201</v>
      </c>
      <c r="K28">
        <v>11</v>
      </c>
      <c r="L28">
        <f>100*K28/D28</f>
        <v>2.5522041763341066</v>
      </c>
      <c r="M28">
        <f>(8.4*F28+330*I28-200*K28+100*C28)/D28</f>
        <v>163.092343387471</v>
      </c>
      <c r="N28">
        <v>30</v>
      </c>
      <c r="O28">
        <v>-97</v>
      </c>
      <c r="P28">
        <f>O28/N28</f>
        <v>-3.2333333333333334</v>
      </c>
      <c r="Q28">
        <v>1</v>
      </c>
      <c r="R28">
        <f t="shared" si="15"/>
        <v>34</v>
      </c>
    </row>
    <row r="29" spans="1:18" x14ac:dyDescent="0.25">
      <c r="C29">
        <f>AVERAGE(C17:C28)</f>
        <v>268.25</v>
      </c>
      <c r="D29">
        <f>AVERAGE(D17:D28)</f>
        <v>406</v>
      </c>
      <c r="E29">
        <f>C29/D29*100</f>
        <v>66.071428571428569</v>
      </c>
      <c r="F29">
        <f>AVERAGE(F17:F28)</f>
        <v>3765.75</v>
      </c>
      <c r="G29">
        <f>F29/D29</f>
        <v>9.2752463054187189</v>
      </c>
      <c r="H29">
        <f>(F29+20*I29-45*K29)/D29</f>
        <v>10.165024630541872</v>
      </c>
      <c r="I29">
        <f>AVERAGE(I17:I28)</f>
        <v>35.5</v>
      </c>
      <c r="J29">
        <f>I29/D29*100</f>
        <v>8.7438423645320196</v>
      </c>
      <c r="K29">
        <f>AVERAGE(K17:K28)</f>
        <v>7.75</v>
      </c>
      <c r="L29">
        <f>100*K29/D29</f>
        <v>1.9088669950738917</v>
      </c>
      <c r="M29">
        <f>(8.4*F29+330*I29-200*K29+100*C29)/D29</f>
        <v>169.02044334975369</v>
      </c>
      <c r="N29">
        <f>AVERAGE(N17:N28)</f>
        <v>112.5</v>
      </c>
      <c r="O29">
        <f>AVERAGE(O17:O28)</f>
        <v>448.66666666666669</v>
      </c>
      <c r="P29">
        <f>O29/N29</f>
        <v>3.9881481481481482</v>
      </c>
      <c r="Q29">
        <f>AVERAGE(Q17:Q28)</f>
        <v>9</v>
      </c>
      <c r="R29">
        <f>AVERAGE(R17:R28)</f>
        <v>44.5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Nikolaus Yochum</dc:creator>
  <cp:lastModifiedBy>Nikolaus Yochum</cp:lastModifiedBy>
  <dcterms:created xsi:type="dcterms:W3CDTF">2016-12-02T21:23:47Z</dcterms:created>
  <dcterms:modified xsi:type="dcterms:W3CDTF">2016-12-02T22:54:31Z</dcterms:modified>
</cp:coreProperties>
</file>