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NTORY" sheetId="1" r:id="rId3"/>
    <sheet state="visible" name="DOUGH" sheetId="2" r:id="rId4"/>
    <sheet state="visible" name="BIGA" sheetId="3" r:id="rId5"/>
    <sheet state="visible" name="FORMULAS" sheetId="4" r:id="rId6"/>
    <sheet state="visible" name="WEEKLY OVERVIEW" sheetId="5" r:id="rId7"/>
    <sheet state="visible" name="USAGE" sheetId="6" r:id="rId8"/>
    <sheet state="visible" name="PORTIONS" sheetId="7" r:id="rId9"/>
    <sheet state="visible" name="PRICES" sheetId="8" r:id="rId10"/>
    <sheet state="visible" name="COSTS" sheetId="9" r:id="rId11"/>
    <sheet state="visible" name="PARS" sheetId="10" r:id="rId12"/>
    <sheet state="visible" name="M" sheetId="11" r:id="rId13"/>
    <sheet state="visible" name="Tu" sheetId="12" r:id="rId14"/>
    <sheet state="visible" name="W" sheetId="13" r:id="rId15"/>
    <sheet state="visible" name="Th" sheetId="14" r:id="rId16"/>
    <sheet state="visible" name="F" sheetId="15" r:id="rId17"/>
    <sheet state="visible" name="Sa" sheetId="16" r:id="rId18"/>
    <sheet state="visible" name="Su" sheetId="17" r:id="rId19"/>
    <sheet state="visible" name="John" sheetId="18" r:id="rId20"/>
  </sheets>
  <definedNames/>
  <calcPr/>
</workbook>
</file>

<file path=xl/sharedStrings.xml><?xml version="1.0" encoding="utf-8"?>
<sst xmlns="http://schemas.openxmlformats.org/spreadsheetml/2006/main" count="633" uniqueCount="293">
  <si>
    <t>DOUGH BALLS</t>
  </si>
  <si>
    <t>DAY</t>
  </si>
  <si>
    <t>INITIAL INVENTORY</t>
  </si>
  <si>
    <t>PAR</t>
  </si>
  <si>
    <t>RECOMMEND PREP</t>
  </si>
  <si>
    <t>ACTUAL PREP</t>
  </si>
  <si>
    <t>WASTE</t>
  </si>
  <si>
    <t>FINAL INVENTORY</t>
  </si>
  <si>
    <t>SHORT OR LONG?</t>
  </si>
  <si>
    <t>SCALE FOR TOMORROW</t>
  </si>
  <si>
    <t>EXPECTED USAGE</t>
  </si>
  <si>
    <t>ACTUAL USAGE</t>
  </si>
  <si>
    <t>WEATHER:
TEMPERATURE</t>
  </si>
  <si>
    <t>WEATHER:
PRECIPITATION</t>
  </si>
  <si>
    <t>WEATHER:
CLOUDS</t>
  </si>
  <si>
    <t>WEATHER:
SUN</t>
  </si>
  <si>
    <t>WEATHER:
WIND</t>
  </si>
  <si>
    <t>WEATHER:
HUMIDITY</t>
  </si>
  <si>
    <t>HOLIDAY?</t>
  </si>
  <si>
    <t>EVENT?</t>
  </si>
  <si>
    <t>75*2</t>
  </si>
  <si>
    <t>WATER</t>
  </si>
  <si>
    <t>ICE</t>
  </si>
  <si>
    <t>FLOUR, WHITE</t>
  </si>
  <si>
    <t>YEAST</t>
  </si>
  <si>
    <t>FLOUR, WHOLE WHEAT</t>
  </si>
  <si>
    <t>SALT</t>
  </si>
  <si>
    <t>BIGA</t>
  </si>
  <si>
    <t>Total Weight (g)</t>
  </si>
  <si>
    <t>Total Flour Weight (g)</t>
  </si>
  <si>
    <t>% Absorption Ratio</t>
  </si>
  <si>
    <t>FORMULA % (SG)</t>
  </si>
  <si>
    <t>FORMULA % (CM)</t>
  </si>
  <si>
    <t>Total Decimal %</t>
  </si>
  <si>
    <t>last update: 6/12/17</t>
  </si>
  <si>
    <t>DOUGH BALL WEIGHT (g)</t>
  </si>
  <si>
    <t>DOUGH BALLS / BOX</t>
  </si>
  <si>
    <t>IDEAL DOUGH AGE (days)</t>
  </si>
  <si>
    <t>MAXIMUM WEIGHT, DOUGH (g)</t>
  </si>
  <si>
    <t>MAXIMUM WEIGHT, BIGA (g)</t>
  </si>
  <si>
    <t>WEEKDAY</t>
  </si>
  <si>
    <t>BIGA WATER</t>
  </si>
  <si>
    <t>MONDAY</t>
  </si>
  <si>
    <t>TUESDAY</t>
  </si>
  <si>
    <t>WEDNESDAY</t>
  </si>
  <si>
    <t>THURSDAY</t>
  </si>
  <si>
    <t>FRIDAY</t>
  </si>
  <si>
    <t>SATURDAY</t>
  </si>
  <si>
    <t>SUNDAY</t>
  </si>
  <si>
    <t>TOTAL USED</t>
  </si>
  <si>
    <t>BIGA FLOUR, WHITE</t>
  </si>
  <si>
    <t>TOTAL PREPPED</t>
  </si>
  <si>
    <t>AVE. DEVIATION</t>
  </si>
  <si>
    <t>PREP TARGET</t>
  </si>
  <si>
    <t>for THURSDAY</t>
  </si>
  <si>
    <t>for FRIDAY</t>
  </si>
  <si>
    <t>for SATURDAY</t>
  </si>
  <si>
    <t>BIGA YEAST</t>
  </si>
  <si>
    <t>for SUNDAY</t>
  </si>
  <si>
    <t>for MONDAY</t>
  </si>
  <si>
    <t>for TUESDAY</t>
  </si>
  <si>
    <t>for WEDNESDAY</t>
  </si>
  <si>
    <t>BIGA SALT</t>
  </si>
  <si>
    <t>AVERAGE USE</t>
  </si>
  <si>
    <t>% OF TOTAL SALES</t>
  </si>
  <si>
    <t>PREP</t>
  </si>
  <si>
    <t>Totals, Pizza</t>
  </si>
  <si>
    <t>PREP, DISTRIBUTED</t>
  </si>
  <si>
    <t>[special]</t>
  </si>
  <si>
    <t>PAR, DISTRIBUTED</t>
  </si>
  <si>
    <t>Breadsticks, Cheese</t>
  </si>
  <si>
    <t>Breadsticks, Garlic</t>
  </si>
  <si>
    <t>Fennel Sausage</t>
  </si>
  <si>
    <t>Margherita</t>
  </si>
  <si>
    <t>Marinara</t>
  </si>
  <si>
    <t>Onion</t>
  </si>
  <si>
    <t>Pepperoni</t>
  </si>
  <si>
    <t>Quattro Formaggi</t>
  </si>
  <si>
    <t>Spinach &amp; Mushroom</t>
  </si>
  <si>
    <t>Totals, Salad</t>
  </si>
  <si>
    <t>Caesar</t>
  </si>
  <si>
    <t>Caprese</t>
  </si>
  <si>
    <t>Spinach</t>
  </si>
  <si>
    <t>Totals, Additions</t>
  </si>
  <si>
    <t>(V) Mozzarella</t>
  </si>
  <si>
    <t>(V) Sausage</t>
  </si>
  <si>
    <t>Anchovy fillets</t>
  </si>
  <si>
    <t>Kalamata olives</t>
  </si>
  <si>
    <t>Caesar dressing</t>
  </si>
  <si>
    <t>Croutons</t>
  </si>
  <si>
    <t>Dough</t>
  </si>
  <si>
    <t>Hazelnuts, candied</t>
  </si>
  <si>
    <t>Mozzarella</t>
  </si>
  <si>
    <t>Mushrooms, cooked</t>
  </si>
  <si>
    <t>TOTAL WEIGHT (g)</t>
  </si>
  <si>
    <t>COMPONENT</t>
  </si>
  <si>
    <t>IN USE?</t>
  </si>
  <si>
    <t>AS-IS?</t>
  </si>
  <si>
    <t>IN-GRE-DIENT?</t>
  </si>
  <si>
    <t>PRE-PARA-TION?</t>
  </si>
  <si>
    <t>ITEM NAME</t>
  </si>
  <si>
    <t>SUPPLIER</t>
  </si>
  <si>
    <t>CATEGORY</t>
  </si>
  <si>
    <t>QUANTITY</t>
  </si>
  <si>
    <t>UNIT PRICE</t>
  </si>
  <si>
    <t>GRAM WEIGHT / UNIT</t>
  </si>
  <si>
    <t>COST / 100 g</t>
  </si>
  <si>
    <t>PREP UNIT: QUANTITY</t>
  </si>
  <si>
    <t>PREP UNIT: GRAMS</t>
  </si>
  <si>
    <t>LIFESPAN, PREPPED</t>
  </si>
  <si>
    <t>x</t>
  </si>
  <si>
    <t>Anchovy fillets, marinated, Martel</t>
  </si>
  <si>
    <t>Alexis Foods</t>
  </si>
  <si>
    <t>canned goods</t>
  </si>
  <si>
    <t>1 kg cup</t>
  </si>
  <si>
    <t>piece</t>
  </si>
  <si>
    <t>Balsamic vinegar</t>
  </si>
  <si>
    <t>Basalmic vinegar of Modena, Italissima</t>
  </si>
  <si>
    <t>oil / vinegar</t>
  </si>
  <si>
    <t>2 ct case, 5 liter jug</t>
  </si>
  <si>
    <t>10-liter case</t>
  </si>
  <si>
    <t>Basil</t>
  </si>
  <si>
    <t>Herbs, basil</t>
  </si>
  <si>
    <t>Gatto &amp; Sons</t>
  </si>
  <si>
    <t>produce</t>
  </si>
  <si>
    <t>1 lb bag</t>
  </si>
  <si>
    <t>bag</t>
  </si>
  <si>
    <t>-</t>
  </si>
  <si>
    <t>PREPARED</t>
  </si>
  <si>
    <t>60 dough balls</t>
  </si>
  <si>
    <t>"60" batch</t>
  </si>
  <si>
    <t>CAESAR</t>
  </si>
  <si>
    <t>1 liter</t>
  </si>
  <si>
    <t>batch</t>
  </si>
  <si>
    <t>Cranberries, dried</t>
  </si>
  <si>
    <t>dry goods</t>
  </si>
  <si>
    <t>5 lb bag</t>
  </si>
  <si>
    <t>CROUTONS</t>
  </si>
  <si>
    <t>1 loaf</t>
  </si>
  <si>
    <t>loaf</t>
  </si>
  <si>
    <t>DOUGH</t>
  </si>
  <si>
    <t>EGGS</t>
  </si>
  <si>
    <t>Eggs, cage-free</t>
  </si>
  <si>
    <t>1 dozen</t>
  </si>
  <si>
    <t>egg</t>
  </si>
  <si>
    <t>Flour, unbleached, low-gluten, Shepherd's Grain</t>
  </si>
  <si>
    <t>50 lb bag</t>
  </si>
  <si>
    <t>Flour, type 80 stone ground, organic, Central Milling</t>
  </si>
  <si>
    <t>Garlic, raw</t>
  </si>
  <si>
    <t>Garlic, peeled</t>
  </si>
  <si>
    <t>1/9x4</t>
  </si>
  <si>
    <t>Garlic, roasted</t>
  </si>
  <si>
    <t>ROASTED GARLIC</t>
  </si>
  <si>
    <t>Grana Padano</t>
  </si>
  <si>
    <t>Cheese, grana padano</t>
  </si>
  <si>
    <t>dairy</t>
  </si>
  <si>
    <t>per lb (~10 lb wheel)</t>
  </si>
  <si>
    <t>wedge</t>
  </si>
  <si>
    <t>CANDIED NUTS</t>
  </si>
  <si>
    <t>1 batch</t>
  </si>
  <si>
    <t>Hazelnuts, roasted</t>
  </si>
  <si>
    <t>Nuts, hazelnuts, roasted, Oregon, Freddy Guys</t>
  </si>
  <si>
    <t>1/6x4</t>
  </si>
  <si>
    <t>Kefalograviera</t>
  </si>
  <si>
    <t>Cheese, kefalograviera, sheep, Krinos</t>
  </si>
  <si>
    <t>per lb (~2 lb piece)</t>
  </si>
  <si>
    <t>wheel</t>
  </si>
  <si>
    <t>Lemons</t>
  </si>
  <si>
    <t>115 ct case</t>
  </si>
  <si>
    <t>lemon</t>
  </si>
  <si>
    <t>Lettuce, romaine</t>
  </si>
  <si>
    <t>24 ct case</t>
  </si>
  <si>
    <t>tall red-lid (3 heads)</t>
  </si>
  <si>
    <t>MARINARA</t>
  </si>
  <si>
    <t>4 qt cambro</t>
  </si>
  <si>
    <t>MOZZARELLA</t>
  </si>
  <si>
    <t>MOZZARELLA CURD</t>
  </si>
  <si>
    <t>Cheese, mozzarella curd, fresh, Grande</t>
  </si>
  <si>
    <t>20 lb case</t>
  </si>
  <si>
    <t>WEEKLY/IN</t>
  </si>
  <si>
    <t>MUSHROOMS</t>
  </si>
  <si>
    <t>Mushrooms, mature, thick sliced</t>
  </si>
  <si>
    <t>10 lb case</t>
  </si>
  <si>
    <t>IN</t>
  </si>
  <si>
    <t>COOKED MUSHROOMS</t>
  </si>
  <si>
    <t>4 qt cambro (2)</t>
  </si>
  <si>
    <t>Olive oil, extra-virgin</t>
  </si>
  <si>
    <t>Oil, olive, extra virgin, organic, Terra Delyssa</t>
  </si>
  <si>
    <t>35 lb jug</t>
  </si>
  <si>
    <t>FAN</t>
  </si>
  <si>
    <t>Olive oil, garlic</t>
  </si>
  <si>
    <t>GARLIC OIL</t>
  </si>
  <si>
    <t>1 gal tin</t>
  </si>
  <si>
    <t>OLIVE OIL, PURE</t>
  </si>
  <si>
    <t>Oil, olive, pure, Piano del Principe</t>
  </si>
  <si>
    <t>Onions, red</t>
  </si>
  <si>
    <t>25 lb bag</t>
  </si>
  <si>
    <t>tall green-lid</t>
  </si>
  <si>
    <t>Oregano</t>
  </si>
  <si>
    <t>Oregano, Turkish, broken leaf</t>
  </si>
  <si>
    <t>Penzeys Spices</t>
  </si>
  <si>
    <t>herbs / spices</t>
  </si>
  <si>
    <t>per lb (10 lbs)</t>
  </si>
  <si>
    <t>FAN/IN</t>
  </si>
  <si>
    <t>Pecorino Romano</t>
  </si>
  <si>
    <t>Cheese, pecorino romano, Zerto</t>
  </si>
  <si>
    <t>per lb (~14 lb case)</t>
  </si>
  <si>
    <t>1/2 wedge</t>
  </si>
  <si>
    <t>Pepper, black</t>
  </si>
  <si>
    <t>Peppercorns, black</t>
  </si>
  <si>
    <t>Otto's Sausage Kitchen</t>
  </si>
  <si>
    <t>meat</t>
  </si>
  <si>
    <t>per lb</t>
  </si>
  <si>
    <t>WEEKLY</t>
  </si>
  <si>
    <t>Rosemary</t>
  </si>
  <si>
    <t>Rosemary leaves, Spanish, whole</t>
  </si>
  <si>
    <t>SALT, GRANULATED</t>
  </si>
  <si>
    <t>Salt, sea, natural untreated</t>
  </si>
  <si>
    <t>Salt, rock</t>
  </si>
  <si>
    <t>Salt, rock, coarse, Tidman's</t>
  </si>
  <si>
    <t>17.6 oz piece</t>
  </si>
  <si>
    <t>Sausage</t>
  </si>
  <si>
    <t>Nicky USA, Inc.</t>
  </si>
  <si>
    <t>per lb (5 lb bag)</t>
  </si>
  <si>
    <t>batch (2 packages)</t>
  </si>
  <si>
    <t>Smokey Blue Cheese</t>
  </si>
  <si>
    <t>Cheese, Oregon smokey blue, Rogue Creamery</t>
  </si>
  <si>
    <t>per lb (~5 lb wheel)</t>
  </si>
  <si>
    <t>Spinach, cleaned</t>
  </si>
  <si>
    <t>2 1/2 lb bag</t>
  </si>
  <si>
    <t>SUGAR</t>
  </si>
  <si>
    <t>Sugar, cane, organic, Florida Crystal</t>
  </si>
  <si>
    <t>Cash &amp; Carry</t>
  </si>
  <si>
    <t>TOMATO FILLETS</t>
  </si>
  <si>
    <t>Tomatoes, fillets, Stanislaus, 74-40</t>
  </si>
  <si>
    <t>6 #10 can case</t>
  </si>
  <si>
    <t>Tomatoes, grape</t>
  </si>
  <si>
    <t>1 pint</t>
  </si>
  <si>
    <t>clamshell</t>
  </si>
  <si>
    <t>Yeast, active dry, Red Star</t>
  </si>
  <si>
    <t>z* Kalamata olives</t>
  </si>
  <si>
    <t>Olives, kalamata, wedges</t>
  </si>
  <si>
    <t>6 lb pouch</t>
  </si>
  <si>
    <t>pouch</t>
  </si>
  <si>
    <t>z* Mozzarella, (V)</t>
  </si>
  <si>
    <t>Vegan cheese, Follow Your Heart, mozzarella, shredded</t>
  </si>
  <si>
    <t>Earthly Gourmet</t>
  </si>
  <si>
    <t>vegan alt.</t>
  </si>
  <si>
    <t>4 lb bag</t>
  </si>
  <si>
    <t>1/4 pouch</t>
  </si>
  <si>
    <t>z* Sausage, (V)</t>
  </si>
  <si>
    <t>Vegan sausage, field roast, apple sage</t>
  </si>
  <si>
    <t>48 ct case</t>
  </si>
  <si>
    <t>package</t>
  </si>
  <si>
    <t>zz* Chili pepper, crushed</t>
  </si>
  <si>
    <t>Chili pepper, crushed</t>
  </si>
  <si>
    <t xml:space="preserve">1 lb </t>
  </si>
  <si>
    <t>zz* Parmesan, grated</t>
  </si>
  <si>
    <t>Cheese, parmesan, grated, Mama Francesca</t>
  </si>
  <si>
    <t>zz* Yeast, nutritional</t>
  </si>
  <si>
    <t>Yeast, nutritional</t>
  </si>
  <si>
    <t>Anchovy fillets, in olive oil, Agostino Recca</t>
  </si>
  <si>
    <t>11 oz tin</t>
  </si>
  <si>
    <t>Capers, nonpareil, Alexis</t>
  </si>
  <si>
    <t>32 oz jar</t>
  </si>
  <si>
    <t>Vegan sausage, local</t>
  </si>
  <si>
    <t>10 12 oz piece</t>
  </si>
  <si>
    <t>MINIMUM</t>
  </si>
  <si>
    <t>Prep</t>
  </si>
  <si>
    <t>WEEKLY USAGE</t>
  </si>
  <si>
    <t>TOTALS, MENU</t>
  </si>
  <si>
    <t>TOTAL FOOD COST</t>
  </si>
  <si>
    <t>PRICE, 33% FOOD COST</t>
  </si>
  <si>
    <t>PRICE, 23 %FOOD COST</t>
  </si>
  <si>
    <t>PRICE, WEIGHTED</t>
  </si>
  <si>
    <t>PRICE, CURRENT</t>
  </si>
  <si>
    <t>Income</t>
  </si>
  <si>
    <t>12th cash</t>
  </si>
  <si>
    <t>12th cards</t>
  </si>
  <si>
    <t>12th total</t>
  </si>
  <si>
    <t>28th cash</t>
  </si>
  <si>
    <t>28th cards</t>
  </si>
  <si>
    <t>28th total</t>
  </si>
  <si>
    <t>Sandwich cash</t>
  </si>
  <si>
    <t>S.wich CC</t>
  </si>
  <si>
    <t>Subtotal</t>
  </si>
  <si>
    <t>Petty Cash</t>
  </si>
  <si>
    <t>movie night</t>
  </si>
  <si>
    <t>Cash and Carry</t>
  </si>
  <si>
    <t>Moon Brine</t>
  </si>
  <si>
    <t>pickles for sandwich</t>
  </si>
  <si>
    <t>petty cash total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</si>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</sst>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$#,##0.00"/>
  </numFmts>
  <fonts count="8">
    <font>
      <sz val="10.0"/>
      <color rgb="FF000000"/>
      <name val="Arial"/>
    </font>
    <font/>
    <font>
      <name val="Arial"/>
    </font>
    <font>
      <b/>
      <sz val="10.0"/>
      <color rgb="FF000000"/>
    </font>
    <font>
      <b/>
      <sz val="10.0"/>
    </font>
    <font>
      <b/>
      <name val="Arial"/>
    </font>
    <font>
      <b/>
      <sz val="10.0"/>
      <color rgb="FFFFFFFF"/>
    </font>
    <font>
      <sz val="10.0"/>
      <color rgb="FF000000"/>
    </font>
  </fonts>
  <fills count="3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B45F06"/>
        <bgColor rgb="FFB45F06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vertical="bottom" wrapText="1"/>
    </xf>
    <xf borderId="0" fillId="2" fontId="1" numFmtId="0" xfId="0" applyAlignment="1" applyFill="1" applyFont="1">
      <alignment wrapText="1"/>
    </xf>
    <xf borderId="0" fillId="3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4" fontId="1" numFmtId="0" xfId="0" applyAlignment="1" applyFill="1" applyFont="1">
      <alignment wrapText="1"/>
    </xf>
    <xf borderId="0" fillId="5" fontId="1" numFmtId="3" xfId="0" applyAlignment="1" applyFill="1" applyFont="1" applyNumberFormat="1">
      <alignment wrapText="1"/>
    </xf>
    <xf borderId="0" fillId="4" fontId="1" numFmtId="0" xfId="0" applyAlignment="1" applyFont="1">
      <alignment wrapText="1"/>
    </xf>
    <xf borderId="0" fillId="5" fontId="2" numFmtId="3" xfId="0" applyAlignment="1" applyFont="1" applyNumberFormat="1">
      <alignment vertical="bottom" wrapText="1"/>
    </xf>
    <xf borderId="0" fillId="4" fontId="1" numFmtId="3" xfId="0" applyAlignment="1" applyFont="1" applyNumberFormat="1">
      <alignment wrapText="1"/>
    </xf>
    <xf borderId="0" fillId="6" fontId="1" numFmtId="0" xfId="0" applyAlignment="1" applyFill="1" applyFont="1">
      <alignment wrapText="1"/>
    </xf>
    <xf borderId="0" fillId="4" fontId="3" numFmtId="3" xfId="0" applyAlignment="1" applyFont="1" applyNumberFormat="1">
      <alignment wrapText="1"/>
    </xf>
    <xf borderId="0" fillId="7" fontId="3" numFmtId="3" xfId="0" applyAlignment="1" applyFill="1" applyFont="1" applyNumberFormat="1">
      <alignment wrapText="1"/>
    </xf>
    <xf borderId="0" fillId="8" fontId="3" numFmtId="3" xfId="0" applyAlignment="1" applyFill="1" applyFont="1" applyNumberFormat="1">
      <alignment wrapText="1"/>
    </xf>
    <xf borderId="0" fillId="9" fontId="1" numFmtId="0" xfId="0" applyAlignment="1" applyFill="1" applyFont="1">
      <alignment wrapText="1"/>
    </xf>
    <xf borderId="0" fillId="10" fontId="3" numFmtId="3" xfId="0" applyAlignment="1" applyFill="1" applyFont="1" applyNumberFormat="1">
      <alignment wrapText="1"/>
    </xf>
    <xf borderId="0" fillId="11" fontId="1" numFmtId="14" xfId="0" applyAlignment="1" applyFill="1" applyFont="1" applyNumberFormat="1">
      <alignment wrapText="1"/>
    </xf>
    <xf borderId="0" fillId="11" fontId="1" numFmtId="0" xfId="0" applyAlignment="1" applyFont="1">
      <alignment wrapText="1"/>
    </xf>
    <xf borderId="0" fillId="12" fontId="1" numFmtId="0" xfId="0" applyAlignment="1" applyFill="1" applyFont="1">
      <alignment wrapText="1"/>
    </xf>
    <xf borderId="0" fillId="13" fontId="1" numFmtId="0" xfId="0" applyAlignment="1" applyFill="1" applyFont="1">
      <alignment wrapText="1"/>
    </xf>
    <xf borderId="0" fillId="14" fontId="2" numFmtId="3" xfId="0" applyAlignment="1" applyFill="1" applyFont="1" applyNumberFormat="1">
      <alignment horizontal="right" vertical="bottom" wrapText="1"/>
    </xf>
    <xf borderId="0" fillId="11" fontId="1" numFmtId="0" xfId="0" applyAlignment="1" applyFont="1">
      <alignment wrapText="1"/>
    </xf>
    <xf borderId="0" fillId="11" fontId="1" numFmtId="0" xfId="0" applyAlignment="1" applyFont="1">
      <alignment wrapText="1"/>
    </xf>
    <xf borderId="0" fillId="12" fontId="1" numFmtId="3" xfId="0" applyAlignment="1" applyFont="1" applyNumberFormat="1">
      <alignment wrapText="1"/>
    </xf>
    <xf borderId="0" fillId="12" fontId="1" numFmtId="0" xfId="0" applyAlignment="1" applyFont="1">
      <alignment wrapText="1"/>
    </xf>
    <xf borderId="0" fillId="15" fontId="1" numFmtId="3" xfId="0" applyAlignment="1" applyFill="1" applyFont="1" applyNumberFormat="1">
      <alignment wrapText="1"/>
    </xf>
    <xf borderId="0" fillId="16" fontId="1" numFmtId="3" xfId="0" applyAlignment="1" applyFill="1" applyFont="1" applyNumberFormat="1">
      <alignment wrapText="1"/>
    </xf>
    <xf borderId="0" fillId="17" fontId="1" numFmtId="3" xfId="0" applyAlignment="1" applyFill="1" applyFont="1" applyNumberFormat="1">
      <alignment wrapText="1"/>
    </xf>
    <xf borderId="0" fillId="18" fontId="1" numFmtId="0" xfId="0" applyAlignment="1" applyFill="1" applyFont="1">
      <alignment wrapText="1"/>
    </xf>
    <xf borderId="0" fillId="19" fontId="1" numFmtId="0" xfId="0" applyAlignment="1" applyFill="1" applyFont="1">
      <alignment wrapText="1"/>
    </xf>
    <xf borderId="0" fillId="3" fontId="1" numFmtId="14" xfId="0" applyAlignment="1" applyFont="1" applyNumberFormat="1">
      <alignment wrapText="1"/>
    </xf>
    <xf borderId="0" fillId="20" fontId="1" numFmtId="3" xfId="0" applyAlignment="1" applyFill="1" applyFont="1" applyNumberFormat="1">
      <alignment wrapText="1"/>
    </xf>
    <xf borderId="0" fillId="3" fontId="1" numFmtId="0" xfId="0" applyAlignment="1" applyFont="1">
      <alignment wrapText="1"/>
    </xf>
    <xf borderId="0" fillId="20" fontId="1" numFmtId="0" xfId="0" applyAlignment="1" applyFont="1">
      <alignment wrapText="1"/>
    </xf>
    <xf borderId="0" fillId="21" fontId="1" numFmtId="3" xfId="0" applyAlignment="1" applyFill="1" applyFont="1" applyNumberFormat="1">
      <alignment wrapText="1"/>
    </xf>
    <xf borderId="0" fillId="3" fontId="1" numFmtId="0" xfId="0" applyAlignment="1" applyFont="1">
      <alignment wrapText="1"/>
    </xf>
    <xf borderId="0" fillId="5" fontId="2" numFmtId="3" xfId="0" applyAlignment="1" applyFont="1" applyNumberFormat="1">
      <alignment horizontal="right" vertical="bottom" wrapText="1"/>
    </xf>
    <xf borderId="0" fillId="22" fontId="1" numFmtId="3" xfId="0" applyAlignment="1" applyFill="1" applyFont="1" applyNumberFormat="1">
      <alignment wrapText="1"/>
    </xf>
    <xf borderId="0" fillId="20" fontId="1" numFmtId="0" xfId="0" applyAlignment="1" applyFont="1">
      <alignment wrapText="1"/>
    </xf>
    <xf borderId="0" fillId="23" fontId="1" numFmtId="3" xfId="0" applyAlignment="1" applyFill="1" applyFont="1" applyNumberFormat="1">
      <alignment wrapText="1"/>
    </xf>
    <xf borderId="0" fillId="21" fontId="1" numFmtId="0" xfId="0" applyAlignment="1" applyFont="1">
      <alignment wrapText="1"/>
    </xf>
    <xf borderId="0" fillId="24" fontId="1" numFmtId="3" xfId="0" applyAlignment="1" applyFill="1" applyFont="1" applyNumberFormat="1">
      <alignment wrapText="1"/>
    </xf>
    <xf borderId="0" fillId="25" fontId="1" numFmtId="0" xfId="0" applyAlignment="1" applyFill="1" applyFont="1">
      <alignment wrapText="1"/>
    </xf>
    <xf borderId="0" fillId="11" fontId="1" numFmtId="14" xfId="0" applyAlignment="1" applyFont="1" applyNumberFormat="1">
      <alignment wrapText="1"/>
    </xf>
    <xf borderId="0" fillId="6" fontId="1" numFmtId="3" xfId="0" applyAlignment="1" applyFont="1" applyNumberFormat="1">
      <alignment wrapText="1"/>
    </xf>
    <xf borderId="0" fillId="11" fontId="1" numFmtId="0" xfId="0" applyAlignment="1" applyFont="1">
      <alignment wrapText="1"/>
    </xf>
    <xf borderId="1" fillId="11" fontId="1" numFmtId="14" xfId="0" applyAlignment="1" applyBorder="1" applyFont="1" applyNumberFormat="1">
      <alignment wrapText="1"/>
    </xf>
    <xf borderId="1" fillId="11" fontId="1" numFmtId="0" xfId="0" applyAlignment="1" applyBorder="1" applyFont="1">
      <alignment wrapText="1"/>
    </xf>
    <xf borderId="1" fillId="12" fontId="1" numFmtId="0" xfId="0" applyAlignment="1" applyBorder="1" applyFont="1">
      <alignment wrapText="1"/>
    </xf>
    <xf borderId="1" fillId="14" fontId="2" numFmtId="3" xfId="0" applyAlignment="1" applyBorder="1" applyFont="1" applyNumberFormat="1">
      <alignment horizontal="right" vertical="bottom" wrapText="1"/>
    </xf>
    <xf borderId="1" fillId="12" fontId="1" numFmtId="0" xfId="0" applyAlignment="1" applyBorder="1" applyFont="1">
      <alignment wrapText="1"/>
    </xf>
    <xf borderId="1" fillId="12" fontId="1" numFmtId="3" xfId="0" applyAlignment="1" applyBorder="1" applyFont="1" applyNumberFormat="1">
      <alignment wrapText="1"/>
    </xf>
    <xf borderId="1" fillId="18" fontId="1" numFmtId="0" xfId="0" applyAlignment="1" applyBorder="1" applyFont="1">
      <alignment wrapText="1"/>
    </xf>
    <xf borderId="1" fillId="19" fontId="1" numFmtId="0" xfId="0" applyAlignment="1" applyBorder="1" applyFont="1">
      <alignment wrapText="1"/>
    </xf>
    <xf borderId="2" fillId="3" fontId="1" numFmtId="14" xfId="0" applyAlignment="1" applyBorder="1" applyFont="1" applyNumberFormat="1">
      <alignment wrapText="1"/>
    </xf>
    <xf borderId="2" fillId="3" fontId="1" numFmtId="0" xfId="0" applyAlignment="1" applyBorder="1" applyFont="1">
      <alignment wrapText="1"/>
    </xf>
    <xf borderId="2" fillId="20" fontId="1" numFmtId="0" xfId="0" applyAlignment="1" applyBorder="1" applyFont="1">
      <alignment wrapText="1"/>
    </xf>
    <xf borderId="2" fillId="20" fontId="1" numFmtId="0" xfId="0" applyAlignment="1" applyBorder="1" applyFont="1">
      <alignment wrapText="1"/>
    </xf>
    <xf borderId="2" fillId="21" fontId="1" numFmtId="0" xfId="0" applyAlignment="1" applyBorder="1" applyFont="1">
      <alignment wrapText="1"/>
    </xf>
    <xf borderId="2" fillId="25" fontId="1" numFmtId="0" xfId="0" applyAlignment="1" applyBorder="1" applyFont="1">
      <alignment wrapText="1"/>
    </xf>
    <xf borderId="0" fillId="12" fontId="1" numFmtId="0" xfId="0" applyAlignment="1" applyFont="1">
      <alignment wrapText="1"/>
    </xf>
    <xf borderId="1" fillId="26" fontId="1" numFmtId="0" xfId="0" applyAlignment="1" applyBorder="1" applyFill="1" applyFont="1">
      <alignment wrapText="1"/>
    </xf>
    <xf borderId="1" fillId="0" fontId="1" numFmtId="3" xfId="0" applyAlignment="1" applyBorder="1" applyFont="1" applyNumberFormat="1">
      <alignment wrapText="1"/>
    </xf>
    <xf borderId="3" fillId="0" fontId="1" numFmtId="0" xfId="0" applyAlignment="1" applyBorder="1" applyFont="1">
      <alignment wrapText="1"/>
    </xf>
    <xf borderId="0" fillId="20" fontId="1" numFmtId="0" xfId="0" applyAlignment="1" applyFont="1">
      <alignment wrapText="1"/>
    </xf>
    <xf borderId="3" fillId="0" fontId="1" numFmtId="3" xfId="0" applyAlignment="1" applyBorder="1" applyFont="1" applyNumberFormat="1">
      <alignment wrapText="1"/>
    </xf>
    <xf borderId="4" fillId="0" fontId="1" numFmtId="3" xfId="0" applyAlignment="1" applyBorder="1" applyFont="1" applyNumberFormat="1">
      <alignment wrapText="1"/>
    </xf>
    <xf borderId="5" fillId="13" fontId="1" numFmtId="3" xfId="0" applyAlignment="1" applyBorder="1" applyFont="1" applyNumberFormat="1">
      <alignment wrapText="1"/>
    </xf>
    <xf borderId="3" fillId="0" fontId="1" numFmtId="0" xfId="0" applyAlignment="1" applyBorder="1" applyFont="1">
      <alignment wrapText="1"/>
    </xf>
    <xf borderId="1" fillId="3" fontId="1" numFmtId="14" xfId="0" applyAlignment="1" applyBorder="1" applyFont="1" applyNumberFormat="1">
      <alignment wrapText="1"/>
    </xf>
    <xf borderId="1" fillId="0" fontId="1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20" fontId="1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1" fillId="5" fontId="2" numFmtId="3" xfId="0" applyAlignment="1" applyBorder="1" applyFont="1" applyNumberFormat="1">
      <alignment horizontal="right" vertical="bottom" wrapText="1"/>
    </xf>
    <xf borderId="1" fillId="20" fontId="1" numFmtId="0" xfId="0" applyAlignment="1" applyBorder="1" applyFont="1">
      <alignment wrapText="1"/>
    </xf>
    <xf borderId="1" fillId="20" fontId="1" numFmtId="3" xfId="0" applyAlignment="1" applyBorder="1" applyFont="1" applyNumberFormat="1">
      <alignment wrapText="1"/>
    </xf>
    <xf borderId="1" fillId="21" fontId="1" numFmtId="0" xfId="0" applyAlignment="1" applyBorder="1" applyFont="1">
      <alignment wrapText="1"/>
    </xf>
    <xf borderId="1" fillId="25" fontId="1" numFmtId="0" xfId="0" applyAlignment="1" applyBorder="1" applyFont="1">
      <alignment wrapText="1"/>
    </xf>
    <xf borderId="2" fillId="11" fontId="1" numFmtId="14" xfId="0" applyAlignment="1" applyBorder="1" applyFont="1" applyNumberFormat="1">
      <alignment wrapText="1"/>
    </xf>
    <xf borderId="2" fillId="11" fontId="1" numFmtId="0" xfId="0" applyAlignment="1" applyBorder="1" applyFont="1">
      <alignment wrapText="1"/>
    </xf>
    <xf borderId="2" fillId="12" fontId="1" numFmtId="0" xfId="0" applyAlignment="1" applyBorder="1" applyFont="1">
      <alignment wrapText="1"/>
    </xf>
    <xf borderId="2" fillId="12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3" fillId="3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2" fillId="18" fontId="1" numFmtId="0" xfId="0" applyAlignment="1" applyBorder="1" applyFont="1">
      <alignment wrapText="1"/>
    </xf>
    <xf borderId="3" fillId="27" fontId="1" numFmtId="0" xfId="0" applyAlignment="1" applyBorder="1" applyFill="1" applyFont="1">
      <alignment wrapText="1"/>
    </xf>
    <xf borderId="2" fillId="19" fontId="1" numFmtId="0" xfId="0" applyAlignment="1" applyBorder="1" applyFont="1">
      <alignment wrapText="1"/>
    </xf>
    <xf borderId="3" fillId="3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3" fillId="0" fontId="1" numFmtId="0" xfId="0" applyAlignment="1" applyBorder="1" applyFont="1">
      <alignment wrapText="1"/>
    </xf>
    <xf borderId="3" fillId="3" fontId="4" numFmtId="0" xfId="0" applyAlignment="1" applyBorder="1" applyFont="1">
      <alignment wrapText="1"/>
    </xf>
    <xf borderId="3" fillId="3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0" fillId="0" fontId="4" numFmtId="0" xfId="0" applyAlignment="1" applyFont="1">
      <alignment wrapText="1"/>
    </xf>
    <xf borderId="2" fillId="0" fontId="1" numFmtId="0" xfId="0" applyAlignment="1" applyBorder="1" applyFont="1">
      <alignment wrapText="1"/>
    </xf>
    <xf borderId="2" fillId="27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3" fillId="0" fontId="2" numFmtId="0" xfId="0" applyAlignment="1" applyBorder="1" applyFont="1">
      <alignment vertical="bottom" wrapText="1"/>
    </xf>
    <xf borderId="5" fillId="0" fontId="2" numFmtId="0" xfId="0" applyAlignment="1" applyBorder="1" applyFont="1">
      <alignment horizontal="right" vertical="bottom" wrapText="1"/>
    </xf>
    <xf borderId="7" fillId="28" fontId="4" numFmtId="0" xfId="0" applyAlignment="1" applyBorder="1" applyFill="1" applyFont="1">
      <alignment wrapText="1"/>
    </xf>
    <xf borderId="8" fillId="0" fontId="2" numFmtId="0" xfId="0" applyAlignment="1" applyBorder="1" applyFont="1">
      <alignment vertical="bottom" wrapText="1"/>
    </xf>
    <xf borderId="9" fillId="28" fontId="4" numFmtId="0" xfId="0" applyAlignment="1" applyBorder="1" applyFont="1">
      <alignment wrapText="1"/>
    </xf>
    <xf borderId="10" fillId="0" fontId="2" numFmtId="0" xfId="0" applyAlignment="1" applyBorder="1" applyFont="1">
      <alignment horizontal="right" vertical="bottom" wrapText="1"/>
    </xf>
    <xf borderId="3" fillId="29" fontId="1" numFmtId="0" xfId="0" applyAlignment="1" applyBorder="1" applyFill="1" applyFont="1">
      <alignment wrapText="1"/>
    </xf>
    <xf borderId="8" fillId="0" fontId="2" numFmtId="0" xfId="0" applyAlignment="1" applyBorder="1" applyFont="1">
      <alignment vertical="bottom" wrapText="1"/>
    </xf>
    <xf borderId="11" fillId="30" fontId="1" numFmtId="0" xfId="0" applyAlignment="1" applyBorder="1" applyFill="1" applyFont="1">
      <alignment wrapText="1"/>
    </xf>
    <xf borderId="10" fillId="0" fontId="2" numFmtId="0" xfId="0" applyAlignment="1" applyBorder="1" applyFont="1">
      <alignment horizontal="right" vertical="bottom" wrapText="1"/>
    </xf>
    <xf borderId="6" fillId="0" fontId="1" numFmtId="0" xfId="0" applyAlignment="1" applyBorder="1" applyFont="1">
      <alignment wrapText="1"/>
    </xf>
    <xf borderId="8" fillId="3" fontId="5" numFmtId="0" xfId="0" applyAlignment="1" applyBorder="1" applyFont="1">
      <alignment vertical="bottom" wrapText="1"/>
    </xf>
    <xf borderId="6" fillId="31" fontId="1" numFmtId="3" xfId="0" applyAlignment="1" applyBorder="1" applyFill="1" applyFont="1" applyNumberFormat="1">
      <alignment wrapText="1"/>
    </xf>
    <xf borderId="2" fillId="20" fontId="1" numFmtId="0" xfId="0" applyAlignment="1" applyBorder="1" applyFont="1">
      <alignment wrapText="1"/>
    </xf>
    <xf borderId="10" fillId="3" fontId="5" numFmtId="0" xfId="0" applyAlignment="1" applyBorder="1" applyFont="1">
      <alignment horizontal="right" vertical="bottom" wrapText="1"/>
    </xf>
    <xf borderId="0" fillId="11" fontId="1" numFmtId="164" xfId="0" applyAlignment="1" applyFont="1" applyNumberFormat="1">
      <alignment wrapText="1"/>
    </xf>
    <xf borderId="3" fillId="29" fontId="1" numFmtId="3" xfId="0" applyAlignment="1" applyBorder="1" applyFont="1" applyNumberFormat="1">
      <alignment wrapText="1"/>
    </xf>
    <xf borderId="11" fillId="31" fontId="1" numFmtId="3" xfId="0" applyAlignment="1" applyBorder="1" applyFont="1" applyNumberFormat="1">
      <alignment wrapText="1"/>
    </xf>
    <xf borderId="11" fillId="30" fontId="1" numFmtId="3" xfId="0" applyAlignment="1" applyBorder="1" applyFont="1" applyNumberFormat="1">
      <alignment wrapText="1"/>
    </xf>
    <xf borderId="6" fillId="30" fontId="1" numFmtId="0" xfId="0" applyAlignment="1" applyBorder="1" applyFont="1">
      <alignment wrapText="1"/>
    </xf>
    <xf borderId="0" fillId="2" fontId="4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0" fillId="30" fontId="6" numFmtId="0" xfId="0" applyAlignment="1" applyFont="1">
      <alignment wrapText="1"/>
    </xf>
    <xf borderId="0" fillId="2" fontId="4" numFmtId="3" xfId="0" applyAlignment="1" applyFont="1" applyNumberFormat="1">
      <alignment wrapText="1"/>
    </xf>
    <xf borderId="1" fillId="20" fontId="1" numFmtId="0" xfId="0" applyAlignment="1" applyBorder="1" applyFont="1">
      <alignment wrapText="1"/>
    </xf>
    <xf borderId="2" fillId="12" fontId="1" numFmtId="0" xfId="0" applyAlignment="1" applyBorder="1" applyFont="1">
      <alignment wrapText="1"/>
    </xf>
    <xf borderId="0" fillId="2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2" fillId="30" fontId="4" numFmtId="0" xfId="0" applyAlignment="1" applyBorder="1" applyFont="1">
      <alignment wrapText="1"/>
    </xf>
    <xf borderId="2" fillId="30" fontId="1" numFmtId="0" xfId="0" applyAlignment="1" applyBorder="1" applyFont="1">
      <alignment wrapText="1"/>
    </xf>
    <xf borderId="12" fillId="30" fontId="1" numFmtId="0" xfId="0" applyAlignment="1" applyBorder="1" applyFont="1">
      <alignment wrapText="1"/>
    </xf>
    <xf borderId="0" fillId="32" fontId="4" numFmtId="0" xfId="0" applyAlignment="1" applyFill="1" applyFont="1">
      <alignment wrapText="1"/>
    </xf>
    <xf borderId="0" fillId="32" fontId="1" numFmtId="0" xfId="0" applyAlignment="1" applyFont="1">
      <alignment wrapText="1"/>
    </xf>
    <xf borderId="13" fillId="32" fontId="1" numFmtId="0" xfId="0" applyAlignment="1" applyBorder="1" applyFont="1">
      <alignment wrapText="1"/>
    </xf>
    <xf borderId="11" fillId="33" fontId="1" numFmtId="0" xfId="0" applyAlignment="1" applyBorder="1" applyFill="1" applyFont="1">
      <alignment wrapText="1"/>
    </xf>
    <xf borderId="6" fillId="33" fontId="1" numFmtId="0" xfId="0" applyAlignment="1" applyBorder="1" applyFont="1">
      <alignment wrapText="1"/>
    </xf>
    <xf borderId="13" fillId="0" fontId="1" numFmtId="0" xfId="0" applyAlignment="1" applyBorder="1" applyFont="1">
      <alignment wrapText="1"/>
    </xf>
    <xf borderId="0" fillId="30" fontId="6" numFmtId="0" xfId="0" applyAlignment="1" applyFont="1">
      <alignment wrapText="1"/>
    </xf>
    <xf borderId="0" fillId="2" fontId="1" numFmtId="3" xfId="0" applyAlignment="1" applyFont="1" applyNumberFormat="1">
      <alignment wrapText="1"/>
    </xf>
    <xf borderId="0" fillId="2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12" fontId="1" numFmtId="3" xfId="0" applyAlignment="1" applyFont="1" applyNumberFormat="1">
      <alignment wrapText="1"/>
    </xf>
    <xf borderId="13" fillId="0" fontId="1" numFmtId="0" xfId="0" applyAlignment="1" applyBorder="1" applyFont="1">
      <alignment wrapText="1"/>
    </xf>
    <xf borderId="0" fillId="32" fontId="7" numFmtId="0" xfId="0" applyAlignment="1" applyFont="1">
      <alignment wrapText="1"/>
    </xf>
    <xf borderId="13" fillId="32" fontId="7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0" fillId="0" fontId="7" numFmtId="0" xfId="0" applyAlignment="1" applyFont="1">
      <alignment wrapText="1"/>
    </xf>
    <xf borderId="0" fillId="2" fontId="7" numFmtId="0" xfId="0" applyAlignment="1" applyFont="1">
      <alignment wrapText="1"/>
    </xf>
    <xf borderId="0" fillId="0" fontId="7" numFmtId="0" xfId="0" applyAlignment="1" applyFont="1">
      <alignment wrapText="1"/>
    </xf>
    <xf borderId="13" fillId="0" fontId="7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20" fontId="4" numFmtId="0" xfId="0" applyAlignment="1" applyFont="1">
      <alignment wrapText="1"/>
    </xf>
    <xf borderId="0" fillId="20" fontId="7" numFmtId="0" xfId="0" applyAlignment="1" applyFont="1">
      <alignment wrapText="1"/>
    </xf>
    <xf borderId="13" fillId="20" fontId="7" numFmtId="0" xfId="0" applyAlignment="1" applyBorder="1" applyFont="1">
      <alignment wrapText="1"/>
    </xf>
    <xf borderId="11" fillId="4" fontId="1" numFmtId="0" xfId="0" applyAlignment="1" applyBorder="1" applyFont="1">
      <alignment wrapText="1"/>
    </xf>
    <xf borderId="6" fillId="4" fontId="1" numFmtId="0" xfId="0" applyAlignment="1" applyBorder="1" applyFont="1">
      <alignment wrapText="1"/>
    </xf>
    <xf borderId="0" fillId="34" fontId="1" numFmtId="0" xfId="0" applyAlignment="1" applyFill="1" applyFont="1">
      <alignment wrapText="1"/>
    </xf>
    <xf borderId="0" fillId="34" fontId="1" numFmtId="0" xfId="0" applyAlignment="1" applyFont="1">
      <alignment wrapText="1"/>
    </xf>
    <xf borderId="0" fillId="34" fontId="7" numFmtId="0" xfId="0" applyAlignment="1" applyFont="1">
      <alignment wrapText="1"/>
    </xf>
    <xf borderId="13" fillId="34" fontId="7" numFmtId="0" xfId="0" applyAlignment="1" applyBorder="1" applyFont="1">
      <alignment wrapText="1"/>
    </xf>
    <xf borderId="3" fillId="34" fontId="1" numFmtId="0" xfId="0" applyAlignment="1" applyBorder="1" applyFont="1">
      <alignment wrapText="1"/>
    </xf>
    <xf borderId="3" fillId="34" fontId="1" numFmtId="0" xfId="0" applyAlignment="1" applyBorder="1" applyFont="1">
      <alignment wrapText="1"/>
    </xf>
    <xf borderId="8" fillId="4" fontId="1" numFmtId="0" xfId="0" applyAlignment="1" applyBorder="1" applyFont="1">
      <alignment wrapText="1"/>
    </xf>
    <xf borderId="14" fillId="4" fontId="1" numFmtId="0" xfId="0" applyAlignment="1" applyBorder="1" applyFont="1">
      <alignment wrapText="1"/>
    </xf>
    <xf borderId="10" fillId="0" fontId="1" numFmtId="0" xfId="0" applyAlignment="1" applyBorder="1" applyFont="1">
      <alignment wrapText="1"/>
    </xf>
    <xf borderId="0" fillId="34" fontId="7" numFmtId="0" xfId="0" applyAlignment="1" applyFont="1">
      <alignment wrapText="1"/>
    </xf>
    <xf borderId="3" fillId="17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0" fillId="2" fontId="1" numFmtId="165" xfId="0" applyAlignment="1" applyFont="1" applyNumberFormat="1">
      <alignment wrapText="1"/>
    </xf>
    <xf borderId="0" fillId="0" fontId="1" numFmtId="165" xfId="0" applyAlignment="1" applyFont="1" applyNumberFormat="1">
      <alignment wrapText="1"/>
    </xf>
    <xf borderId="3" fillId="0" fontId="4" numFmtId="0" xfId="0" applyAlignment="1" applyBorder="1" applyFont="1">
      <alignment wrapText="1"/>
    </xf>
    <xf borderId="13" fillId="0" fontId="7" numFmtId="0" xfId="0" applyAlignment="1" applyBorder="1" applyFont="1">
      <alignment wrapText="1"/>
    </xf>
    <xf borderId="13" fillId="0" fontId="1" numFmtId="165" xfId="0" applyAlignment="1" applyBorder="1" applyFont="1" applyNumberFormat="1">
      <alignment wrapText="1"/>
    </xf>
    <xf borderId="0" fillId="20" fontId="1" numFmtId="3" xfId="0" applyAlignment="1" applyFont="1" applyNumberFormat="1">
      <alignment wrapText="1"/>
    </xf>
    <xf borderId="3" fillId="0" fontId="1" numFmtId="165" xfId="0" applyAlignment="1" applyBorder="1" applyFont="1" applyNumberFormat="1">
      <alignment wrapText="1"/>
    </xf>
    <xf borderId="0" fillId="15" fontId="4" numFmtId="0" xfId="0" applyAlignment="1" applyFont="1">
      <alignment wrapText="1"/>
    </xf>
    <xf borderId="0" fillId="15" fontId="4" numFmtId="0" xfId="0" applyAlignment="1" applyFont="1">
      <alignment wrapText="1"/>
    </xf>
    <xf borderId="13" fillId="15" fontId="4" numFmtId="0" xfId="0" applyAlignment="1" applyBorder="1" applyFont="1">
      <alignment wrapText="1"/>
    </xf>
    <xf borderId="3" fillId="15" fontId="4" numFmtId="0" xfId="0" applyAlignment="1" applyBorder="1" applyFont="1">
      <alignment wrapText="1"/>
    </xf>
    <xf borderId="3" fillId="16" fontId="4" numFmtId="0" xfId="0" applyAlignment="1" applyBorder="1" applyFont="1">
      <alignment wrapText="1"/>
    </xf>
    <xf borderId="2" fillId="5" fontId="2" numFmtId="3" xfId="0" applyAlignment="1" applyBorder="1" applyFont="1" applyNumberFormat="1">
      <alignment horizontal="right" vertical="bottom" wrapText="1"/>
    </xf>
    <xf borderId="2" fillId="21" fontId="1" numFmtId="0" xfId="0" applyAlignment="1" applyBorder="1" applyFont="1">
      <alignment wrapText="1"/>
    </xf>
    <xf borderId="0" fillId="0" fontId="1" numFmtId="165" xfId="0" applyAlignment="1" applyFont="1" applyNumberFormat="1">
      <alignment wrapText="1"/>
    </xf>
    <xf borderId="0" fillId="16" fontId="1" numFmtId="0" xfId="0" applyAlignment="1" applyFont="1">
      <alignment wrapText="1"/>
    </xf>
    <xf borderId="0" fillId="21" fontId="1" numFmtId="0" xfId="0" applyAlignment="1" applyFont="1">
      <alignment wrapText="1"/>
    </xf>
    <xf borderId="0" fillId="13" fontId="1" numFmtId="0" xfId="0" applyAlignment="1" applyFont="1">
      <alignment wrapText="1"/>
    </xf>
    <xf borderId="0" fillId="13" fontId="1" numFmtId="165" xfId="0" applyAlignment="1" applyFont="1" applyNumberFormat="1">
      <alignment wrapText="1"/>
    </xf>
    <xf borderId="0" fillId="18" fontId="1" numFmtId="0" xfId="0" applyAlignment="1" applyFont="1">
      <alignment wrapText="1"/>
    </xf>
    <xf borderId="0" fillId="26" fontId="1" numFmtId="0" xfId="0" applyAlignment="1" applyFont="1">
      <alignment wrapText="1"/>
    </xf>
    <xf borderId="0" fillId="17" fontId="1" numFmtId="0" xfId="0" applyAlignment="1" applyFont="1">
      <alignment wrapText="1"/>
    </xf>
    <xf borderId="0" fillId="17" fontId="1" numFmtId="0" xfId="0" applyAlignment="1" applyFont="1">
      <alignment wrapText="1"/>
    </xf>
    <xf borderId="0" fillId="26" fontId="1" numFmtId="0" xfId="0" applyAlignment="1" applyFont="1">
      <alignment wrapText="1"/>
    </xf>
    <xf borderId="1" fillId="21" fontId="1" numFmtId="0" xfId="0" applyAlignment="1" applyBorder="1" applyFont="1">
      <alignment wrapText="1"/>
    </xf>
    <xf borderId="0" fillId="17" fontId="1" numFmtId="165" xfId="0" applyAlignment="1" applyFont="1" applyNumberFormat="1">
      <alignment wrapText="1"/>
    </xf>
    <xf borderId="0" fillId="16" fontId="1" numFmtId="165" xfId="0" applyAlignment="1" applyFont="1" applyNumberFormat="1">
      <alignment wrapText="1"/>
    </xf>
    <xf borderId="0" fillId="15" fontId="1" numFmtId="0" xfId="0" applyAlignment="1" applyFont="1">
      <alignment wrapText="1"/>
    </xf>
    <xf borderId="0" fillId="15" fontId="1" numFmtId="165" xfId="0" applyAlignment="1" applyFont="1" applyNumberFormat="1">
      <alignment wrapText="1"/>
    </xf>
    <xf borderId="0" fillId="26" fontId="1" numFmtId="165" xfId="0" applyAlignment="1" applyFont="1" applyNumberFormat="1">
      <alignment wrapText="1"/>
    </xf>
    <xf borderId="0" fillId="17" fontId="1" numFmtId="165" xfId="0" applyAlignment="1" applyFont="1" applyNumberFormat="1">
      <alignment wrapText="1"/>
    </xf>
    <xf borderId="0" fillId="17" fontId="1" numFmtId="0" xfId="0" applyAlignment="1" applyFont="1">
      <alignment wrapText="1"/>
    </xf>
    <xf borderId="0" fillId="30" fontId="1" numFmtId="0" xfId="0" applyAlignment="1" applyFont="1">
      <alignment wrapText="1"/>
    </xf>
    <xf borderId="0" fillId="30" fontId="1" numFmtId="0" xfId="0" applyAlignment="1" applyFont="1">
      <alignment wrapText="1"/>
    </xf>
    <xf borderId="0" fillId="30" fontId="1" numFmtId="165" xfId="0" applyAlignment="1" applyFont="1" applyNumberFormat="1">
      <alignment wrapText="1"/>
    </xf>
    <xf borderId="0" fillId="8" fontId="1" numFmtId="0" xfId="0" applyAlignment="1" applyFont="1">
      <alignment wrapText="1"/>
    </xf>
    <xf borderId="0" fillId="30" fontId="1" numFmtId="165" xfId="0" applyAlignment="1" applyFont="1" applyNumberFormat="1">
      <alignment wrapText="1"/>
    </xf>
    <xf borderId="0" fillId="30" fontId="1" numFmtId="0" xfId="0" applyAlignment="1" applyFont="1">
      <alignment wrapText="1"/>
    </xf>
    <xf borderId="0" fillId="7" fontId="1" numFmtId="0" xfId="0" applyAlignment="1" applyFont="1">
      <alignment wrapText="1"/>
    </xf>
    <xf borderId="0" fillId="0" fontId="7" numFmtId="0" xfId="0" applyAlignment="1" applyFont="1">
      <alignment wrapText="1"/>
    </xf>
    <xf borderId="0" fillId="19" fontId="3" numFmtId="0" xfId="0" applyAlignment="1" applyFont="1">
      <alignment wrapText="1"/>
    </xf>
    <xf borderId="0" fillId="19" fontId="4" numFmtId="0" xfId="0" applyAlignment="1" applyFont="1">
      <alignment wrapText="1"/>
    </xf>
    <xf borderId="0" fillId="19" fontId="4" numFmtId="0" xfId="0" applyAlignment="1" applyFont="1">
      <alignment wrapText="1"/>
    </xf>
    <xf borderId="0" fillId="35" fontId="3" numFmtId="0" xfId="0" applyAlignment="1" applyFill="1" applyFont="1">
      <alignment wrapText="1"/>
    </xf>
    <xf borderId="0" fillId="35" fontId="4" numFmtId="0" xfId="0" applyAlignment="1" applyFont="1">
      <alignment wrapText="1"/>
    </xf>
    <xf borderId="0" fillId="35" fontId="4" numFmtId="0" xfId="0" applyAlignment="1" applyFont="1">
      <alignment wrapText="1"/>
    </xf>
    <xf borderId="0" fillId="19" fontId="7" numFmtId="0" xfId="0" applyAlignment="1" applyFont="1">
      <alignment wrapText="1"/>
    </xf>
    <xf borderId="0" fillId="19" fontId="1" numFmtId="0" xfId="0" applyAlignment="1" applyFont="1">
      <alignment wrapText="1"/>
    </xf>
    <xf borderId="0" fillId="15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35" fontId="7" numFmtId="0" xfId="0" applyAlignment="1" applyFont="1">
      <alignment wrapText="1"/>
    </xf>
    <xf borderId="0" fillId="35" fontId="1" numFmtId="0" xfId="0" applyAlignment="1" applyFont="1">
      <alignment wrapText="1"/>
    </xf>
    <xf borderId="0" fillId="35" fontId="1" numFmtId="0" xfId="0" applyAlignment="1" applyFont="1">
      <alignment wrapText="1"/>
    </xf>
    <xf borderId="0" fillId="34" fontId="1" numFmtId="165" xfId="0" applyAlignment="1" applyFont="1" applyNumberFormat="1">
      <alignment wrapText="1"/>
    </xf>
    <xf borderId="13" fillId="34" fontId="1" numFmtId="165" xfId="0" applyAlignment="1" applyBorder="1" applyFont="1" applyNumberFormat="1">
      <alignment wrapText="1"/>
    </xf>
    <xf borderId="3" fillId="34" fontId="1" numFmtId="165" xfId="0" applyAlignment="1" applyBorder="1" applyFont="1" applyNumberFormat="1">
      <alignment wrapText="1"/>
    </xf>
    <xf borderId="0" fillId="2" fontId="4" numFmtId="165" xfId="0" applyAlignment="1" applyFont="1" applyNumberFormat="1">
      <alignment wrapText="1"/>
    </xf>
    <xf borderId="0" fillId="15" fontId="4" numFmtId="165" xfId="0" applyAlignment="1" applyFont="1" applyNumberFormat="1">
      <alignment wrapText="1"/>
    </xf>
    <xf borderId="13" fillId="15" fontId="4" numFmtId="165" xfId="0" applyAlignment="1" applyBorder="1" applyFont="1" applyNumberFormat="1">
      <alignment wrapText="1"/>
    </xf>
    <xf borderId="3" fillId="15" fontId="4" numFmtId="165" xfId="0" applyAlignment="1" applyBorder="1" applyFont="1" applyNumberFormat="1">
      <alignment wrapText="1"/>
    </xf>
    <xf borderId="13" fillId="2" fontId="4" numFmtId="165" xfId="0" applyAlignment="1" applyBorder="1" applyFont="1" applyNumberFormat="1">
      <alignment wrapText="1"/>
    </xf>
    <xf borderId="7" fillId="2" fontId="4" numFmtId="165" xfId="0" applyAlignment="1" applyBorder="1" applyFont="1" applyNumberFormat="1">
      <alignment wrapText="1"/>
    </xf>
    <xf borderId="8" fillId="15" fontId="4" numFmtId="165" xfId="0" applyAlignment="1" applyBorder="1" applyFont="1" applyNumberFormat="1">
      <alignment wrapText="1"/>
    </xf>
    <xf borderId="0" fillId="15" fontId="4" numFmtId="165" xfId="0" applyAlignment="1" applyFont="1" applyNumberFormat="1">
      <alignment wrapText="1"/>
    </xf>
    <xf borderId="13" fillId="15" fontId="4" numFmtId="165" xfId="0" applyAlignment="1" applyBorder="1" applyFont="1" applyNumberFormat="1">
      <alignment wrapText="1"/>
    </xf>
    <xf borderId="3" fillId="15" fontId="4" numFmtId="165" xfId="0" applyAlignment="1" applyBorder="1" applyFont="1" applyNumberFormat="1">
      <alignment wrapText="1"/>
    </xf>
    <xf borderId="0" fillId="0" fontId="1" numFmtId="14" xfId="0" applyAlignment="1" applyFont="1" applyNumberFormat="1">
      <alignment wrapText="1"/>
    </xf>
    <xf borderId="0" fillId="27" fontId="1" numFmtId="0" xfId="0" applyAlignment="1" applyFont="1">
      <alignment wrapText="1"/>
    </xf>
  </cellXfs>
  <cellStyles count="1">
    <cellStyle xfId="0" name="Normal" builtinId="0"/>
  </cellStyles>
  <dxfs count="5"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FFFF"/>
      </font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>
        <color rgb="FFFFFF00"/>
      </font>
      <fill>
        <patternFill patternType="none"/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10.86"/>
    <col customWidth="1" min="2" max="2" width="11.71"/>
    <col customWidth="1" min="3" max="11" width="7.57"/>
    <col customWidth="1" min="12" max="12" width="8.57"/>
    <col customWidth="1" min="13" max="17" width="15.86"/>
    <col customWidth="1" min="18" max="18" width="17.29"/>
    <col customWidth="1" min="19" max="20" width="15.86"/>
  </cols>
  <sheetData>
    <row r="1">
      <c r="A1" s="1">
        <v>0.0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3" t="s">
        <v>18</v>
      </c>
      <c r="T1" s="13" t="s">
        <v>19</v>
      </c>
    </row>
    <row r="2">
      <c r="A2" s="15">
        <v>42905.0</v>
      </c>
      <c r="B2" s="16" t="str">
        <f t="shared" ref="B2:B113" si="1">CHOOSE(WEEKDAY(A2),"Sunday","Monday","Tuesday","Wednesday","Thursday","Friday","Saturday")</f>
        <v>Monday</v>
      </c>
      <c r="C2" s="17">
        <v>423.0</v>
      </c>
      <c r="D2" s="19">
        <f>'WEEKLY OVERVIEW'!$B$5</f>
        <v>571.0714286</v>
      </c>
      <c r="E2" s="19">
        <f t="shared" ref="E2:E113" si="2">IF((D2-C2)&lt;0,0,ROUND((D2-C2)/15)*15)</f>
        <v>150</v>
      </c>
      <c r="F2" s="17">
        <v>105.0</v>
      </c>
      <c r="G2" s="23"/>
      <c r="H2" s="19">
        <f t="shared" ref="H2:H113" si="3">SUM(C2,F2,G2)</f>
        <v>528</v>
      </c>
      <c r="I2" s="19">
        <f t="shared" ref="I2:I113" si="4">H2-D2</f>
        <v>-43.07142857</v>
      </c>
      <c r="J2" s="22">
        <f t="shared" ref="J2:J47" si="5">IF(F2="","",ROUND((D3-(H2-K2))/15)*15+IF(E2&gt;F2,ROUND((E2-F2)/15)*15,0))</f>
        <v>300</v>
      </c>
      <c r="K2" s="19">
        <f>'WEEKLY OVERVIEW'!$B$3</f>
        <v>132.2142857</v>
      </c>
      <c r="L2" s="19">
        <f t="shared" ref="L2:L113" si="6">IF(ISBLANK(C3),0,H2-C3)</f>
        <v>145</v>
      </c>
      <c r="M2" s="27"/>
      <c r="N2" s="27"/>
      <c r="O2" s="27"/>
      <c r="P2" s="27"/>
      <c r="Q2" s="27"/>
      <c r="R2" s="27"/>
      <c r="S2" s="28"/>
      <c r="T2" s="28"/>
    </row>
    <row r="3">
      <c r="A3" s="29">
        <f t="shared" ref="A3:A23" si="7">A2+1</f>
        <v>42906</v>
      </c>
      <c r="B3" s="31" t="str">
        <f t="shared" si="1"/>
        <v>Tuesday</v>
      </c>
      <c r="C3" s="32">
        <v>383.0</v>
      </c>
      <c r="D3" s="35">
        <f>'WEEKLY OVERVIEW'!$C$5</f>
        <v>657.7032967</v>
      </c>
      <c r="E3" s="35">
        <f t="shared" si="2"/>
        <v>270</v>
      </c>
      <c r="F3" s="32">
        <v>210.0</v>
      </c>
      <c r="G3" s="37"/>
      <c r="H3" s="35">
        <f t="shared" si="3"/>
        <v>593</v>
      </c>
      <c r="I3" s="35">
        <f t="shared" si="4"/>
        <v>-64.7032967</v>
      </c>
      <c r="J3" s="30">
        <f t="shared" si="5"/>
        <v>360</v>
      </c>
      <c r="K3" s="35">
        <f>'WEEKLY OVERVIEW'!$C$3</f>
        <v>138.7857143</v>
      </c>
      <c r="L3" s="35">
        <f t="shared" si="6"/>
        <v>132</v>
      </c>
      <c r="M3" s="39"/>
      <c r="N3" s="39"/>
      <c r="O3" s="39"/>
      <c r="P3" s="39"/>
      <c r="Q3" s="39"/>
      <c r="R3" s="39"/>
      <c r="S3" s="41"/>
      <c r="T3" s="41"/>
    </row>
    <row r="4">
      <c r="A4" s="42">
        <f t="shared" si="7"/>
        <v>42907</v>
      </c>
      <c r="B4" s="16" t="str">
        <f t="shared" si="1"/>
        <v>Wednesday</v>
      </c>
      <c r="C4" s="17">
        <v>461.0</v>
      </c>
      <c r="D4" s="19">
        <f>'WEEKLY OVERVIEW'!$D$5</f>
        <v>748.0714286</v>
      </c>
      <c r="E4" s="19">
        <f t="shared" si="2"/>
        <v>285</v>
      </c>
      <c r="F4" s="17">
        <v>315.0</v>
      </c>
      <c r="G4" s="23"/>
      <c r="H4" s="19">
        <f t="shared" si="3"/>
        <v>776</v>
      </c>
      <c r="I4" s="19">
        <f t="shared" si="4"/>
        <v>27.92857143</v>
      </c>
      <c r="J4" s="22">
        <f t="shared" si="5"/>
        <v>150</v>
      </c>
      <c r="K4" s="19">
        <f>'WEEKLY OVERVIEW'!$D$3</f>
        <v>144</v>
      </c>
      <c r="L4" s="19">
        <f t="shared" si="6"/>
        <v>148</v>
      </c>
      <c r="M4" s="27"/>
      <c r="N4" s="27"/>
      <c r="O4" s="27"/>
      <c r="P4" s="27"/>
      <c r="Q4" s="27"/>
      <c r="R4" s="27"/>
      <c r="S4" s="28"/>
      <c r="T4" s="28"/>
    </row>
    <row r="5">
      <c r="A5" s="29">
        <f t="shared" si="7"/>
        <v>42908</v>
      </c>
      <c r="B5" s="31" t="str">
        <f t="shared" si="1"/>
        <v>Thursday</v>
      </c>
      <c r="C5" s="32">
        <v>628.0</v>
      </c>
      <c r="D5" s="35">
        <f>'WEEKLY OVERVIEW'!$E$5</f>
        <v>780.7637363</v>
      </c>
      <c r="E5" s="35">
        <f t="shared" si="2"/>
        <v>150</v>
      </c>
      <c r="F5" s="32">
        <v>210.0</v>
      </c>
      <c r="G5" s="37"/>
      <c r="H5" s="35">
        <f t="shared" si="3"/>
        <v>838</v>
      </c>
      <c r="I5" s="35">
        <f t="shared" si="4"/>
        <v>57.23626374</v>
      </c>
      <c r="J5" s="30">
        <f t="shared" si="5"/>
        <v>75</v>
      </c>
      <c r="K5" s="35">
        <f>'WEEKLY OVERVIEW'!$E$3</f>
        <v>156.0714286</v>
      </c>
      <c r="L5" s="35">
        <f t="shared" si="6"/>
        <v>186</v>
      </c>
      <c r="M5" s="39"/>
      <c r="N5" s="39"/>
      <c r="O5" s="39"/>
      <c r="P5" s="39"/>
      <c r="Q5" s="39"/>
      <c r="R5" s="39"/>
      <c r="S5" s="41"/>
      <c r="T5" s="41"/>
    </row>
    <row r="6">
      <c r="A6" s="42">
        <f t="shared" si="7"/>
        <v>42909</v>
      </c>
      <c r="B6" s="16" t="str">
        <f t="shared" si="1"/>
        <v>Friday</v>
      </c>
      <c r="C6" s="17">
        <v>652.0</v>
      </c>
      <c r="D6" s="19">
        <f>'WEEKLY OVERVIEW'!$F$5</f>
        <v>756.9065934</v>
      </c>
      <c r="E6" s="19">
        <f t="shared" si="2"/>
        <v>105</v>
      </c>
      <c r="F6" s="17">
        <v>210.0</v>
      </c>
      <c r="G6" s="23"/>
      <c r="H6" s="19">
        <f t="shared" si="3"/>
        <v>862</v>
      </c>
      <c r="I6" s="19">
        <f t="shared" si="4"/>
        <v>105.0934066</v>
      </c>
      <c r="J6" s="22">
        <f t="shared" si="5"/>
        <v>30</v>
      </c>
      <c r="K6" s="19">
        <f>'WEEKLY OVERVIEW'!$F$3</f>
        <v>218.8461538</v>
      </c>
      <c r="L6" s="19">
        <f t="shared" si="6"/>
        <v>237</v>
      </c>
      <c r="M6" s="27"/>
      <c r="N6" s="27"/>
      <c r="O6" s="27"/>
      <c r="P6" s="27"/>
      <c r="Q6" s="27"/>
      <c r="R6" s="27"/>
      <c r="S6" s="28"/>
      <c r="T6" s="28"/>
    </row>
    <row r="7">
      <c r="A7" s="29">
        <f t="shared" si="7"/>
        <v>42910</v>
      </c>
      <c r="B7" s="31" t="str">
        <f t="shared" si="1"/>
        <v>Saturday</v>
      </c>
      <c r="C7" s="32">
        <v>625.0</v>
      </c>
      <c r="D7" s="35">
        <f>'WEEKLY OVERVIEW'!$G$5</f>
        <v>676.8461538</v>
      </c>
      <c r="E7" s="35">
        <f t="shared" si="2"/>
        <v>45</v>
      </c>
      <c r="F7" s="32">
        <v>210.0</v>
      </c>
      <c r="G7" s="37"/>
      <c r="H7" s="35">
        <f t="shared" si="3"/>
        <v>835</v>
      </c>
      <c r="I7" s="35">
        <f t="shared" si="4"/>
        <v>158.1538462</v>
      </c>
      <c r="J7" s="30">
        <f t="shared" si="5"/>
        <v>-15</v>
      </c>
      <c r="K7" s="35">
        <f>'WEEKLY OVERVIEW'!$G$3</f>
        <v>229.1538462</v>
      </c>
      <c r="L7" s="35">
        <f t="shared" si="6"/>
        <v>265</v>
      </c>
      <c r="M7" s="39"/>
      <c r="N7" s="39"/>
      <c r="O7" s="39"/>
      <c r="P7" s="39"/>
      <c r="Q7" s="39"/>
      <c r="R7" s="39"/>
      <c r="S7" s="41"/>
      <c r="T7" s="41"/>
    </row>
    <row r="8">
      <c r="A8" s="45">
        <f t="shared" si="7"/>
        <v>42911</v>
      </c>
      <c r="B8" s="46" t="str">
        <f t="shared" si="1"/>
        <v>Sunday</v>
      </c>
      <c r="C8" s="47">
        <v>570.0</v>
      </c>
      <c r="D8" s="48">
        <f>'WEEKLY OVERVIEW'!$H$5</f>
        <v>591.6923077</v>
      </c>
      <c r="E8" s="48">
        <f t="shared" si="2"/>
        <v>15</v>
      </c>
      <c r="F8" s="47">
        <v>180.0</v>
      </c>
      <c r="G8" s="49"/>
      <c r="H8" s="48">
        <f t="shared" si="3"/>
        <v>750</v>
      </c>
      <c r="I8" s="48">
        <f t="shared" si="4"/>
        <v>158.3076923</v>
      </c>
      <c r="J8" s="50">
        <f t="shared" si="5"/>
        <v>0</v>
      </c>
      <c r="K8" s="48">
        <f>'WEEKLY OVERVIEW'!$H$3</f>
        <v>176.6923077</v>
      </c>
      <c r="L8" s="48">
        <f t="shared" si="6"/>
        <v>150</v>
      </c>
      <c r="M8" s="27"/>
      <c r="N8" s="51"/>
      <c r="O8" s="51"/>
      <c r="P8" s="51"/>
      <c r="Q8" s="51"/>
      <c r="R8" s="51"/>
      <c r="S8" s="52"/>
      <c r="T8" s="52"/>
    </row>
    <row r="9">
      <c r="A9" s="53">
        <f t="shared" si="7"/>
        <v>42912</v>
      </c>
      <c r="B9" s="54" t="str">
        <f t="shared" si="1"/>
        <v>Monday</v>
      </c>
      <c r="C9" s="55">
        <v>600.0</v>
      </c>
      <c r="D9" s="35">
        <f>'WEEKLY OVERVIEW'!$B$5</f>
        <v>571.0714286</v>
      </c>
      <c r="E9" s="35">
        <f t="shared" si="2"/>
        <v>0</v>
      </c>
      <c r="F9" s="55">
        <v>105.0</v>
      </c>
      <c r="G9" s="56"/>
      <c r="H9" s="35">
        <f t="shared" si="3"/>
        <v>705</v>
      </c>
      <c r="I9" s="35">
        <f t="shared" si="4"/>
        <v>133.9285714</v>
      </c>
      <c r="J9" s="30">
        <f t="shared" si="5"/>
        <v>90</v>
      </c>
      <c r="K9" s="35">
        <f>'WEEKLY OVERVIEW'!$B$3</f>
        <v>132.2142857</v>
      </c>
      <c r="L9" s="35">
        <f t="shared" si="6"/>
        <v>159</v>
      </c>
      <c r="M9" s="57"/>
      <c r="N9" s="57"/>
      <c r="O9" s="57"/>
      <c r="P9" s="57"/>
      <c r="Q9" s="57"/>
      <c r="R9" s="57"/>
      <c r="S9" s="58"/>
      <c r="T9" s="58"/>
    </row>
    <row r="10">
      <c r="A10" s="42">
        <f t="shared" si="7"/>
        <v>42913</v>
      </c>
      <c r="B10" s="16" t="str">
        <f t="shared" si="1"/>
        <v>Tuesday</v>
      </c>
      <c r="C10" s="17">
        <v>546.0</v>
      </c>
      <c r="D10" s="19">
        <f>'WEEKLY OVERVIEW'!$C$5</f>
        <v>657.7032967</v>
      </c>
      <c r="E10" s="19">
        <f t="shared" si="2"/>
        <v>105</v>
      </c>
      <c r="F10" s="17">
        <v>105.0</v>
      </c>
      <c r="G10" s="59">
        <v>-5.0</v>
      </c>
      <c r="H10" s="19">
        <f t="shared" si="3"/>
        <v>646</v>
      </c>
      <c r="I10" s="19">
        <f t="shared" si="4"/>
        <v>-11.7032967</v>
      </c>
      <c r="J10" s="22">
        <f t="shared" si="5"/>
        <v>240</v>
      </c>
      <c r="K10" s="19">
        <f>'WEEKLY OVERVIEW'!$C$3</f>
        <v>138.7857143</v>
      </c>
      <c r="L10" s="19">
        <f t="shared" si="6"/>
        <v>151</v>
      </c>
      <c r="M10" s="27"/>
      <c r="N10" s="27"/>
      <c r="O10" s="27"/>
      <c r="P10" s="27"/>
      <c r="Q10" s="27"/>
      <c r="R10" s="27"/>
      <c r="S10" s="28"/>
      <c r="T10" s="28"/>
    </row>
    <row r="11">
      <c r="A11" s="29">
        <f t="shared" si="7"/>
        <v>42914</v>
      </c>
      <c r="B11" s="31" t="str">
        <f t="shared" si="1"/>
        <v>Wednesday</v>
      </c>
      <c r="C11" s="32">
        <v>495.0</v>
      </c>
      <c r="D11" s="35">
        <f>'WEEKLY OVERVIEW'!$D$5</f>
        <v>748.0714286</v>
      </c>
      <c r="E11" s="35">
        <f t="shared" si="2"/>
        <v>255</v>
      </c>
      <c r="F11" s="32">
        <v>315.0</v>
      </c>
      <c r="G11" s="63">
        <v>-15.0</v>
      </c>
      <c r="H11" s="35">
        <f t="shared" si="3"/>
        <v>795</v>
      </c>
      <c r="I11" s="35">
        <f t="shared" si="4"/>
        <v>46.92857143</v>
      </c>
      <c r="J11" s="30">
        <f t="shared" si="5"/>
        <v>135</v>
      </c>
      <c r="K11" s="35">
        <f>'WEEKLY OVERVIEW'!$D$3</f>
        <v>144</v>
      </c>
      <c r="L11" s="35">
        <f t="shared" si="6"/>
        <v>189</v>
      </c>
      <c r="M11" s="39"/>
      <c r="N11" s="39"/>
      <c r="O11" s="39"/>
      <c r="P11" s="39"/>
      <c r="Q11" s="39"/>
      <c r="R11" s="39"/>
      <c r="S11" s="41"/>
      <c r="T11" s="41"/>
    </row>
    <row r="12">
      <c r="A12" s="42">
        <f t="shared" si="7"/>
        <v>42915</v>
      </c>
      <c r="B12" s="16" t="str">
        <f t="shared" si="1"/>
        <v>Thursday</v>
      </c>
      <c r="C12" s="17">
        <v>606.0</v>
      </c>
      <c r="D12" s="19">
        <f>'WEEKLY OVERVIEW'!$E$5</f>
        <v>780.7637363</v>
      </c>
      <c r="E12" s="19">
        <f t="shared" si="2"/>
        <v>180</v>
      </c>
      <c r="F12" s="17">
        <v>150.0</v>
      </c>
      <c r="G12" s="23"/>
      <c r="H12" s="19">
        <f t="shared" si="3"/>
        <v>756</v>
      </c>
      <c r="I12" s="19">
        <f t="shared" si="4"/>
        <v>-24.76373626</v>
      </c>
      <c r="J12" s="22">
        <f t="shared" si="5"/>
        <v>180</v>
      </c>
      <c r="K12" s="19">
        <f>'WEEKLY OVERVIEW'!$E$3</f>
        <v>156.0714286</v>
      </c>
      <c r="L12" s="19">
        <f t="shared" si="6"/>
        <v>188</v>
      </c>
      <c r="M12" s="27"/>
      <c r="N12" s="27"/>
      <c r="O12" s="27"/>
      <c r="P12" s="27"/>
      <c r="Q12" s="27"/>
      <c r="R12" s="27"/>
      <c r="S12" s="28"/>
      <c r="T12" s="28"/>
    </row>
    <row r="13">
      <c r="A13" s="29">
        <f t="shared" si="7"/>
        <v>42916</v>
      </c>
      <c r="B13" s="31" t="str">
        <f t="shared" si="1"/>
        <v>Friday</v>
      </c>
      <c r="C13" s="32">
        <v>568.0</v>
      </c>
      <c r="D13" s="35">
        <f>'WEEKLY OVERVIEW'!$F$5</f>
        <v>756.9065934</v>
      </c>
      <c r="E13" s="35">
        <f t="shared" si="2"/>
        <v>195</v>
      </c>
      <c r="F13" s="32">
        <v>210.0</v>
      </c>
      <c r="G13" s="37"/>
      <c r="H13" s="35">
        <f t="shared" si="3"/>
        <v>778</v>
      </c>
      <c r="I13" s="35">
        <f t="shared" si="4"/>
        <v>21.09340659</v>
      </c>
      <c r="J13" s="30">
        <f t="shared" si="5"/>
        <v>120</v>
      </c>
      <c r="K13" s="35">
        <f>'WEEKLY OVERVIEW'!$F$3</f>
        <v>218.8461538</v>
      </c>
      <c r="L13" s="35">
        <f t="shared" si="6"/>
        <v>234</v>
      </c>
      <c r="M13" s="39"/>
      <c r="N13" s="39"/>
      <c r="O13" s="39"/>
      <c r="P13" s="39"/>
      <c r="Q13" s="39"/>
      <c r="R13" s="39"/>
      <c r="S13" s="41"/>
      <c r="T13" s="41"/>
    </row>
    <row r="14">
      <c r="A14" s="42">
        <f t="shared" si="7"/>
        <v>42917</v>
      </c>
      <c r="B14" s="16" t="str">
        <f t="shared" si="1"/>
        <v>Saturday</v>
      </c>
      <c r="C14" s="17">
        <v>544.0</v>
      </c>
      <c r="D14" s="19">
        <f>'WEEKLY OVERVIEW'!$G$5</f>
        <v>676.8461538</v>
      </c>
      <c r="E14" s="19">
        <f t="shared" si="2"/>
        <v>135</v>
      </c>
      <c r="F14" s="17">
        <v>210.0</v>
      </c>
      <c r="G14" s="23"/>
      <c r="H14" s="19">
        <f t="shared" si="3"/>
        <v>754</v>
      </c>
      <c r="I14" s="19">
        <f t="shared" si="4"/>
        <v>77.15384615</v>
      </c>
      <c r="J14" s="22">
        <f t="shared" si="5"/>
        <v>60</v>
      </c>
      <c r="K14" s="19">
        <f>'WEEKLY OVERVIEW'!$G$3</f>
        <v>229.1538462</v>
      </c>
      <c r="L14" s="19">
        <f t="shared" si="6"/>
        <v>244</v>
      </c>
      <c r="M14" s="27"/>
      <c r="N14" s="27"/>
      <c r="O14" s="27"/>
      <c r="P14" s="27"/>
      <c r="Q14" s="27"/>
      <c r="R14" s="27"/>
      <c r="S14" s="28"/>
      <c r="T14" s="28"/>
    </row>
    <row r="15">
      <c r="A15" s="68">
        <f t="shared" si="7"/>
        <v>42918</v>
      </c>
      <c r="B15" s="70" t="str">
        <f t="shared" si="1"/>
        <v>Sunday</v>
      </c>
      <c r="C15" s="71">
        <v>510.0</v>
      </c>
      <c r="D15" s="73">
        <f>'WEEKLY OVERVIEW'!$H$5</f>
        <v>591.6923077</v>
      </c>
      <c r="E15" s="73">
        <f t="shared" si="2"/>
        <v>75</v>
      </c>
      <c r="F15" s="71">
        <v>210.0</v>
      </c>
      <c r="G15" s="74"/>
      <c r="H15" s="73">
        <f t="shared" si="3"/>
        <v>720</v>
      </c>
      <c r="I15" s="73">
        <f t="shared" si="4"/>
        <v>128.3076923</v>
      </c>
      <c r="J15" s="75">
        <f t="shared" si="5"/>
        <v>30</v>
      </c>
      <c r="K15" s="73">
        <f>'WEEKLY OVERVIEW'!$H$3</f>
        <v>176.6923077</v>
      </c>
      <c r="L15" s="73">
        <f t="shared" si="6"/>
        <v>207</v>
      </c>
      <c r="M15" s="76"/>
      <c r="N15" s="76"/>
      <c r="O15" s="76"/>
      <c r="P15" s="76"/>
      <c r="Q15" s="76"/>
      <c r="R15" s="76"/>
      <c r="S15" s="77"/>
      <c r="T15" s="77"/>
    </row>
    <row r="16">
      <c r="A16" s="78">
        <f t="shared" si="7"/>
        <v>42919</v>
      </c>
      <c r="B16" s="79" t="str">
        <f t="shared" si="1"/>
        <v>Monday</v>
      </c>
      <c r="C16" s="80">
        <v>513.0</v>
      </c>
      <c r="D16" s="19">
        <f>'WEEKLY OVERVIEW'!$B$5</f>
        <v>571.0714286</v>
      </c>
      <c r="E16" s="19">
        <f t="shared" si="2"/>
        <v>60</v>
      </c>
      <c r="F16" s="80">
        <v>105.0</v>
      </c>
      <c r="G16" s="81"/>
      <c r="H16" s="19">
        <f t="shared" si="3"/>
        <v>618</v>
      </c>
      <c r="I16" s="19">
        <f t="shared" si="4"/>
        <v>46.92857143</v>
      </c>
      <c r="J16" s="22">
        <f t="shared" si="5"/>
        <v>165</v>
      </c>
      <c r="K16" s="19">
        <f>'WEEKLY OVERVIEW'!$B$3</f>
        <v>132.2142857</v>
      </c>
      <c r="L16" s="19">
        <f t="shared" si="6"/>
        <v>211</v>
      </c>
      <c r="M16" s="85"/>
      <c r="N16" s="85"/>
      <c r="O16" s="85"/>
      <c r="P16" s="85"/>
      <c r="Q16" s="85"/>
      <c r="R16" s="85"/>
      <c r="S16" s="87"/>
      <c r="T16" s="87"/>
    </row>
    <row r="17">
      <c r="A17" s="29">
        <f t="shared" si="7"/>
        <v>42920</v>
      </c>
      <c r="B17" s="31" t="str">
        <f t="shared" si="1"/>
        <v>Tuesday</v>
      </c>
      <c r="C17" s="32">
        <v>407.0</v>
      </c>
      <c r="D17" s="35">
        <f>'WEEKLY OVERVIEW'!$C$5</f>
        <v>657.7032967</v>
      </c>
      <c r="E17" s="35">
        <f t="shared" si="2"/>
        <v>255</v>
      </c>
      <c r="F17" s="32">
        <v>180.0</v>
      </c>
      <c r="G17" s="37"/>
      <c r="H17" s="35">
        <f t="shared" si="3"/>
        <v>587</v>
      </c>
      <c r="I17" s="35">
        <f t="shared" si="4"/>
        <v>-70.7032967</v>
      </c>
      <c r="J17" s="30">
        <f t="shared" si="5"/>
        <v>375</v>
      </c>
      <c r="K17" s="35">
        <f>'WEEKLY OVERVIEW'!$C$3</f>
        <v>138.7857143</v>
      </c>
      <c r="L17" s="35">
        <f t="shared" si="6"/>
        <v>264</v>
      </c>
      <c r="M17" s="39"/>
      <c r="N17" s="39"/>
      <c r="O17" s="39"/>
      <c r="P17" s="39"/>
      <c r="Q17" s="39"/>
      <c r="R17" s="39"/>
      <c r="S17" s="41"/>
      <c r="T17" s="41"/>
    </row>
    <row r="18">
      <c r="A18" s="42">
        <f t="shared" si="7"/>
        <v>42921</v>
      </c>
      <c r="B18" s="16" t="str">
        <f t="shared" si="1"/>
        <v>Wednesday</v>
      </c>
      <c r="C18" s="17">
        <v>323.0</v>
      </c>
      <c r="D18" s="19">
        <f>'WEEKLY OVERVIEW'!$D$5</f>
        <v>748.0714286</v>
      </c>
      <c r="E18" s="19">
        <f t="shared" si="2"/>
        <v>420</v>
      </c>
      <c r="F18" s="17">
        <v>420.0</v>
      </c>
      <c r="G18" s="23"/>
      <c r="H18" s="19">
        <f t="shared" si="3"/>
        <v>743</v>
      </c>
      <c r="I18" s="19">
        <f t="shared" si="4"/>
        <v>-5.071428571</v>
      </c>
      <c r="J18" s="22">
        <f t="shared" si="5"/>
        <v>180</v>
      </c>
      <c r="K18" s="19">
        <f>'WEEKLY OVERVIEW'!$D$3</f>
        <v>144</v>
      </c>
      <c r="L18" s="19">
        <f t="shared" si="6"/>
        <v>129</v>
      </c>
      <c r="M18" s="27"/>
      <c r="N18" s="27"/>
      <c r="O18" s="27"/>
      <c r="P18" s="27"/>
      <c r="Q18" s="27"/>
      <c r="R18" s="27"/>
      <c r="S18" s="28"/>
      <c r="T18" s="28"/>
    </row>
    <row r="19">
      <c r="A19" s="29">
        <f t="shared" si="7"/>
        <v>42922</v>
      </c>
      <c r="B19" s="31" t="str">
        <f t="shared" si="1"/>
        <v>Thursday</v>
      </c>
      <c r="C19" s="32">
        <v>614.0</v>
      </c>
      <c r="D19" s="35">
        <f>'WEEKLY OVERVIEW'!$E$5</f>
        <v>780.7637363</v>
      </c>
      <c r="E19" s="35">
        <f t="shared" si="2"/>
        <v>165</v>
      </c>
      <c r="F19" s="32">
        <v>210.0</v>
      </c>
      <c r="G19" s="37"/>
      <c r="H19" s="35">
        <f t="shared" si="3"/>
        <v>824</v>
      </c>
      <c r="I19" s="35">
        <f t="shared" si="4"/>
        <v>43.23626374</v>
      </c>
      <c r="J19" s="30">
        <f t="shared" si="5"/>
        <v>90</v>
      </c>
      <c r="K19" s="35">
        <f>'WEEKLY OVERVIEW'!$E$3</f>
        <v>156.0714286</v>
      </c>
      <c r="L19" s="35">
        <f t="shared" si="6"/>
        <v>164</v>
      </c>
      <c r="M19" s="39"/>
      <c r="N19" s="39"/>
      <c r="O19" s="39"/>
      <c r="P19" s="39"/>
      <c r="Q19" s="39"/>
      <c r="R19" s="39"/>
      <c r="S19" s="41"/>
      <c r="T19" s="41"/>
    </row>
    <row r="20">
      <c r="A20" s="42">
        <f t="shared" si="7"/>
        <v>42923</v>
      </c>
      <c r="B20" s="16" t="str">
        <f t="shared" si="1"/>
        <v>Friday</v>
      </c>
      <c r="C20" s="17">
        <v>660.0</v>
      </c>
      <c r="D20" s="19">
        <f>'WEEKLY OVERVIEW'!$F$5</f>
        <v>756.9065934</v>
      </c>
      <c r="E20" s="19">
        <f t="shared" si="2"/>
        <v>90</v>
      </c>
      <c r="F20" s="17">
        <v>210.0</v>
      </c>
      <c r="G20" s="23"/>
      <c r="H20" s="19">
        <f t="shared" si="3"/>
        <v>870</v>
      </c>
      <c r="I20" s="19">
        <f t="shared" si="4"/>
        <v>113.0934066</v>
      </c>
      <c r="J20" s="22">
        <f t="shared" si="5"/>
        <v>30</v>
      </c>
      <c r="K20" s="19">
        <f>'WEEKLY OVERVIEW'!$F$3</f>
        <v>218.8461538</v>
      </c>
      <c r="L20" s="19">
        <f t="shared" si="6"/>
        <v>237</v>
      </c>
      <c r="M20" s="27"/>
      <c r="N20" s="27"/>
      <c r="O20" s="27"/>
      <c r="P20" s="27"/>
      <c r="Q20" s="27"/>
      <c r="R20" s="27"/>
      <c r="S20" s="28"/>
      <c r="T20" s="28"/>
    </row>
    <row r="21">
      <c r="A21" s="29">
        <f t="shared" si="7"/>
        <v>42924</v>
      </c>
      <c r="B21" s="31" t="str">
        <f t="shared" si="1"/>
        <v>Saturday</v>
      </c>
      <c r="C21" s="32">
        <v>633.0</v>
      </c>
      <c r="D21" s="35">
        <f>'WEEKLY OVERVIEW'!$G$5</f>
        <v>676.8461538</v>
      </c>
      <c r="E21" s="35">
        <f t="shared" si="2"/>
        <v>45</v>
      </c>
      <c r="F21" s="32">
        <v>105.0</v>
      </c>
      <c r="G21" s="37"/>
      <c r="H21" s="35">
        <f t="shared" si="3"/>
        <v>738</v>
      </c>
      <c r="I21" s="35">
        <f t="shared" si="4"/>
        <v>61.15384615</v>
      </c>
      <c r="J21" s="30">
        <f t="shared" si="5"/>
        <v>90</v>
      </c>
      <c r="K21" s="35">
        <f>'WEEKLY OVERVIEW'!$G$3</f>
        <v>229.1538462</v>
      </c>
      <c r="L21" s="35">
        <f t="shared" si="6"/>
        <v>209</v>
      </c>
      <c r="M21" s="39"/>
      <c r="N21" s="39"/>
      <c r="O21" s="39"/>
      <c r="P21" s="39"/>
      <c r="Q21" s="39"/>
      <c r="R21" s="39"/>
      <c r="S21" s="41"/>
      <c r="T21" s="41"/>
    </row>
    <row r="22">
      <c r="A22" s="45">
        <f t="shared" si="7"/>
        <v>42925</v>
      </c>
      <c r="B22" s="46" t="str">
        <f t="shared" si="1"/>
        <v>Sunday</v>
      </c>
      <c r="C22" s="47">
        <v>529.0</v>
      </c>
      <c r="D22" s="48">
        <f>'WEEKLY OVERVIEW'!$H$5</f>
        <v>591.6923077</v>
      </c>
      <c r="E22" s="48">
        <f t="shared" si="2"/>
        <v>60</v>
      </c>
      <c r="F22" s="47">
        <v>210.0</v>
      </c>
      <c r="G22" s="49"/>
      <c r="H22" s="48">
        <f t="shared" si="3"/>
        <v>739</v>
      </c>
      <c r="I22" s="48">
        <f t="shared" si="4"/>
        <v>147.3076923</v>
      </c>
      <c r="J22" s="50">
        <f t="shared" si="5"/>
        <v>15</v>
      </c>
      <c r="K22" s="48">
        <f>'WEEKLY OVERVIEW'!$H$3</f>
        <v>176.6923077</v>
      </c>
      <c r="L22" s="48">
        <f t="shared" si="6"/>
        <v>186</v>
      </c>
      <c r="M22" s="51"/>
      <c r="N22" s="51"/>
      <c r="O22" s="51"/>
      <c r="P22" s="51"/>
      <c r="Q22" s="51"/>
      <c r="R22" s="51"/>
      <c r="S22" s="52"/>
      <c r="T22" s="52"/>
    </row>
    <row r="23">
      <c r="A23" s="53">
        <f t="shared" si="7"/>
        <v>42926</v>
      </c>
      <c r="B23" s="54" t="str">
        <f t="shared" si="1"/>
        <v>Monday</v>
      </c>
      <c r="C23" s="55">
        <v>553.0</v>
      </c>
      <c r="D23" s="35">
        <f>'WEEKLY OVERVIEW'!$B$5</f>
        <v>571.0714286</v>
      </c>
      <c r="E23" s="35">
        <f t="shared" si="2"/>
        <v>15</v>
      </c>
      <c r="F23" s="55">
        <v>150.0</v>
      </c>
      <c r="G23" s="113"/>
      <c r="H23" s="35">
        <f t="shared" si="3"/>
        <v>703</v>
      </c>
      <c r="I23" s="35">
        <f t="shared" si="4"/>
        <v>131.9285714</v>
      </c>
      <c r="J23" s="30">
        <f t="shared" si="5"/>
        <v>90</v>
      </c>
      <c r="K23" s="35">
        <f>'WEEKLY OVERVIEW'!$B$3</f>
        <v>132.2142857</v>
      </c>
      <c r="L23" s="35">
        <f t="shared" si="6"/>
        <v>148</v>
      </c>
      <c r="M23" s="57"/>
      <c r="N23" s="57"/>
      <c r="O23" s="57"/>
      <c r="P23" s="57"/>
      <c r="Q23" s="57"/>
      <c r="R23" s="57"/>
      <c r="S23" s="58"/>
      <c r="T23" s="58"/>
    </row>
    <row r="24">
      <c r="A24" s="115">
        <v>42927.0</v>
      </c>
      <c r="B24" s="16" t="str">
        <f t="shared" si="1"/>
        <v>Tuesday</v>
      </c>
      <c r="C24" s="17">
        <v>555.0</v>
      </c>
      <c r="D24" s="19">
        <f>'WEEKLY OVERVIEW'!$C$5</f>
        <v>657.7032967</v>
      </c>
      <c r="E24" s="19">
        <f t="shared" si="2"/>
        <v>105</v>
      </c>
      <c r="F24" s="17">
        <v>180.0</v>
      </c>
      <c r="G24" s="59"/>
      <c r="H24" s="19">
        <f t="shared" si="3"/>
        <v>735</v>
      </c>
      <c r="I24" s="19">
        <f t="shared" si="4"/>
        <v>77.2967033</v>
      </c>
      <c r="J24" s="22">
        <f t="shared" si="5"/>
        <v>150</v>
      </c>
      <c r="K24" s="19">
        <f>'WEEKLY OVERVIEW'!$C$3</f>
        <v>138.7857143</v>
      </c>
      <c r="L24" s="19">
        <f t="shared" si="6"/>
        <v>200</v>
      </c>
      <c r="M24" s="27"/>
      <c r="N24" s="27"/>
      <c r="O24" s="27"/>
      <c r="P24" s="27"/>
      <c r="Q24" s="27"/>
      <c r="R24" s="27"/>
      <c r="S24" s="28"/>
      <c r="T24" s="28"/>
    </row>
    <row r="25">
      <c r="A25" s="29">
        <f t="shared" ref="A25:A113" si="8">A24+1</f>
        <v>42928</v>
      </c>
      <c r="B25" s="31" t="str">
        <f t="shared" si="1"/>
        <v>Wednesday</v>
      </c>
      <c r="C25" s="32">
        <v>535.0</v>
      </c>
      <c r="D25" s="35">
        <f>'WEEKLY OVERVIEW'!$D$5</f>
        <v>748.0714286</v>
      </c>
      <c r="E25" s="35">
        <f t="shared" si="2"/>
        <v>210</v>
      </c>
      <c r="F25" s="32">
        <v>315.0</v>
      </c>
      <c r="G25" s="37"/>
      <c r="H25" s="35">
        <f t="shared" si="3"/>
        <v>850</v>
      </c>
      <c r="I25" s="35">
        <f t="shared" si="4"/>
        <v>101.9285714</v>
      </c>
      <c r="J25" s="30">
        <f t="shared" si="5"/>
        <v>75</v>
      </c>
      <c r="K25" s="35">
        <f>'WEEKLY OVERVIEW'!$D$3</f>
        <v>144</v>
      </c>
      <c r="L25" s="35">
        <f t="shared" si="6"/>
        <v>214</v>
      </c>
      <c r="M25" s="39"/>
      <c r="N25" s="39"/>
      <c r="O25" s="39"/>
      <c r="P25" s="39"/>
      <c r="Q25" s="39"/>
      <c r="R25" s="39"/>
      <c r="S25" s="41"/>
      <c r="T25" s="41"/>
    </row>
    <row r="26">
      <c r="A26" s="42">
        <f t="shared" si="8"/>
        <v>42929</v>
      </c>
      <c r="B26" s="16" t="str">
        <f t="shared" si="1"/>
        <v>Thursday</v>
      </c>
      <c r="C26" s="17">
        <v>636.0</v>
      </c>
      <c r="D26" s="19">
        <f>'WEEKLY OVERVIEW'!$E$5</f>
        <v>780.7637363</v>
      </c>
      <c r="E26" s="19">
        <f t="shared" si="2"/>
        <v>150</v>
      </c>
      <c r="F26" s="17">
        <v>150.0</v>
      </c>
      <c r="G26" s="59"/>
      <c r="H26" s="19">
        <f t="shared" si="3"/>
        <v>786</v>
      </c>
      <c r="I26" s="19">
        <f t="shared" si="4"/>
        <v>5.236263736</v>
      </c>
      <c r="J26" s="22">
        <f t="shared" si="5"/>
        <v>120</v>
      </c>
      <c r="K26" s="19">
        <f>'WEEKLY OVERVIEW'!$E$3</f>
        <v>156.0714286</v>
      </c>
      <c r="L26" s="19">
        <f t="shared" si="6"/>
        <v>150</v>
      </c>
      <c r="M26" s="27"/>
      <c r="N26" s="27"/>
      <c r="O26" s="27"/>
      <c r="P26" s="27"/>
      <c r="Q26" s="27"/>
      <c r="R26" s="27"/>
      <c r="S26" s="28"/>
      <c r="T26" s="28"/>
    </row>
    <row r="27">
      <c r="A27" s="29">
        <f t="shared" si="8"/>
        <v>42930</v>
      </c>
      <c r="B27" s="31" t="str">
        <f t="shared" si="1"/>
        <v>Friday</v>
      </c>
      <c r="C27" s="32">
        <v>636.0</v>
      </c>
      <c r="D27" s="35">
        <f>'WEEKLY OVERVIEW'!$F$5</f>
        <v>756.9065934</v>
      </c>
      <c r="E27" s="35">
        <f t="shared" si="2"/>
        <v>120</v>
      </c>
      <c r="F27" s="32">
        <v>210.0</v>
      </c>
      <c r="G27" s="37"/>
      <c r="H27" s="35">
        <f t="shared" si="3"/>
        <v>846</v>
      </c>
      <c r="I27" s="35">
        <f t="shared" si="4"/>
        <v>89.09340659</v>
      </c>
      <c r="J27" s="30">
        <f t="shared" si="5"/>
        <v>45</v>
      </c>
      <c r="K27" s="35">
        <f>'WEEKLY OVERVIEW'!$F$3</f>
        <v>218.8461538</v>
      </c>
      <c r="L27" s="35">
        <f t="shared" si="6"/>
        <v>261</v>
      </c>
      <c r="M27" s="39"/>
      <c r="N27" s="39"/>
      <c r="O27" s="39"/>
      <c r="P27" s="39"/>
      <c r="Q27" s="39"/>
      <c r="R27" s="39"/>
      <c r="S27" s="41"/>
      <c r="T27" s="41"/>
    </row>
    <row r="28">
      <c r="A28" s="42">
        <f t="shared" si="8"/>
        <v>42931</v>
      </c>
      <c r="B28" s="16" t="str">
        <f t="shared" si="1"/>
        <v>Saturday</v>
      </c>
      <c r="C28" s="17">
        <v>585.0</v>
      </c>
      <c r="D28" s="19">
        <f>'WEEKLY OVERVIEW'!$G$5</f>
        <v>676.8461538</v>
      </c>
      <c r="E28" s="19">
        <f t="shared" si="2"/>
        <v>90</v>
      </c>
      <c r="F28" s="17">
        <v>180.0</v>
      </c>
      <c r="G28" s="23"/>
      <c r="H28" s="19">
        <f t="shared" si="3"/>
        <v>765</v>
      </c>
      <c r="I28" s="19">
        <f t="shared" si="4"/>
        <v>88.15384615</v>
      </c>
      <c r="J28" s="22">
        <f t="shared" si="5"/>
        <v>60</v>
      </c>
      <c r="K28" s="19">
        <f>'WEEKLY OVERVIEW'!$G$3</f>
        <v>229.1538462</v>
      </c>
      <c r="L28" s="19">
        <f t="shared" si="6"/>
        <v>222</v>
      </c>
      <c r="M28" s="27"/>
      <c r="N28" s="27"/>
      <c r="O28" s="27"/>
      <c r="P28" s="27"/>
      <c r="Q28" s="27"/>
      <c r="R28" s="27"/>
      <c r="S28" s="28"/>
      <c r="T28" s="28"/>
    </row>
    <row r="29">
      <c r="A29" s="68">
        <f t="shared" si="8"/>
        <v>42932</v>
      </c>
      <c r="B29" s="70" t="str">
        <f t="shared" si="1"/>
        <v>Sunday</v>
      </c>
      <c r="C29" s="71">
        <v>543.0</v>
      </c>
      <c r="D29" s="73">
        <f>'WEEKLY OVERVIEW'!$H$5</f>
        <v>591.6923077</v>
      </c>
      <c r="E29" s="73">
        <f t="shared" si="2"/>
        <v>45</v>
      </c>
      <c r="F29" s="71">
        <v>210.0</v>
      </c>
      <c r="G29" s="124"/>
      <c r="H29" s="73">
        <f t="shared" si="3"/>
        <v>753</v>
      </c>
      <c r="I29" s="73">
        <f t="shared" si="4"/>
        <v>161.3076923</v>
      </c>
      <c r="J29" s="75">
        <f t="shared" si="5"/>
        <v>0</v>
      </c>
      <c r="K29" s="73">
        <f>'WEEKLY OVERVIEW'!$H$3</f>
        <v>176.6923077</v>
      </c>
      <c r="L29" s="73">
        <f t="shared" si="6"/>
        <v>195</v>
      </c>
      <c r="M29" s="76"/>
      <c r="N29" s="76"/>
      <c r="O29" s="76"/>
      <c r="P29" s="76"/>
      <c r="Q29" s="76"/>
      <c r="R29" s="76"/>
      <c r="S29" s="77"/>
      <c r="T29" s="77"/>
    </row>
    <row r="30">
      <c r="A30" s="78">
        <f t="shared" si="8"/>
        <v>42933</v>
      </c>
      <c r="B30" s="79" t="str">
        <f t="shared" si="1"/>
        <v>Monday</v>
      </c>
      <c r="C30" s="80">
        <v>558.0</v>
      </c>
      <c r="D30" s="19">
        <f>'WEEKLY OVERVIEW'!$B$5</f>
        <v>571.0714286</v>
      </c>
      <c r="E30" s="19">
        <f t="shared" si="2"/>
        <v>15</v>
      </c>
      <c r="F30" s="80">
        <v>120.0</v>
      </c>
      <c r="G30" s="125"/>
      <c r="H30" s="19">
        <f t="shared" si="3"/>
        <v>678</v>
      </c>
      <c r="I30" s="19">
        <f t="shared" si="4"/>
        <v>106.9285714</v>
      </c>
      <c r="J30" s="22">
        <f t="shared" si="5"/>
        <v>105</v>
      </c>
      <c r="K30" s="19">
        <f>'WEEKLY OVERVIEW'!$B$3</f>
        <v>132.2142857</v>
      </c>
      <c r="L30" s="19">
        <f t="shared" si="6"/>
        <v>183</v>
      </c>
      <c r="M30" s="85"/>
      <c r="N30" s="85"/>
      <c r="O30" s="85"/>
      <c r="P30" s="85"/>
      <c r="Q30" s="85"/>
      <c r="R30" s="85"/>
      <c r="S30" s="87"/>
      <c r="T30" s="87"/>
    </row>
    <row r="31">
      <c r="A31" s="29">
        <f t="shared" si="8"/>
        <v>42934</v>
      </c>
      <c r="B31" s="31" t="str">
        <f t="shared" si="1"/>
        <v>Tuesday</v>
      </c>
      <c r="C31" s="32">
        <v>495.0</v>
      </c>
      <c r="D31" s="35">
        <f>'WEEKLY OVERVIEW'!$C$5</f>
        <v>657.7032967</v>
      </c>
      <c r="E31" s="35">
        <f t="shared" si="2"/>
        <v>165</v>
      </c>
      <c r="F31" s="32">
        <v>210.0</v>
      </c>
      <c r="G31" s="63"/>
      <c r="H31" s="35">
        <f t="shared" si="3"/>
        <v>705</v>
      </c>
      <c r="I31" s="35">
        <f t="shared" si="4"/>
        <v>47.2967033</v>
      </c>
      <c r="J31" s="30">
        <f t="shared" si="5"/>
        <v>180</v>
      </c>
      <c r="K31" s="35">
        <f>'WEEKLY OVERVIEW'!$C$3</f>
        <v>138.7857143</v>
      </c>
      <c r="L31" s="35">
        <f t="shared" si="6"/>
        <v>138</v>
      </c>
      <c r="M31" s="39"/>
      <c r="N31" s="39"/>
      <c r="O31" s="39"/>
      <c r="P31" s="39"/>
      <c r="Q31" s="39"/>
      <c r="R31" s="39"/>
      <c r="S31" s="41"/>
      <c r="T31" s="41"/>
    </row>
    <row r="32">
      <c r="A32" s="42">
        <f t="shared" si="8"/>
        <v>42935</v>
      </c>
      <c r="B32" s="16" t="str">
        <f t="shared" si="1"/>
        <v>Wednesday</v>
      </c>
      <c r="C32" s="17">
        <v>567.0</v>
      </c>
      <c r="D32" s="19">
        <f>'WEEKLY OVERVIEW'!$D$5</f>
        <v>748.0714286</v>
      </c>
      <c r="E32" s="19">
        <f t="shared" si="2"/>
        <v>180</v>
      </c>
      <c r="F32" s="17">
        <v>315.0</v>
      </c>
      <c r="G32" s="23"/>
      <c r="H32" s="19">
        <f t="shared" si="3"/>
        <v>882</v>
      </c>
      <c r="I32" s="19">
        <f t="shared" si="4"/>
        <v>133.9285714</v>
      </c>
      <c r="J32" s="22">
        <f t="shared" si="5"/>
        <v>45</v>
      </c>
      <c r="K32" s="19">
        <f>'WEEKLY OVERVIEW'!$D$3</f>
        <v>144</v>
      </c>
      <c r="L32" s="19">
        <f t="shared" si="6"/>
        <v>139</v>
      </c>
      <c r="M32" s="27"/>
      <c r="N32" s="27"/>
      <c r="O32" s="27"/>
      <c r="P32" s="27"/>
      <c r="Q32" s="27"/>
      <c r="R32" s="27"/>
      <c r="S32" s="28"/>
      <c r="T32" s="28"/>
    </row>
    <row r="33">
      <c r="A33" s="29">
        <f t="shared" si="8"/>
        <v>42936</v>
      </c>
      <c r="B33" s="31" t="str">
        <f t="shared" si="1"/>
        <v>Thursday</v>
      </c>
      <c r="C33" s="32">
        <v>743.0</v>
      </c>
      <c r="D33" s="35">
        <f>'WEEKLY OVERVIEW'!$E$5</f>
        <v>780.7637363</v>
      </c>
      <c r="E33" s="35">
        <f t="shared" si="2"/>
        <v>45</v>
      </c>
      <c r="F33" s="32">
        <v>120.0</v>
      </c>
      <c r="G33" s="37"/>
      <c r="H33" s="35">
        <f t="shared" si="3"/>
        <v>863</v>
      </c>
      <c r="I33" s="35">
        <f t="shared" si="4"/>
        <v>82.23626374</v>
      </c>
      <c r="J33" s="30">
        <f t="shared" si="5"/>
        <v>45</v>
      </c>
      <c r="K33" s="35">
        <f>'WEEKLY OVERVIEW'!$E$3</f>
        <v>156.0714286</v>
      </c>
      <c r="L33" s="35">
        <f t="shared" si="6"/>
        <v>182</v>
      </c>
      <c r="M33" s="39"/>
      <c r="N33" s="39"/>
      <c r="O33" s="39"/>
      <c r="P33" s="39"/>
      <c r="Q33" s="39"/>
      <c r="R33" s="39"/>
      <c r="S33" s="41"/>
      <c r="T33" s="41"/>
    </row>
    <row r="34">
      <c r="A34" s="42">
        <f t="shared" si="8"/>
        <v>42937</v>
      </c>
      <c r="B34" s="16" t="str">
        <f t="shared" si="1"/>
        <v>Friday</v>
      </c>
      <c r="C34" s="17">
        <v>681.0</v>
      </c>
      <c r="D34" s="19">
        <f>'WEEKLY OVERVIEW'!$F$5</f>
        <v>756.9065934</v>
      </c>
      <c r="E34" s="19">
        <f t="shared" si="2"/>
        <v>75</v>
      </c>
      <c r="F34" s="17">
        <v>150.0</v>
      </c>
      <c r="G34" s="23"/>
      <c r="H34" s="19">
        <f t="shared" si="3"/>
        <v>831</v>
      </c>
      <c r="I34" s="19">
        <f t="shared" si="4"/>
        <v>74.09340659</v>
      </c>
      <c r="J34" s="22">
        <f t="shared" si="5"/>
        <v>60</v>
      </c>
      <c r="K34" s="19">
        <f>'WEEKLY OVERVIEW'!$F$3</f>
        <v>218.8461538</v>
      </c>
      <c r="L34" s="19">
        <f t="shared" si="6"/>
        <v>248</v>
      </c>
      <c r="M34" s="27"/>
      <c r="N34" s="27"/>
      <c r="O34" s="27"/>
      <c r="P34" s="27"/>
      <c r="Q34" s="27"/>
      <c r="R34" s="27"/>
      <c r="S34" s="28"/>
      <c r="T34" s="28"/>
    </row>
    <row r="35">
      <c r="A35" s="29">
        <f t="shared" si="8"/>
        <v>42938</v>
      </c>
      <c r="B35" s="31" t="str">
        <f t="shared" si="1"/>
        <v>Saturday</v>
      </c>
      <c r="C35" s="32">
        <v>583.0</v>
      </c>
      <c r="D35" s="35">
        <f>'WEEKLY OVERVIEW'!$G$5</f>
        <v>676.8461538</v>
      </c>
      <c r="E35" s="35">
        <f t="shared" si="2"/>
        <v>90</v>
      </c>
      <c r="F35" s="32">
        <v>180.0</v>
      </c>
      <c r="G35" s="37"/>
      <c r="H35" s="35">
        <f t="shared" si="3"/>
        <v>763</v>
      </c>
      <c r="I35" s="35">
        <f t="shared" si="4"/>
        <v>86.15384615</v>
      </c>
      <c r="J35" s="30">
        <f t="shared" si="5"/>
        <v>60</v>
      </c>
      <c r="K35" s="35">
        <f>'WEEKLY OVERVIEW'!$G$3</f>
        <v>229.1538462</v>
      </c>
      <c r="L35" s="35">
        <f t="shared" si="6"/>
        <v>202</v>
      </c>
      <c r="M35" s="39"/>
      <c r="N35" s="39"/>
      <c r="O35" s="39"/>
      <c r="P35" s="39"/>
      <c r="Q35" s="39"/>
      <c r="R35" s="39"/>
      <c r="S35" s="41"/>
      <c r="T35" s="41"/>
    </row>
    <row r="36">
      <c r="A36" s="45">
        <f t="shared" si="8"/>
        <v>42939</v>
      </c>
      <c r="B36" s="46" t="str">
        <f t="shared" si="1"/>
        <v>Sunday</v>
      </c>
      <c r="C36" s="47">
        <v>561.0</v>
      </c>
      <c r="D36" s="48">
        <f>'WEEKLY OVERVIEW'!$H$5</f>
        <v>591.6923077</v>
      </c>
      <c r="E36" s="48">
        <f t="shared" si="2"/>
        <v>30</v>
      </c>
      <c r="F36" s="47">
        <v>180.0</v>
      </c>
      <c r="G36" s="49"/>
      <c r="H36" s="48">
        <f t="shared" si="3"/>
        <v>741</v>
      </c>
      <c r="I36" s="48">
        <f t="shared" si="4"/>
        <v>149.3076923</v>
      </c>
      <c r="J36" s="50">
        <f t="shared" si="5"/>
        <v>0</v>
      </c>
      <c r="K36" s="48">
        <f>'WEEKLY OVERVIEW'!$H$3</f>
        <v>176.6923077</v>
      </c>
      <c r="L36" s="48">
        <f t="shared" si="6"/>
        <v>219</v>
      </c>
      <c r="M36" s="51"/>
      <c r="N36" s="51"/>
      <c r="O36" s="51"/>
      <c r="P36" s="51"/>
      <c r="Q36" s="51"/>
      <c r="R36" s="51"/>
      <c r="S36" s="52"/>
      <c r="T36" s="52"/>
    </row>
    <row r="37">
      <c r="A37" s="53">
        <f t="shared" si="8"/>
        <v>42940</v>
      </c>
      <c r="B37" s="54" t="str">
        <f t="shared" si="1"/>
        <v>Monday</v>
      </c>
      <c r="C37" s="55">
        <v>522.0</v>
      </c>
      <c r="D37" s="35">
        <f>'WEEKLY OVERVIEW'!$B$5</f>
        <v>571.0714286</v>
      </c>
      <c r="E37" s="35">
        <f t="shared" si="2"/>
        <v>45</v>
      </c>
      <c r="F37" s="55">
        <v>150.0</v>
      </c>
      <c r="G37" s="37"/>
      <c r="H37" s="35">
        <f t="shared" si="3"/>
        <v>672</v>
      </c>
      <c r="I37" s="35">
        <f t="shared" si="4"/>
        <v>100.9285714</v>
      </c>
      <c r="J37" s="30">
        <f t="shared" si="5"/>
        <v>120</v>
      </c>
      <c r="K37" s="35">
        <f>'WEEKLY OVERVIEW'!$B$3</f>
        <v>132.2142857</v>
      </c>
      <c r="L37" s="35">
        <f t="shared" si="6"/>
        <v>148</v>
      </c>
      <c r="M37" s="57"/>
      <c r="N37" s="57"/>
      <c r="O37" s="57"/>
      <c r="P37" s="57"/>
      <c r="Q37" s="57"/>
      <c r="R37" s="57"/>
      <c r="S37" s="58"/>
      <c r="T37" s="58"/>
    </row>
    <row r="38">
      <c r="A38" s="42">
        <f t="shared" si="8"/>
        <v>42941</v>
      </c>
      <c r="B38" s="16" t="str">
        <f t="shared" si="1"/>
        <v>Tuesday</v>
      </c>
      <c r="C38" s="17">
        <v>524.0</v>
      </c>
      <c r="D38" s="19">
        <f>'WEEKLY OVERVIEW'!$C$5</f>
        <v>657.7032967</v>
      </c>
      <c r="E38" s="19">
        <f t="shared" si="2"/>
        <v>135</v>
      </c>
      <c r="F38" s="17">
        <v>270.0</v>
      </c>
      <c r="G38" s="23"/>
      <c r="H38" s="19">
        <f t="shared" si="3"/>
        <v>794</v>
      </c>
      <c r="I38" s="19">
        <f t="shared" si="4"/>
        <v>136.2967033</v>
      </c>
      <c r="J38" s="22">
        <f t="shared" si="5"/>
        <v>90</v>
      </c>
      <c r="K38" s="19">
        <f>'WEEKLY OVERVIEW'!$C$3</f>
        <v>138.7857143</v>
      </c>
      <c r="L38" s="19">
        <f t="shared" si="6"/>
        <v>151</v>
      </c>
      <c r="M38" s="27"/>
      <c r="N38" s="27"/>
      <c r="O38" s="27"/>
      <c r="P38" s="27"/>
      <c r="Q38" s="27"/>
      <c r="R38" s="27"/>
      <c r="S38" s="28"/>
      <c r="T38" s="28"/>
    </row>
    <row r="39">
      <c r="A39" s="29">
        <f t="shared" si="8"/>
        <v>42942</v>
      </c>
      <c r="B39" s="31" t="str">
        <f t="shared" si="1"/>
        <v>Wednesday</v>
      </c>
      <c r="C39" s="32">
        <v>643.0</v>
      </c>
      <c r="D39" s="35">
        <f>'WEEKLY OVERVIEW'!$D$5</f>
        <v>748.0714286</v>
      </c>
      <c r="E39" s="35">
        <f t="shared" si="2"/>
        <v>105</v>
      </c>
      <c r="F39" s="32">
        <v>210.0</v>
      </c>
      <c r="G39" s="37"/>
      <c r="H39" s="35">
        <f t="shared" si="3"/>
        <v>853</v>
      </c>
      <c r="I39" s="35">
        <f t="shared" si="4"/>
        <v>104.9285714</v>
      </c>
      <c r="J39" s="30">
        <f t="shared" si="5"/>
        <v>75</v>
      </c>
      <c r="K39" s="35">
        <f>'WEEKLY OVERVIEW'!$D$3</f>
        <v>144</v>
      </c>
      <c r="L39" s="35">
        <f t="shared" si="6"/>
        <v>155</v>
      </c>
      <c r="M39" s="39"/>
      <c r="N39" s="39"/>
      <c r="O39" s="39"/>
      <c r="P39" s="39"/>
      <c r="Q39" s="39"/>
      <c r="R39" s="39"/>
      <c r="S39" s="41"/>
      <c r="T39" s="41"/>
    </row>
    <row r="40">
      <c r="A40" s="42">
        <f t="shared" si="8"/>
        <v>42943</v>
      </c>
      <c r="B40" s="16" t="str">
        <f t="shared" si="1"/>
        <v>Thursday</v>
      </c>
      <c r="C40" s="17">
        <v>698.0</v>
      </c>
      <c r="D40" s="19">
        <f>'WEEKLY OVERVIEW'!$E$5</f>
        <v>780.7637363</v>
      </c>
      <c r="E40" s="19">
        <f t="shared" si="2"/>
        <v>90</v>
      </c>
      <c r="F40" s="17">
        <v>150.0</v>
      </c>
      <c r="G40" s="23"/>
      <c r="H40" s="19">
        <f t="shared" si="3"/>
        <v>848</v>
      </c>
      <c r="I40" s="19">
        <f t="shared" si="4"/>
        <v>67.23626374</v>
      </c>
      <c r="J40" s="22">
        <f t="shared" si="5"/>
        <v>60</v>
      </c>
      <c r="K40" s="19">
        <f>'WEEKLY OVERVIEW'!$E$3</f>
        <v>156.0714286</v>
      </c>
      <c r="L40" s="19">
        <f t="shared" si="6"/>
        <v>192</v>
      </c>
      <c r="M40" s="27"/>
      <c r="N40" s="27"/>
      <c r="O40" s="27"/>
      <c r="P40" s="27"/>
      <c r="Q40" s="27"/>
      <c r="R40" s="27"/>
      <c r="S40" s="28"/>
      <c r="T40" s="28"/>
    </row>
    <row r="41">
      <c r="A41" s="29">
        <f t="shared" si="8"/>
        <v>42944</v>
      </c>
      <c r="B41" s="31" t="str">
        <f t="shared" si="1"/>
        <v>Friday</v>
      </c>
      <c r="C41" s="32">
        <v>656.0</v>
      </c>
      <c r="D41" s="35">
        <f>'WEEKLY OVERVIEW'!$F$5</f>
        <v>756.9065934</v>
      </c>
      <c r="E41" s="35">
        <f t="shared" si="2"/>
        <v>105</v>
      </c>
      <c r="F41" s="32">
        <v>150.0</v>
      </c>
      <c r="G41" s="63"/>
      <c r="H41" s="35">
        <f t="shared" si="3"/>
        <v>806</v>
      </c>
      <c r="I41" s="35">
        <f t="shared" si="4"/>
        <v>49.09340659</v>
      </c>
      <c r="J41" s="30">
        <f t="shared" si="5"/>
        <v>90</v>
      </c>
      <c r="K41" s="35">
        <f>'WEEKLY OVERVIEW'!$F$3</f>
        <v>218.8461538</v>
      </c>
      <c r="L41" s="35">
        <f t="shared" si="6"/>
        <v>222</v>
      </c>
      <c r="M41" s="39"/>
      <c r="N41" s="39"/>
      <c r="O41" s="39"/>
      <c r="P41" s="39"/>
      <c r="Q41" s="39"/>
      <c r="R41" s="39"/>
      <c r="S41" s="41"/>
      <c r="T41" s="41"/>
    </row>
    <row r="42">
      <c r="A42" s="42">
        <f t="shared" si="8"/>
        <v>42945</v>
      </c>
      <c r="B42" s="16" t="str">
        <f t="shared" si="1"/>
        <v>Saturday</v>
      </c>
      <c r="C42" s="17">
        <v>584.0</v>
      </c>
      <c r="D42" s="19">
        <f>'WEEKLY OVERVIEW'!$G$5</f>
        <v>676.8461538</v>
      </c>
      <c r="E42" s="19">
        <f t="shared" si="2"/>
        <v>90</v>
      </c>
      <c r="F42" s="17">
        <v>210.0</v>
      </c>
      <c r="G42" s="23"/>
      <c r="H42" s="19">
        <f t="shared" si="3"/>
        <v>794</v>
      </c>
      <c r="I42" s="19">
        <f t="shared" si="4"/>
        <v>117.1538462</v>
      </c>
      <c r="J42" s="22">
        <f t="shared" si="5"/>
        <v>30</v>
      </c>
      <c r="K42" s="19">
        <f>'WEEKLY OVERVIEW'!$G$3</f>
        <v>229.1538462</v>
      </c>
      <c r="L42" s="19">
        <f t="shared" si="6"/>
        <v>239</v>
      </c>
      <c r="M42" s="27"/>
      <c r="N42" s="27"/>
      <c r="O42" s="27"/>
      <c r="P42" s="27"/>
      <c r="Q42" s="27"/>
      <c r="R42" s="27"/>
      <c r="S42" s="28"/>
      <c r="T42" s="28"/>
    </row>
    <row r="43">
      <c r="A43" s="68">
        <f t="shared" si="8"/>
        <v>42946</v>
      </c>
      <c r="B43" s="70" t="str">
        <f t="shared" si="1"/>
        <v>Sunday</v>
      </c>
      <c r="C43" s="71">
        <v>555.0</v>
      </c>
      <c r="D43" s="73">
        <f>'WEEKLY OVERVIEW'!$H$5</f>
        <v>591.6923077</v>
      </c>
      <c r="E43" s="73">
        <f t="shared" si="2"/>
        <v>30</v>
      </c>
      <c r="F43" s="71">
        <v>120.0</v>
      </c>
      <c r="G43" s="74"/>
      <c r="H43" s="73">
        <f t="shared" si="3"/>
        <v>675</v>
      </c>
      <c r="I43" s="73">
        <f t="shared" si="4"/>
        <v>83.30769231</v>
      </c>
      <c r="J43" s="75">
        <f t="shared" si="5"/>
        <v>75</v>
      </c>
      <c r="K43" s="73">
        <f>'WEEKLY OVERVIEW'!$H$3</f>
        <v>176.6923077</v>
      </c>
      <c r="L43" s="73">
        <f t="shared" si="6"/>
        <v>176</v>
      </c>
      <c r="M43" s="76"/>
      <c r="N43" s="76"/>
      <c r="O43" s="76"/>
      <c r="P43" s="76"/>
      <c r="Q43" s="76"/>
      <c r="R43" s="76"/>
      <c r="S43" s="77"/>
      <c r="T43" s="77"/>
    </row>
    <row r="44">
      <c r="A44" s="78">
        <f t="shared" si="8"/>
        <v>42947</v>
      </c>
      <c r="B44" s="79" t="str">
        <f t="shared" si="1"/>
        <v>Monday</v>
      </c>
      <c r="C44" s="80">
        <v>499.0</v>
      </c>
      <c r="D44" s="19">
        <f>'WEEKLY OVERVIEW'!$B$5</f>
        <v>571.0714286</v>
      </c>
      <c r="E44" s="19">
        <f t="shared" si="2"/>
        <v>75</v>
      </c>
      <c r="F44" s="80">
        <v>210.0</v>
      </c>
      <c r="G44" s="81"/>
      <c r="H44" s="19">
        <f t="shared" si="3"/>
        <v>709</v>
      </c>
      <c r="I44" s="19">
        <f t="shared" si="4"/>
        <v>137.9285714</v>
      </c>
      <c r="J44" s="22">
        <f t="shared" si="5"/>
        <v>75</v>
      </c>
      <c r="K44" s="19">
        <f>'WEEKLY OVERVIEW'!$B$3</f>
        <v>132.2142857</v>
      </c>
      <c r="L44" s="19">
        <f t="shared" si="6"/>
        <v>109</v>
      </c>
      <c r="M44" s="85"/>
      <c r="N44" s="85"/>
      <c r="O44" s="85"/>
      <c r="P44" s="85"/>
      <c r="Q44" s="85"/>
      <c r="R44" s="85"/>
      <c r="S44" s="87"/>
      <c r="T44" s="87"/>
    </row>
    <row r="45">
      <c r="A45" s="29">
        <f t="shared" si="8"/>
        <v>42948</v>
      </c>
      <c r="B45" s="31" t="str">
        <f t="shared" si="1"/>
        <v>Tuesday</v>
      </c>
      <c r="C45" s="32">
        <v>600.0</v>
      </c>
      <c r="D45" s="35">
        <f>'WEEKLY OVERVIEW'!$C$5</f>
        <v>657.7032967</v>
      </c>
      <c r="E45" s="35">
        <f t="shared" si="2"/>
        <v>60</v>
      </c>
      <c r="F45" s="32">
        <v>105.0</v>
      </c>
      <c r="G45" s="37"/>
      <c r="H45" s="35">
        <f t="shared" si="3"/>
        <v>705</v>
      </c>
      <c r="I45" s="35">
        <f t="shared" si="4"/>
        <v>47.2967033</v>
      </c>
      <c r="J45" s="30">
        <f t="shared" si="5"/>
        <v>180</v>
      </c>
      <c r="K45" s="35">
        <f>'WEEKLY OVERVIEW'!$C$3</f>
        <v>138.7857143</v>
      </c>
      <c r="L45" s="35">
        <f t="shared" si="6"/>
        <v>99</v>
      </c>
      <c r="M45" s="39"/>
      <c r="N45" s="39"/>
      <c r="O45" s="39"/>
      <c r="P45" s="39"/>
      <c r="Q45" s="39"/>
      <c r="R45" s="39"/>
      <c r="S45" s="41"/>
      <c r="T45" s="41"/>
    </row>
    <row r="46">
      <c r="A46" s="42">
        <f t="shared" si="8"/>
        <v>42949</v>
      </c>
      <c r="B46" s="16" t="str">
        <f t="shared" si="1"/>
        <v>Wednesday</v>
      </c>
      <c r="C46" s="17">
        <v>606.0</v>
      </c>
      <c r="D46" s="19">
        <f>'WEEKLY OVERVIEW'!$D$5</f>
        <v>748.0714286</v>
      </c>
      <c r="E46" s="19">
        <f t="shared" si="2"/>
        <v>135</v>
      </c>
      <c r="F46" s="17">
        <v>210.0</v>
      </c>
      <c r="G46" s="23"/>
      <c r="H46" s="19">
        <f t="shared" si="3"/>
        <v>816</v>
      </c>
      <c r="I46" s="19">
        <f t="shared" si="4"/>
        <v>67.92857143</v>
      </c>
      <c r="J46" s="22">
        <f t="shared" si="5"/>
        <v>105</v>
      </c>
      <c r="K46" s="19">
        <f>'WEEKLY OVERVIEW'!$D$3</f>
        <v>144</v>
      </c>
      <c r="L46" s="19">
        <f t="shared" si="6"/>
        <v>96</v>
      </c>
      <c r="M46" s="27"/>
      <c r="N46" s="27"/>
      <c r="O46" s="27"/>
      <c r="P46" s="27"/>
      <c r="Q46" s="27"/>
      <c r="R46" s="27"/>
      <c r="S46" s="28"/>
      <c r="T46" s="28"/>
    </row>
    <row r="47">
      <c r="A47" s="29">
        <f t="shared" si="8"/>
        <v>42950</v>
      </c>
      <c r="B47" s="31" t="str">
        <f t="shared" si="1"/>
        <v>Thursday</v>
      </c>
      <c r="C47" s="32">
        <v>720.0</v>
      </c>
      <c r="D47" s="35">
        <f>'WEEKLY OVERVIEW'!$E$5</f>
        <v>780.7637363</v>
      </c>
      <c r="E47" s="35">
        <f t="shared" si="2"/>
        <v>60</v>
      </c>
      <c r="F47" s="32">
        <v>105.0</v>
      </c>
      <c r="G47" s="37"/>
      <c r="H47" s="35">
        <f t="shared" si="3"/>
        <v>825</v>
      </c>
      <c r="I47" s="35">
        <f t="shared" si="4"/>
        <v>44.23626374</v>
      </c>
      <c r="J47" s="30">
        <f t="shared" si="5"/>
        <v>90</v>
      </c>
      <c r="K47" s="35">
        <f>'WEEKLY OVERVIEW'!$E$3</f>
        <v>156.0714286</v>
      </c>
      <c r="L47" s="35">
        <f t="shared" si="6"/>
        <v>105</v>
      </c>
      <c r="M47" s="39"/>
      <c r="N47" s="39"/>
      <c r="O47" s="39"/>
      <c r="P47" s="39"/>
      <c r="Q47" s="39"/>
      <c r="R47" s="39"/>
      <c r="S47" s="41"/>
      <c r="T47" s="41"/>
    </row>
    <row r="48">
      <c r="A48" s="42">
        <f t="shared" si="8"/>
        <v>42951</v>
      </c>
      <c r="B48" s="16" t="str">
        <f t="shared" si="1"/>
        <v>Friday</v>
      </c>
      <c r="C48" s="17">
        <v>720.0</v>
      </c>
      <c r="D48" s="19">
        <f>'WEEKLY OVERVIEW'!$F$5</f>
        <v>756.9065934</v>
      </c>
      <c r="E48" s="19">
        <f t="shared" si="2"/>
        <v>30</v>
      </c>
      <c r="F48" s="17">
        <v>180.0</v>
      </c>
      <c r="G48" s="59">
        <v>-9.0</v>
      </c>
      <c r="H48" s="19">
        <f t="shared" si="3"/>
        <v>891</v>
      </c>
      <c r="I48" s="19">
        <f t="shared" si="4"/>
        <v>134.0934066</v>
      </c>
      <c r="J48" s="143">
        <f>IF(F48="","",ROUND((D49-(H48-K48))/15)*15+IF(E48&gt;F48,ROUND((E48-F48)/15)*15,0))</f>
        <v>0</v>
      </c>
      <c r="K48" s="19">
        <f>'WEEKLY OVERVIEW'!$F$3</f>
        <v>218.8461538</v>
      </c>
      <c r="L48" s="19">
        <f t="shared" si="6"/>
        <v>186</v>
      </c>
      <c r="M48" s="27"/>
      <c r="N48" s="27"/>
      <c r="O48" s="27"/>
      <c r="P48" s="27"/>
      <c r="Q48" s="27"/>
      <c r="R48" s="27"/>
      <c r="S48" s="28"/>
      <c r="T48" s="28"/>
    </row>
    <row r="49">
      <c r="A49" s="29">
        <f t="shared" si="8"/>
        <v>42952</v>
      </c>
      <c r="B49" s="31" t="str">
        <f t="shared" si="1"/>
        <v>Saturday</v>
      </c>
      <c r="C49" s="32">
        <v>705.0</v>
      </c>
      <c r="D49" s="35">
        <f>'WEEKLY OVERVIEW'!$G$5</f>
        <v>676.8461538</v>
      </c>
      <c r="E49" s="35">
        <f t="shared" si="2"/>
        <v>0</v>
      </c>
      <c r="F49" s="32">
        <v>75.0</v>
      </c>
      <c r="G49" s="37"/>
      <c r="H49" s="35">
        <f t="shared" si="3"/>
        <v>780</v>
      </c>
      <c r="I49" s="35">
        <f t="shared" si="4"/>
        <v>103.1538462</v>
      </c>
      <c r="J49" s="30">
        <f t="shared" ref="J49:J113" si="9">IF(F49="","",ROUND((D50-(H49-K49))/15)*15+IF(E49&gt;F49,ROUND((E49-F49)/15)*15,0))</f>
        <v>45</v>
      </c>
      <c r="K49" s="35">
        <f>'WEEKLY OVERVIEW'!$G$3</f>
        <v>229.1538462</v>
      </c>
      <c r="L49" s="35">
        <f t="shared" si="6"/>
        <v>275</v>
      </c>
      <c r="M49" s="39"/>
      <c r="N49" s="39"/>
      <c r="O49" s="39"/>
      <c r="P49" s="39"/>
      <c r="Q49" s="39"/>
      <c r="R49" s="39"/>
      <c r="S49" s="41"/>
      <c r="T49" s="41"/>
    </row>
    <row r="50">
      <c r="A50" s="45">
        <f t="shared" si="8"/>
        <v>42953</v>
      </c>
      <c r="B50" s="46" t="str">
        <f t="shared" si="1"/>
        <v>Sunday</v>
      </c>
      <c r="C50" s="47">
        <v>505.0</v>
      </c>
      <c r="D50" s="48">
        <f>'WEEKLY OVERVIEW'!$H$5</f>
        <v>591.6923077</v>
      </c>
      <c r="E50" s="48">
        <f t="shared" si="2"/>
        <v>90</v>
      </c>
      <c r="F50" s="47">
        <v>105.0</v>
      </c>
      <c r="G50" s="49"/>
      <c r="H50" s="48">
        <f t="shared" si="3"/>
        <v>610</v>
      </c>
      <c r="I50" s="48">
        <f t="shared" si="4"/>
        <v>18.30769231</v>
      </c>
      <c r="J50" s="50">
        <f t="shared" si="9"/>
        <v>135</v>
      </c>
      <c r="K50" s="48">
        <f>'WEEKLY OVERVIEW'!$H$3</f>
        <v>176.6923077</v>
      </c>
      <c r="L50" s="48">
        <f t="shared" si="6"/>
        <v>175</v>
      </c>
      <c r="M50" s="51"/>
      <c r="N50" s="51"/>
      <c r="O50" s="51"/>
      <c r="P50" s="51"/>
      <c r="Q50" s="51"/>
      <c r="R50" s="51"/>
      <c r="S50" s="52"/>
      <c r="T50" s="52"/>
    </row>
    <row r="51">
      <c r="A51" s="53">
        <f t="shared" si="8"/>
        <v>42954</v>
      </c>
      <c r="B51" s="54" t="str">
        <f t="shared" si="1"/>
        <v>Monday</v>
      </c>
      <c r="C51" s="55">
        <v>435.0</v>
      </c>
      <c r="D51" s="35">
        <f>'WEEKLY OVERVIEW'!$B$5</f>
        <v>571.0714286</v>
      </c>
      <c r="E51" s="35">
        <f t="shared" si="2"/>
        <v>135</v>
      </c>
      <c r="F51" s="55">
        <v>315.0</v>
      </c>
      <c r="G51" s="113"/>
      <c r="H51" s="35">
        <f t="shared" si="3"/>
        <v>750</v>
      </c>
      <c r="I51" s="35">
        <f t="shared" si="4"/>
        <v>178.9285714</v>
      </c>
      <c r="J51" s="30">
        <f t="shared" si="9"/>
        <v>45</v>
      </c>
      <c r="K51" s="35">
        <f>'WEEKLY OVERVIEW'!$B$3</f>
        <v>132.2142857</v>
      </c>
      <c r="L51" s="35">
        <f t="shared" si="6"/>
        <v>113</v>
      </c>
      <c r="M51" s="57"/>
      <c r="N51" s="57"/>
      <c r="O51" s="57"/>
      <c r="P51" s="57"/>
      <c r="Q51" s="57"/>
      <c r="R51" s="57"/>
      <c r="S51" s="58"/>
      <c r="T51" s="58"/>
    </row>
    <row r="52">
      <c r="A52" s="42">
        <f t="shared" si="8"/>
        <v>42955</v>
      </c>
      <c r="B52" s="16" t="str">
        <f t="shared" si="1"/>
        <v>Tuesday</v>
      </c>
      <c r="C52" s="17">
        <v>637.0</v>
      </c>
      <c r="D52" s="19">
        <f>'WEEKLY OVERVIEW'!$C$5</f>
        <v>657.7032967</v>
      </c>
      <c r="E52" s="19">
        <f t="shared" si="2"/>
        <v>15</v>
      </c>
      <c r="F52" s="17">
        <v>120.0</v>
      </c>
      <c r="G52" s="23"/>
      <c r="H52" s="19">
        <f t="shared" si="3"/>
        <v>757</v>
      </c>
      <c r="I52" s="19">
        <f t="shared" si="4"/>
        <v>99.2967033</v>
      </c>
      <c r="J52" s="22">
        <f t="shared" si="9"/>
        <v>135</v>
      </c>
      <c r="K52" s="19">
        <f>'WEEKLY OVERVIEW'!$C$3</f>
        <v>138.7857143</v>
      </c>
      <c r="L52" s="19">
        <f t="shared" si="6"/>
        <v>146</v>
      </c>
      <c r="M52" s="27"/>
      <c r="N52" s="27"/>
      <c r="O52" s="27"/>
      <c r="P52" s="27"/>
      <c r="Q52" s="27"/>
      <c r="R52" s="27"/>
      <c r="S52" s="28"/>
      <c r="T52" s="28"/>
    </row>
    <row r="53">
      <c r="A53" s="29">
        <f t="shared" si="8"/>
        <v>42956</v>
      </c>
      <c r="B53" s="31" t="str">
        <f t="shared" si="1"/>
        <v>Wednesday</v>
      </c>
      <c r="C53" s="32">
        <v>611.0</v>
      </c>
      <c r="D53" s="35">
        <f>'WEEKLY OVERVIEW'!$D$5</f>
        <v>748.0714286</v>
      </c>
      <c r="E53" s="35">
        <f t="shared" si="2"/>
        <v>135</v>
      </c>
      <c r="F53" s="32">
        <v>210.0</v>
      </c>
      <c r="G53" s="37"/>
      <c r="H53" s="35">
        <f t="shared" si="3"/>
        <v>821</v>
      </c>
      <c r="I53" s="35">
        <f t="shared" si="4"/>
        <v>72.92857143</v>
      </c>
      <c r="J53" s="30">
        <f t="shared" si="9"/>
        <v>105</v>
      </c>
      <c r="K53" s="35">
        <f>'WEEKLY OVERVIEW'!$D$3</f>
        <v>144</v>
      </c>
      <c r="L53" s="35">
        <f t="shared" si="6"/>
        <v>159</v>
      </c>
      <c r="M53" s="39"/>
      <c r="N53" s="39"/>
      <c r="O53" s="39"/>
      <c r="P53" s="39"/>
      <c r="Q53" s="39"/>
      <c r="R53" s="39"/>
      <c r="S53" s="41"/>
      <c r="T53" s="41"/>
    </row>
    <row r="54">
      <c r="A54" s="42">
        <f t="shared" si="8"/>
        <v>42957</v>
      </c>
      <c r="B54" s="16" t="str">
        <f t="shared" si="1"/>
        <v>Thursday</v>
      </c>
      <c r="C54" s="17">
        <v>662.0</v>
      </c>
      <c r="D54" s="19">
        <f>'WEEKLY OVERVIEW'!$E$5</f>
        <v>780.7637363</v>
      </c>
      <c r="E54" s="19">
        <f t="shared" si="2"/>
        <v>120</v>
      </c>
      <c r="F54" s="17">
        <v>150.0</v>
      </c>
      <c r="G54" s="59"/>
      <c r="H54" s="19">
        <f t="shared" si="3"/>
        <v>812</v>
      </c>
      <c r="I54" s="19">
        <f t="shared" si="4"/>
        <v>31.23626374</v>
      </c>
      <c r="J54" s="22">
        <f t="shared" si="9"/>
        <v>105</v>
      </c>
      <c r="K54" s="19">
        <f>'WEEKLY OVERVIEW'!$E$3</f>
        <v>156.0714286</v>
      </c>
      <c r="L54" s="19">
        <f t="shared" si="6"/>
        <v>132</v>
      </c>
      <c r="M54" s="27"/>
      <c r="N54" s="27"/>
      <c r="O54" s="27"/>
      <c r="P54" s="27"/>
      <c r="Q54" s="27"/>
      <c r="R54" s="27"/>
      <c r="S54" s="28"/>
      <c r="T54" s="28"/>
    </row>
    <row r="55">
      <c r="A55" s="29">
        <f t="shared" si="8"/>
        <v>42958</v>
      </c>
      <c r="B55" s="31" t="str">
        <f t="shared" si="1"/>
        <v>Friday</v>
      </c>
      <c r="C55" s="32">
        <v>680.0</v>
      </c>
      <c r="D55" s="35">
        <f>'WEEKLY OVERVIEW'!$F$5</f>
        <v>756.9065934</v>
      </c>
      <c r="E55" s="35">
        <f t="shared" si="2"/>
        <v>75</v>
      </c>
      <c r="F55" s="32">
        <v>180.0</v>
      </c>
      <c r="G55" s="63"/>
      <c r="H55" s="35">
        <f t="shared" si="3"/>
        <v>860</v>
      </c>
      <c r="I55" s="35">
        <f t="shared" si="4"/>
        <v>103.0934066</v>
      </c>
      <c r="J55" s="30">
        <f t="shared" si="9"/>
        <v>30</v>
      </c>
      <c r="K55" s="35">
        <f>'WEEKLY OVERVIEW'!$F$3</f>
        <v>218.8461538</v>
      </c>
      <c r="L55" s="35">
        <f t="shared" si="6"/>
        <v>207</v>
      </c>
      <c r="M55" s="39"/>
      <c r="N55" s="39"/>
      <c r="O55" s="39"/>
      <c r="P55" s="39"/>
      <c r="Q55" s="39"/>
      <c r="R55" s="39"/>
      <c r="S55" s="41"/>
      <c r="T55" s="41"/>
    </row>
    <row r="56">
      <c r="A56" s="42">
        <f t="shared" si="8"/>
        <v>42959</v>
      </c>
      <c r="B56" s="16" t="str">
        <f t="shared" si="1"/>
        <v>Saturday</v>
      </c>
      <c r="C56" s="17">
        <v>653.0</v>
      </c>
      <c r="D56" s="19">
        <f>'WEEKLY OVERVIEW'!$G$5</f>
        <v>676.8461538</v>
      </c>
      <c r="E56" s="19">
        <f t="shared" si="2"/>
        <v>30</v>
      </c>
      <c r="F56" s="17">
        <v>105.0</v>
      </c>
      <c r="G56" s="23"/>
      <c r="H56" s="19">
        <f t="shared" si="3"/>
        <v>758</v>
      </c>
      <c r="I56" s="19">
        <f t="shared" si="4"/>
        <v>81.15384615</v>
      </c>
      <c r="J56" s="22">
        <f t="shared" si="9"/>
        <v>60</v>
      </c>
      <c r="K56" s="19">
        <f>'WEEKLY OVERVIEW'!$G$3</f>
        <v>229.1538462</v>
      </c>
      <c r="L56" s="19">
        <f t="shared" si="6"/>
        <v>242</v>
      </c>
      <c r="M56" s="27"/>
      <c r="N56" s="27"/>
      <c r="O56" s="27"/>
      <c r="P56" s="27"/>
      <c r="Q56" s="27"/>
      <c r="R56" s="27"/>
      <c r="S56" s="28"/>
      <c r="T56" s="28"/>
    </row>
    <row r="57">
      <c r="A57" s="68">
        <f t="shared" si="8"/>
        <v>42960</v>
      </c>
      <c r="B57" s="70" t="str">
        <f t="shared" si="1"/>
        <v>Sunday</v>
      </c>
      <c r="C57" s="71">
        <v>516.0</v>
      </c>
      <c r="D57" s="73">
        <f>'WEEKLY OVERVIEW'!$H$5</f>
        <v>591.6923077</v>
      </c>
      <c r="E57" s="73">
        <f t="shared" si="2"/>
        <v>75</v>
      </c>
      <c r="F57" s="71">
        <v>150.0</v>
      </c>
      <c r="G57" s="74"/>
      <c r="H57" s="73">
        <f t="shared" si="3"/>
        <v>666</v>
      </c>
      <c r="I57" s="73">
        <f t="shared" si="4"/>
        <v>74.30769231</v>
      </c>
      <c r="J57" s="75">
        <f t="shared" si="9"/>
        <v>75</v>
      </c>
      <c r="K57" s="73">
        <f>'WEEKLY OVERVIEW'!$H$3</f>
        <v>176.6923077</v>
      </c>
      <c r="L57" s="73">
        <f t="shared" si="6"/>
        <v>196</v>
      </c>
      <c r="M57" s="76"/>
      <c r="N57" s="76"/>
      <c r="O57" s="76"/>
      <c r="P57" s="76"/>
      <c r="Q57" s="76"/>
      <c r="R57" s="76"/>
      <c r="S57" s="77"/>
      <c r="T57" s="77"/>
    </row>
    <row r="58">
      <c r="A58" s="78">
        <f t="shared" si="8"/>
        <v>42961</v>
      </c>
      <c r="B58" s="79" t="str">
        <f t="shared" si="1"/>
        <v>Monday</v>
      </c>
      <c r="C58" s="80">
        <v>470.0</v>
      </c>
      <c r="D58" s="19">
        <f>'WEEKLY OVERVIEW'!$B$5</f>
        <v>571.0714286</v>
      </c>
      <c r="E58" s="19">
        <f t="shared" si="2"/>
        <v>105</v>
      </c>
      <c r="F58" s="80">
        <v>210.0</v>
      </c>
      <c r="G58" s="81"/>
      <c r="H58" s="19">
        <f t="shared" si="3"/>
        <v>680</v>
      </c>
      <c r="I58" s="19">
        <f t="shared" si="4"/>
        <v>108.9285714</v>
      </c>
      <c r="J58" s="22">
        <f t="shared" si="9"/>
        <v>105</v>
      </c>
      <c r="K58" s="19">
        <f>'WEEKLY OVERVIEW'!$B$3</f>
        <v>132.2142857</v>
      </c>
      <c r="L58" s="19">
        <f t="shared" si="6"/>
        <v>135</v>
      </c>
      <c r="M58" s="85"/>
      <c r="N58" s="85"/>
      <c r="O58" s="85"/>
      <c r="P58" s="85"/>
      <c r="Q58" s="85"/>
      <c r="R58" s="85"/>
      <c r="S58" s="87"/>
      <c r="T58" s="87"/>
    </row>
    <row r="59">
      <c r="A59" s="29">
        <f t="shared" si="8"/>
        <v>42962</v>
      </c>
      <c r="B59" s="31" t="str">
        <f t="shared" si="1"/>
        <v>Tuesday</v>
      </c>
      <c r="C59" s="32">
        <v>545.0</v>
      </c>
      <c r="D59" s="35">
        <f>'WEEKLY OVERVIEW'!$C$5</f>
        <v>657.7032967</v>
      </c>
      <c r="E59" s="35">
        <f t="shared" si="2"/>
        <v>120</v>
      </c>
      <c r="F59" s="32">
        <v>180.0</v>
      </c>
      <c r="G59" s="37"/>
      <c r="H59" s="35">
        <f t="shared" si="3"/>
        <v>725</v>
      </c>
      <c r="I59" s="35">
        <f t="shared" si="4"/>
        <v>67.2967033</v>
      </c>
      <c r="J59" s="30">
        <f t="shared" si="9"/>
        <v>165</v>
      </c>
      <c r="K59" s="35">
        <f>'WEEKLY OVERVIEW'!$C$3</f>
        <v>138.7857143</v>
      </c>
      <c r="L59" s="35">
        <f t="shared" si="6"/>
        <v>151</v>
      </c>
      <c r="M59" s="39"/>
      <c r="N59" s="39"/>
      <c r="O59" s="39"/>
      <c r="P59" s="39"/>
      <c r="Q59" s="39"/>
      <c r="R59" s="39"/>
      <c r="S59" s="41"/>
      <c r="T59" s="41"/>
    </row>
    <row r="60">
      <c r="A60" s="42">
        <f t="shared" si="8"/>
        <v>42963</v>
      </c>
      <c r="B60" s="16" t="str">
        <f t="shared" si="1"/>
        <v>Wednesday</v>
      </c>
      <c r="C60" s="17">
        <v>574.0</v>
      </c>
      <c r="D60" s="19">
        <f>'WEEKLY OVERVIEW'!$D$5</f>
        <v>748.0714286</v>
      </c>
      <c r="E60" s="19">
        <f t="shared" si="2"/>
        <v>180</v>
      </c>
      <c r="F60" s="17">
        <v>315.0</v>
      </c>
      <c r="G60" s="59"/>
      <c r="H60" s="19">
        <f t="shared" si="3"/>
        <v>889</v>
      </c>
      <c r="I60" s="19">
        <f t="shared" si="4"/>
        <v>140.9285714</v>
      </c>
      <c r="J60" s="22">
        <f t="shared" si="9"/>
        <v>30</v>
      </c>
      <c r="K60" s="19">
        <f>'WEEKLY OVERVIEW'!$D$3</f>
        <v>144</v>
      </c>
      <c r="L60" s="19">
        <f t="shared" si="6"/>
        <v>157</v>
      </c>
      <c r="M60" s="27"/>
      <c r="N60" s="27"/>
      <c r="O60" s="27"/>
      <c r="P60" s="27"/>
      <c r="Q60" s="27"/>
      <c r="R60" s="27"/>
      <c r="S60" s="28"/>
      <c r="T60" s="28"/>
    </row>
    <row r="61">
      <c r="A61" s="29">
        <f t="shared" si="8"/>
        <v>42964</v>
      </c>
      <c r="B61" s="31" t="str">
        <f t="shared" si="1"/>
        <v>Thursday</v>
      </c>
      <c r="C61" s="32">
        <v>732.0</v>
      </c>
      <c r="D61" s="35">
        <f>'WEEKLY OVERVIEW'!$E$5</f>
        <v>780.7637363</v>
      </c>
      <c r="E61" s="35">
        <f t="shared" si="2"/>
        <v>45</v>
      </c>
      <c r="F61" s="32">
        <v>150.0</v>
      </c>
      <c r="G61" s="37"/>
      <c r="H61" s="35">
        <f t="shared" si="3"/>
        <v>882</v>
      </c>
      <c r="I61" s="35">
        <f t="shared" si="4"/>
        <v>101.2362637</v>
      </c>
      <c r="J61" s="30">
        <f t="shared" si="9"/>
        <v>30</v>
      </c>
      <c r="K61" s="35">
        <f>'WEEKLY OVERVIEW'!$E$3</f>
        <v>156.0714286</v>
      </c>
      <c r="L61" s="35">
        <f t="shared" si="6"/>
        <v>150</v>
      </c>
      <c r="M61" s="39"/>
      <c r="N61" s="39"/>
      <c r="O61" s="39"/>
      <c r="P61" s="39"/>
      <c r="Q61" s="39"/>
      <c r="R61" s="39"/>
      <c r="S61" s="41"/>
      <c r="T61" s="41"/>
    </row>
    <row r="62">
      <c r="A62" s="42">
        <f t="shared" si="8"/>
        <v>42965</v>
      </c>
      <c r="B62" s="16" t="str">
        <f t="shared" si="1"/>
        <v>Friday</v>
      </c>
      <c r="C62" s="17">
        <v>732.0</v>
      </c>
      <c r="D62" s="19">
        <f>'WEEKLY OVERVIEW'!$F$5</f>
        <v>756.9065934</v>
      </c>
      <c r="E62" s="19">
        <f t="shared" si="2"/>
        <v>30</v>
      </c>
      <c r="F62" s="17">
        <v>150.0</v>
      </c>
      <c r="G62" s="23"/>
      <c r="H62" s="19">
        <f t="shared" si="3"/>
        <v>882</v>
      </c>
      <c r="I62" s="19">
        <f t="shared" si="4"/>
        <v>125.0934066</v>
      </c>
      <c r="J62" s="22">
        <f t="shared" si="9"/>
        <v>15</v>
      </c>
      <c r="K62" s="19">
        <f>'WEEKLY OVERVIEW'!$F$3</f>
        <v>218.8461538</v>
      </c>
      <c r="L62" s="19">
        <f t="shared" si="6"/>
        <v>228</v>
      </c>
      <c r="M62" s="27"/>
      <c r="N62" s="27"/>
      <c r="O62" s="27"/>
      <c r="P62" s="27"/>
      <c r="Q62" s="27"/>
      <c r="R62" s="27"/>
      <c r="S62" s="28"/>
      <c r="T62" s="28"/>
    </row>
    <row r="63">
      <c r="A63" s="29">
        <f t="shared" si="8"/>
        <v>42966</v>
      </c>
      <c r="B63" s="31" t="str">
        <f t="shared" si="1"/>
        <v>Saturday</v>
      </c>
      <c r="C63" s="32">
        <v>654.0</v>
      </c>
      <c r="D63" s="35">
        <f>'WEEKLY OVERVIEW'!$G$5</f>
        <v>676.8461538</v>
      </c>
      <c r="E63" s="35">
        <f t="shared" si="2"/>
        <v>30</v>
      </c>
      <c r="F63" s="32">
        <v>180.0</v>
      </c>
      <c r="G63" s="37"/>
      <c r="H63" s="35">
        <f t="shared" si="3"/>
        <v>834</v>
      </c>
      <c r="I63" s="35">
        <f t="shared" si="4"/>
        <v>157.1538462</v>
      </c>
      <c r="J63" s="30">
        <f t="shared" si="9"/>
        <v>-15</v>
      </c>
      <c r="K63" s="35">
        <f>'WEEKLY OVERVIEW'!$G$3</f>
        <v>229.1538462</v>
      </c>
      <c r="L63" s="35">
        <f t="shared" si="6"/>
        <v>257</v>
      </c>
      <c r="M63" s="39"/>
      <c r="N63" s="39"/>
      <c r="O63" s="39"/>
      <c r="P63" s="39"/>
      <c r="Q63" s="39"/>
      <c r="R63" s="39"/>
      <c r="S63" s="41"/>
      <c r="T63" s="41"/>
    </row>
    <row r="64">
      <c r="A64" s="45">
        <f t="shared" si="8"/>
        <v>42967</v>
      </c>
      <c r="B64" s="46" t="str">
        <f t="shared" si="1"/>
        <v>Sunday</v>
      </c>
      <c r="C64" s="47">
        <v>577.0</v>
      </c>
      <c r="D64" s="48">
        <f>'WEEKLY OVERVIEW'!$H$5</f>
        <v>591.6923077</v>
      </c>
      <c r="E64" s="48">
        <f t="shared" si="2"/>
        <v>15</v>
      </c>
      <c r="F64" s="47">
        <v>105.0</v>
      </c>
      <c r="G64" s="49"/>
      <c r="H64" s="48">
        <f t="shared" si="3"/>
        <v>682</v>
      </c>
      <c r="I64" s="48">
        <f t="shared" si="4"/>
        <v>90.30769231</v>
      </c>
      <c r="J64" s="50">
        <f t="shared" si="9"/>
        <v>60</v>
      </c>
      <c r="K64" s="48">
        <f>'WEEKLY OVERVIEW'!$H$3</f>
        <v>176.6923077</v>
      </c>
      <c r="L64" s="48">
        <f t="shared" si="6"/>
        <v>202</v>
      </c>
      <c r="M64" s="51"/>
      <c r="N64" s="51"/>
      <c r="O64" s="51"/>
      <c r="P64" s="51"/>
      <c r="Q64" s="51"/>
      <c r="R64" s="51"/>
      <c r="S64" s="52"/>
      <c r="T64" s="52"/>
    </row>
    <row r="65">
      <c r="A65" s="53">
        <f t="shared" si="8"/>
        <v>42968</v>
      </c>
      <c r="B65" s="54" t="str">
        <f t="shared" si="1"/>
        <v>Monday</v>
      </c>
      <c r="C65" s="55">
        <v>480.0</v>
      </c>
      <c r="D65" s="35">
        <f>'WEEKLY OVERVIEW'!$B$5</f>
        <v>571.0714286</v>
      </c>
      <c r="E65" s="35">
        <f t="shared" si="2"/>
        <v>90</v>
      </c>
      <c r="F65" s="55">
        <v>210.0</v>
      </c>
      <c r="G65" s="56"/>
      <c r="H65" s="35">
        <f t="shared" si="3"/>
        <v>690</v>
      </c>
      <c r="I65" s="35">
        <f t="shared" si="4"/>
        <v>118.9285714</v>
      </c>
      <c r="J65" s="30">
        <f t="shared" si="9"/>
        <v>105</v>
      </c>
      <c r="K65" s="35">
        <f>'WEEKLY OVERVIEW'!$B$3</f>
        <v>132.2142857</v>
      </c>
      <c r="L65" s="35">
        <f t="shared" si="6"/>
        <v>165</v>
      </c>
      <c r="M65" s="57"/>
      <c r="N65" s="57"/>
      <c r="O65" s="57"/>
      <c r="P65" s="57"/>
      <c r="Q65" s="57"/>
      <c r="R65" s="57"/>
      <c r="S65" s="58"/>
      <c r="T65" s="58"/>
    </row>
    <row r="66">
      <c r="A66" s="42">
        <f t="shared" si="8"/>
        <v>42969</v>
      </c>
      <c r="B66" s="16" t="str">
        <f t="shared" si="1"/>
        <v>Tuesday</v>
      </c>
      <c r="C66" s="17">
        <v>525.0</v>
      </c>
      <c r="D66" s="19">
        <f>'WEEKLY OVERVIEW'!$C$5</f>
        <v>657.7032967</v>
      </c>
      <c r="E66" s="19">
        <f t="shared" si="2"/>
        <v>135</v>
      </c>
      <c r="F66" s="17">
        <v>180.0</v>
      </c>
      <c r="G66" s="23"/>
      <c r="H66" s="19">
        <f t="shared" si="3"/>
        <v>705</v>
      </c>
      <c r="I66" s="19">
        <f t="shared" si="4"/>
        <v>47.2967033</v>
      </c>
      <c r="J66" s="22">
        <f t="shared" si="9"/>
        <v>180</v>
      </c>
      <c r="K66" s="19">
        <f>'WEEKLY OVERVIEW'!$C$3</f>
        <v>138.7857143</v>
      </c>
      <c r="L66" s="19">
        <f t="shared" si="6"/>
        <v>150</v>
      </c>
      <c r="M66" s="27"/>
      <c r="N66" s="27"/>
      <c r="O66" s="27"/>
      <c r="P66" s="27"/>
      <c r="Q66" s="27"/>
      <c r="R66" s="27"/>
      <c r="S66" s="28"/>
      <c r="T66" s="28"/>
    </row>
    <row r="67">
      <c r="A67" s="29">
        <f t="shared" si="8"/>
        <v>42970</v>
      </c>
      <c r="B67" s="31" t="str">
        <f t="shared" si="1"/>
        <v>Wednesday</v>
      </c>
      <c r="C67" s="32">
        <v>555.0</v>
      </c>
      <c r="D67" s="35">
        <f>'WEEKLY OVERVIEW'!$D$5</f>
        <v>748.0714286</v>
      </c>
      <c r="E67" s="35">
        <f t="shared" si="2"/>
        <v>195</v>
      </c>
      <c r="F67" s="32">
        <v>270.0</v>
      </c>
      <c r="G67" s="37"/>
      <c r="H67" s="35">
        <f t="shared" si="3"/>
        <v>825</v>
      </c>
      <c r="I67" s="35">
        <f t="shared" si="4"/>
        <v>76.92857143</v>
      </c>
      <c r="J67" s="30">
        <f t="shared" si="9"/>
        <v>105</v>
      </c>
      <c r="K67" s="35">
        <f>'WEEKLY OVERVIEW'!$D$3</f>
        <v>144</v>
      </c>
      <c r="L67" s="35">
        <f t="shared" si="6"/>
        <v>200</v>
      </c>
      <c r="M67" s="39"/>
      <c r="N67" s="39"/>
      <c r="O67" s="39"/>
      <c r="P67" s="39"/>
      <c r="Q67" s="39"/>
      <c r="R67" s="39"/>
      <c r="S67" s="41"/>
      <c r="T67" s="41"/>
    </row>
    <row r="68">
      <c r="A68" s="42">
        <f t="shared" si="8"/>
        <v>42971</v>
      </c>
      <c r="B68" s="16" t="str">
        <f t="shared" si="1"/>
        <v>Thursday</v>
      </c>
      <c r="C68" s="17">
        <v>625.0</v>
      </c>
      <c r="D68" s="19">
        <f>'WEEKLY OVERVIEW'!$E$5</f>
        <v>780.7637363</v>
      </c>
      <c r="E68" s="19">
        <f t="shared" si="2"/>
        <v>150</v>
      </c>
      <c r="F68" s="17">
        <v>150.0</v>
      </c>
      <c r="G68" s="23"/>
      <c r="H68" s="19">
        <f t="shared" si="3"/>
        <v>775</v>
      </c>
      <c r="I68" s="19">
        <f t="shared" si="4"/>
        <v>-5.763736264</v>
      </c>
      <c r="J68" s="22">
        <f t="shared" si="9"/>
        <v>135</v>
      </c>
      <c r="K68" s="19">
        <f>'WEEKLY OVERVIEW'!$E$3</f>
        <v>156.0714286</v>
      </c>
      <c r="L68" s="19">
        <f t="shared" si="6"/>
        <v>177</v>
      </c>
      <c r="M68" s="27"/>
      <c r="N68" s="27"/>
      <c r="O68" s="27"/>
      <c r="P68" s="27"/>
      <c r="Q68" s="27"/>
      <c r="R68" s="27"/>
      <c r="S68" s="28"/>
      <c r="T68" s="28"/>
    </row>
    <row r="69">
      <c r="A69" s="29">
        <f t="shared" si="8"/>
        <v>42972</v>
      </c>
      <c r="B69" s="31" t="str">
        <f t="shared" si="1"/>
        <v>Friday</v>
      </c>
      <c r="C69" s="32">
        <v>598.0</v>
      </c>
      <c r="D69" s="35">
        <f>'WEEKLY OVERVIEW'!$F$5</f>
        <v>756.9065934</v>
      </c>
      <c r="E69" s="35">
        <f t="shared" si="2"/>
        <v>165</v>
      </c>
      <c r="F69" s="32">
        <v>210.0</v>
      </c>
      <c r="G69" s="37"/>
      <c r="H69" s="35">
        <f t="shared" si="3"/>
        <v>808</v>
      </c>
      <c r="I69" s="35">
        <f t="shared" si="4"/>
        <v>51.09340659</v>
      </c>
      <c r="J69" s="30">
        <f t="shared" si="9"/>
        <v>90</v>
      </c>
      <c r="K69" s="35">
        <f>'WEEKLY OVERVIEW'!$F$3</f>
        <v>218.8461538</v>
      </c>
      <c r="L69" s="35">
        <f t="shared" si="6"/>
        <v>223</v>
      </c>
      <c r="M69" s="39"/>
      <c r="N69" s="39"/>
      <c r="O69" s="39"/>
      <c r="P69" s="39"/>
      <c r="Q69" s="39"/>
      <c r="R69" s="39"/>
      <c r="S69" s="41"/>
      <c r="T69" s="41"/>
    </row>
    <row r="70">
      <c r="A70" s="42">
        <f t="shared" si="8"/>
        <v>42973</v>
      </c>
      <c r="B70" s="16" t="str">
        <f t="shared" si="1"/>
        <v>Saturday</v>
      </c>
      <c r="C70" s="17">
        <v>585.0</v>
      </c>
      <c r="D70" s="19">
        <f>'WEEKLY OVERVIEW'!$G$5</f>
        <v>676.8461538</v>
      </c>
      <c r="E70" s="19">
        <f t="shared" si="2"/>
        <v>90</v>
      </c>
      <c r="F70" s="17">
        <v>180.0</v>
      </c>
      <c r="G70" s="23"/>
      <c r="H70" s="19">
        <f t="shared" si="3"/>
        <v>765</v>
      </c>
      <c r="I70" s="19">
        <f t="shared" si="4"/>
        <v>88.15384615</v>
      </c>
      <c r="J70" s="22">
        <f t="shared" si="9"/>
        <v>60</v>
      </c>
      <c r="K70" s="19">
        <f>'WEEKLY OVERVIEW'!$G$3</f>
        <v>229.1538462</v>
      </c>
      <c r="L70" s="19">
        <f t="shared" si="6"/>
        <v>212</v>
      </c>
      <c r="M70" s="27"/>
      <c r="N70" s="27"/>
      <c r="O70" s="27"/>
      <c r="P70" s="27"/>
      <c r="Q70" s="27"/>
      <c r="R70" s="27"/>
      <c r="S70" s="28"/>
      <c r="T70" s="28"/>
    </row>
    <row r="71">
      <c r="A71" s="68">
        <f t="shared" si="8"/>
        <v>42974</v>
      </c>
      <c r="B71" s="70" t="str">
        <f t="shared" si="1"/>
        <v>Sunday</v>
      </c>
      <c r="C71" s="71">
        <v>553.0</v>
      </c>
      <c r="D71" s="73">
        <f>'WEEKLY OVERVIEW'!$H$5</f>
        <v>591.6923077</v>
      </c>
      <c r="E71" s="73">
        <f t="shared" si="2"/>
        <v>45</v>
      </c>
      <c r="F71" s="71">
        <v>150.0</v>
      </c>
      <c r="G71" s="124"/>
      <c r="H71" s="73">
        <f t="shared" si="3"/>
        <v>703</v>
      </c>
      <c r="I71" s="73">
        <f t="shared" si="4"/>
        <v>111.3076923</v>
      </c>
      <c r="J71" s="75">
        <f t="shared" si="9"/>
        <v>45</v>
      </c>
      <c r="K71" s="73">
        <f>'WEEKLY OVERVIEW'!$H$3</f>
        <v>176.6923077</v>
      </c>
      <c r="L71" s="73">
        <f t="shared" si="6"/>
        <v>229</v>
      </c>
      <c r="M71" s="76"/>
      <c r="N71" s="76"/>
      <c r="O71" s="76"/>
      <c r="P71" s="76"/>
      <c r="Q71" s="76"/>
      <c r="R71" s="76"/>
      <c r="S71" s="77"/>
      <c r="T71" s="77"/>
    </row>
    <row r="72">
      <c r="A72" s="78">
        <f t="shared" si="8"/>
        <v>42975</v>
      </c>
      <c r="B72" s="79" t="str">
        <f t="shared" si="1"/>
        <v>Monday</v>
      </c>
      <c r="C72" s="80">
        <v>474.0</v>
      </c>
      <c r="D72" s="19">
        <f>'WEEKLY OVERVIEW'!$B$5</f>
        <v>571.0714286</v>
      </c>
      <c r="E72" s="19">
        <f t="shared" si="2"/>
        <v>90</v>
      </c>
      <c r="F72" s="80">
        <v>150.0</v>
      </c>
      <c r="G72" s="81"/>
      <c r="H72" s="19">
        <f t="shared" si="3"/>
        <v>624</v>
      </c>
      <c r="I72" s="19">
        <f t="shared" si="4"/>
        <v>52.92857143</v>
      </c>
      <c r="J72" s="22">
        <f t="shared" si="9"/>
        <v>165</v>
      </c>
      <c r="K72" s="19">
        <f>'WEEKLY OVERVIEW'!$B$3</f>
        <v>132.2142857</v>
      </c>
      <c r="L72" s="19">
        <f t="shared" si="6"/>
        <v>55</v>
      </c>
      <c r="M72" s="85"/>
      <c r="N72" s="85"/>
      <c r="O72" s="85"/>
      <c r="P72" s="85"/>
      <c r="Q72" s="85"/>
      <c r="R72" s="85"/>
      <c r="S72" s="87"/>
      <c r="T72" s="87"/>
    </row>
    <row r="73">
      <c r="A73" s="29">
        <f t="shared" si="8"/>
        <v>42976</v>
      </c>
      <c r="B73" s="31" t="str">
        <f t="shared" si="1"/>
        <v>Tuesday</v>
      </c>
      <c r="C73" s="32">
        <v>569.0</v>
      </c>
      <c r="D73" s="35">
        <f>'WEEKLY OVERVIEW'!$C$5</f>
        <v>657.7032967</v>
      </c>
      <c r="E73" s="35">
        <f t="shared" si="2"/>
        <v>90</v>
      </c>
      <c r="F73" s="32">
        <v>210.0</v>
      </c>
      <c r="G73" s="37"/>
      <c r="H73" s="35">
        <f t="shared" si="3"/>
        <v>779</v>
      </c>
      <c r="I73" s="35">
        <f t="shared" si="4"/>
        <v>121.2967033</v>
      </c>
      <c r="J73" s="30">
        <f t="shared" si="9"/>
        <v>105</v>
      </c>
      <c r="K73" s="35">
        <f>'WEEKLY OVERVIEW'!$C$3</f>
        <v>138.7857143</v>
      </c>
      <c r="L73" s="35">
        <f t="shared" si="6"/>
        <v>122</v>
      </c>
      <c r="M73" s="39"/>
      <c r="N73" s="39"/>
      <c r="O73" s="39"/>
      <c r="P73" s="39"/>
      <c r="Q73" s="39"/>
      <c r="R73" s="39"/>
      <c r="S73" s="41"/>
      <c r="T73" s="41"/>
    </row>
    <row r="74">
      <c r="A74" s="42">
        <f t="shared" si="8"/>
        <v>42977</v>
      </c>
      <c r="B74" s="16" t="str">
        <f t="shared" si="1"/>
        <v>Wednesday</v>
      </c>
      <c r="C74" s="17">
        <v>657.0</v>
      </c>
      <c r="D74" s="19">
        <f>'WEEKLY OVERVIEW'!$D$5</f>
        <v>748.0714286</v>
      </c>
      <c r="E74" s="19">
        <f t="shared" si="2"/>
        <v>90</v>
      </c>
      <c r="F74" s="17">
        <v>210.0</v>
      </c>
      <c r="G74" s="23"/>
      <c r="H74" s="19">
        <f t="shared" si="3"/>
        <v>867</v>
      </c>
      <c r="I74" s="19">
        <f t="shared" si="4"/>
        <v>118.9285714</v>
      </c>
      <c r="J74" s="22">
        <f t="shared" si="9"/>
        <v>60</v>
      </c>
      <c r="K74" s="19">
        <f>'WEEKLY OVERVIEW'!$D$3</f>
        <v>144</v>
      </c>
      <c r="L74" s="19">
        <f t="shared" si="6"/>
        <v>121</v>
      </c>
      <c r="M74" s="27"/>
      <c r="N74" s="27"/>
      <c r="O74" s="27"/>
      <c r="P74" s="27"/>
      <c r="Q74" s="27"/>
      <c r="R74" s="27"/>
      <c r="S74" s="28"/>
      <c r="T74" s="28"/>
    </row>
    <row r="75">
      <c r="A75" s="29">
        <f t="shared" si="8"/>
        <v>42978</v>
      </c>
      <c r="B75" s="31" t="str">
        <f t="shared" si="1"/>
        <v>Thursday</v>
      </c>
      <c r="C75" s="32">
        <v>746.0</v>
      </c>
      <c r="D75" s="35">
        <f>'WEEKLY OVERVIEW'!$E$5</f>
        <v>780.7637363</v>
      </c>
      <c r="E75" s="35">
        <f t="shared" si="2"/>
        <v>30</v>
      </c>
      <c r="F75" s="32">
        <v>150.0</v>
      </c>
      <c r="G75" s="37"/>
      <c r="H75" s="35">
        <f t="shared" si="3"/>
        <v>896</v>
      </c>
      <c r="I75" s="35">
        <f t="shared" si="4"/>
        <v>115.2362637</v>
      </c>
      <c r="J75" s="175">
        <f t="shared" si="9"/>
        <v>15</v>
      </c>
      <c r="K75" s="35">
        <f>'WEEKLY OVERVIEW'!$E$3</f>
        <v>156.0714286</v>
      </c>
      <c r="L75" s="35">
        <f t="shared" si="6"/>
        <v>178</v>
      </c>
      <c r="M75" s="39"/>
      <c r="N75" s="39"/>
      <c r="O75" s="39"/>
      <c r="P75" s="39"/>
      <c r="Q75" s="39"/>
      <c r="R75" s="39"/>
      <c r="S75" s="41"/>
      <c r="T75" s="41"/>
    </row>
    <row r="76">
      <c r="A76" s="42">
        <f t="shared" si="8"/>
        <v>42979</v>
      </c>
      <c r="B76" s="16" t="str">
        <f t="shared" si="1"/>
        <v>Friday</v>
      </c>
      <c r="C76" s="17">
        <v>718.0</v>
      </c>
      <c r="D76" s="19">
        <f>'WEEKLY OVERVIEW'!$F$5</f>
        <v>756.9065934</v>
      </c>
      <c r="E76" s="19">
        <f t="shared" si="2"/>
        <v>45</v>
      </c>
      <c r="F76" s="17">
        <v>150.0</v>
      </c>
      <c r="G76" s="59"/>
      <c r="H76" s="19">
        <f t="shared" si="3"/>
        <v>868</v>
      </c>
      <c r="I76" s="19">
        <f t="shared" si="4"/>
        <v>111.0934066</v>
      </c>
      <c r="J76" s="22">
        <f t="shared" si="9"/>
        <v>30</v>
      </c>
      <c r="K76" s="19">
        <f>'WEEKLY OVERVIEW'!$F$3</f>
        <v>218.8461538</v>
      </c>
      <c r="L76" s="19">
        <f t="shared" si="6"/>
        <v>193</v>
      </c>
      <c r="M76" s="27"/>
      <c r="N76" s="27"/>
      <c r="O76" s="27"/>
      <c r="P76" s="27"/>
      <c r="Q76" s="27"/>
      <c r="R76" s="27"/>
      <c r="S76" s="28"/>
      <c r="T76" s="28"/>
    </row>
    <row r="77">
      <c r="A77" s="29">
        <f t="shared" si="8"/>
        <v>42980</v>
      </c>
      <c r="B77" s="31" t="str">
        <f t="shared" si="1"/>
        <v>Saturday</v>
      </c>
      <c r="C77" s="32">
        <v>675.0</v>
      </c>
      <c r="D77" s="35">
        <f>'WEEKLY OVERVIEW'!$G$5</f>
        <v>676.8461538</v>
      </c>
      <c r="E77" s="35">
        <f t="shared" si="2"/>
        <v>0</v>
      </c>
      <c r="F77" s="32">
        <v>150.0</v>
      </c>
      <c r="G77" s="37"/>
      <c r="H77" s="35">
        <f t="shared" si="3"/>
        <v>825</v>
      </c>
      <c r="I77" s="35">
        <f t="shared" si="4"/>
        <v>148.1538462</v>
      </c>
      <c r="J77" s="30">
        <f t="shared" si="9"/>
        <v>0</v>
      </c>
      <c r="K77" s="35">
        <f>'WEEKLY OVERVIEW'!$G$3</f>
        <v>229.1538462</v>
      </c>
      <c r="L77" s="35">
        <f t="shared" si="6"/>
        <v>198</v>
      </c>
      <c r="M77" s="39"/>
      <c r="N77" s="39"/>
      <c r="O77" s="39"/>
      <c r="P77" s="39"/>
      <c r="Q77" s="39"/>
      <c r="R77" s="39"/>
      <c r="S77" s="41"/>
      <c r="T77" s="41"/>
    </row>
    <row r="78">
      <c r="A78" s="45">
        <f t="shared" si="8"/>
        <v>42981</v>
      </c>
      <c r="B78" s="46" t="str">
        <f t="shared" si="1"/>
        <v>Sunday</v>
      </c>
      <c r="C78" s="47">
        <v>627.0</v>
      </c>
      <c r="D78" s="48">
        <f>'WEEKLY OVERVIEW'!$H$5</f>
        <v>591.6923077</v>
      </c>
      <c r="E78" s="48">
        <f t="shared" si="2"/>
        <v>0</v>
      </c>
      <c r="F78" s="47">
        <v>105.0</v>
      </c>
      <c r="G78" s="49"/>
      <c r="H78" s="48">
        <f t="shared" si="3"/>
        <v>732</v>
      </c>
      <c r="I78" s="48">
        <f t="shared" si="4"/>
        <v>140.3076923</v>
      </c>
      <c r="J78" s="50">
        <f t="shared" si="9"/>
        <v>15</v>
      </c>
      <c r="K78" s="48">
        <f>'WEEKLY OVERVIEW'!$H$3</f>
        <v>176.6923077</v>
      </c>
      <c r="L78" s="19">
        <f t="shared" si="6"/>
        <v>117</v>
      </c>
      <c r="M78" s="51"/>
      <c r="N78" s="51"/>
      <c r="O78" s="51"/>
      <c r="P78" s="51"/>
      <c r="Q78" s="51"/>
      <c r="R78" s="51"/>
      <c r="S78" s="52"/>
      <c r="T78" s="52"/>
    </row>
    <row r="79">
      <c r="A79" s="53">
        <f t="shared" si="8"/>
        <v>42982</v>
      </c>
      <c r="B79" s="54" t="str">
        <f t="shared" si="1"/>
        <v>Monday</v>
      </c>
      <c r="C79" s="55">
        <v>615.0</v>
      </c>
      <c r="D79" s="35">
        <f>'WEEKLY OVERVIEW'!$B$5</f>
        <v>571.0714286</v>
      </c>
      <c r="E79" s="35">
        <f t="shared" si="2"/>
        <v>0</v>
      </c>
      <c r="F79" s="55">
        <v>120.0</v>
      </c>
      <c r="G79" s="113">
        <v>-60.0</v>
      </c>
      <c r="H79" s="35">
        <f t="shared" si="3"/>
        <v>675</v>
      </c>
      <c r="I79" s="35">
        <f t="shared" si="4"/>
        <v>103.9285714</v>
      </c>
      <c r="J79" s="30">
        <f t="shared" si="9"/>
        <v>120</v>
      </c>
      <c r="K79" s="35">
        <f>'WEEKLY OVERVIEW'!$B$3</f>
        <v>132.2142857</v>
      </c>
      <c r="L79" s="182">
        <f t="shared" si="6"/>
        <v>150</v>
      </c>
      <c r="M79" s="57"/>
      <c r="N79" s="183"/>
      <c r="O79" s="57"/>
      <c r="P79" s="57"/>
      <c r="Q79" s="57"/>
      <c r="R79" s="57"/>
      <c r="S79" s="58"/>
      <c r="T79" s="58"/>
    </row>
    <row r="80">
      <c r="A80" s="42">
        <f t="shared" si="8"/>
        <v>42983</v>
      </c>
      <c r="B80" s="16" t="str">
        <f t="shared" si="1"/>
        <v>Tuesday</v>
      </c>
      <c r="C80" s="17">
        <v>525.0</v>
      </c>
      <c r="D80" s="19">
        <f>'WEEKLY OVERVIEW'!$C$5</f>
        <v>657.7032967</v>
      </c>
      <c r="E80" s="19">
        <f t="shared" si="2"/>
        <v>135</v>
      </c>
      <c r="F80" s="17">
        <v>210.0</v>
      </c>
      <c r="G80" s="23"/>
      <c r="H80" s="19">
        <f t="shared" si="3"/>
        <v>735</v>
      </c>
      <c r="I80" s="19">
        <f t="shared" si="4"/>
        <v>77.2967033</v>
      </c>
      <c r="J80" s="22">
        <f t="shared" si="9"/>
        <v>150</v>
      </c>
      <c r="K80" s="19">
        <f>'WEEKLY OVERVIEW'!$C$3</f>
        <v>138.7857143</v>
      </c>
      <c r="L80" s="19">
        <f t="shared" si="6"/>
        <v>15</v>
      </c>
      <c r="M80" s="27"/>
      <c r="N80" s="27"/>
      <c r="O80" s="27"/>
      <c r="P80" s="27"/>
      <c r="Q80" s="27"/>
      <c r="R80" s="27"/>
      <c r="S80" s="28"/>
      <c r="T80" s="28"/>
    </row>
    <row r="81">
      <c r="A81" s="29">
        <f t="shared" si="8"/>
        <v>42984</v>
      </c>
      <c r="B81" s="31" t="str">
        <f t="shared" si="1"/>
        <v>Wednesday</v>
      </c>
      <c r="C81" s="32">
        <v>720.0</v>
      </c>
      <c r="D81" s="35">
        <f>'WEEKLY OVERVIEW'!$D$5</f>
        <v>748.0714286</v>
      </c>
      <c r="E81" s="35">
        <f t="shared" si="2"/>
        <v>30</v>
      </c>
      <c r="F81" s="32">
        <v>210.0</v>
      </c>
      <c r="G81" s="63">
        <v>-135.0</v>
      </c>
      <c r="H81" s="35">
        <f t="shared" si="3"/>
        <v>795</v>
      </c>
      <c r="I81" s="35">
        <f t="shared" si="4"/>
        <v>46.92857143</v>
      </c>
      <c r="J81" s="30">
        <f t="shared" si="9"/>
        <v>135</v>
      </c>
      <c r="K81" s="35">
        <f>'WEEKLY OVERVIEW'!$D$3</f>
        <v>144</v>
      </c>
      <c r="L81" s="35">
        <f t="shared" si="6"/>
        <v>83</v>
      </c>
      <c r="M81" s="39"/>
      <c r="N81" s="186"/>
      <c r="O81" s="39"/>
      <c r="P81" s="39"/>
      <c r="Q81" s="39"/>
      <c r="R81" s="39"/>
      <c r="S81" s="41"/>
      <c r="T81" s="41"/>
    </row>
    <row r="82">
      <c r="A82" s="42">
        <f t="shared" si="8"/>
        <v>42985</v>
      </c>
      <c r="B82" s="16" t="str">
        <f t="shared" si="1"/>
        <v>Thursday</v>
      </c>
      <c r="C82" s="17">
        <v>712.0</v>
      </c>
      <c r="D82" s="19">
        <f>'WEEKLY OVERVIEW'!$E$5</f>
        <v>780.7637363</v>
      </c>
      <c r="E82" s="19">
        <f t="shared" si="2"/>
        <v>75</v>
      </c>
      <c r="F82" s="17">
        <v>90.0</v>
      </c>
      <c r="G82" s="23"/>
      <c r="H82" s="19">
        <f t="shared" si="3"/>
        <v>802</v>
      </c>
      <c r="I82" s="19">
        <f t="shared" si="4"/>
        <v>21.23626374</v>
      </c>
      <c r="J82" s="22">
        <f t="shared" si="9"/>
        <v>105</v>
      </c>
      <c r="K82" s="19">
        <f>'WEEKLY OVERVIEW'!$E$3</f>
        <v>156.0714286</v>
      </c>
      <c r="L82" s="19">
        <f t="shared" si="6"/>
        <v>147</v>
      </c>
      <c r="M82" s="27"/>
      <c r="N82" s="189"/>
      <c r="O82" s="27"/>
      <c r="P82" s="27"/>
      <c r="Q82" s="27"/>
      <c r="R82" s="27"/>
      <c r="S82" s="28"/>
      <c r="T82" s="28"/>
    </row>
    <row r="83">
      <c r="A83" s="29">
        <f t="shared" si="8"/>
        <v>42986</v>
      </c>
      <c r="B83" s="31" t="str">
        <f t="shared" si="1"/>
        <v>Friday</v>
      </c>
      <c r="C83" s="32">
        <v>655.0</v>
      </c>
      <c r="D83" s="35">
        <f>'WEEKLY OVERVIEW'!$F$5</f>
        <v>756.9065934</v>
      </c>
      <c r="E83" s="35">
        <f t="shared" si="2"/>
        <v>105</v>
      </c>
      <c r="F83" s="32">
        <v>150.0</v>
      </c>
      <c r="G83" s="37"/>
      <c r="H83" s="35">
        <f t="shared" si="3"/>
        <v>805</v>
      </c>
      <c r="I83" s="35">
        <f t="shared" si="4"/>
        <v>48.09340659</v>
      </c>
      <c r="J83" s="30">
        <f t="shared" si="9"/>
        <v>90</v>
      </c>
      <c r="K83" s="35">
        <f>'WEEKLY OVERVIEW'!$F$3</f>
        <v>218.8461538</v>
      </c>
      <c r="L83" s="35">
        <f t="shared" si="6"/>
        <v>202</v>
      </c>
      <c r="M83" s="39"/>
      <c r="N83" s="186"/>
      <c r="O83" s="39"/>
      <c r="P83" s="39"/>
      <c r="Q83" s="39"/>
      <c r="R83" s="39"/>
      <c r="S83" s="41"/>
      <c r="T83" s="41"/>
    </row>
    <row r="84">
      <c r="A84" s="42">
        <f t="shared" si="8"/>
        <v>42987</v>
      </c>
      <c r="B84" s="16" t="str">
        <f t="shared" si="1"/>
        <v>Saturday</v>
      </c>
      <c r="C84" s="17">
        <v>603.0</v>
      </c>
      <c r="D84" s="19">
        <f>'WEEKLY OVERVIEW'!$G$5</f>
        <v>676.8461538</v>
      </c>
      <c r="E84" s="19">
        <f t="shared" si="2"/>
        <v>75</v>
      </c>
      <c r="F84" s="17">
        <v>120.0</v>
      </c>
      <c r="G84" s="23"/>
      <c r="H84" s="19">
        <f t="shared" si="3"/>
        <v>723</v>
      </c>
      <c r="I84" s="19">
        <f t="shared" si="4"/>
        <v>46.15384615</v>
      </c>
      <c r="J84" s="22">
        <f t="shared" si="9"/>
        <v>105</v>
      </c>
      <c r="K84" s="19">
        <f>'WEEKLY OVERVIEW'!$G$3</f>
        <v>229.1538462</v>
      </c>
      <c r="L84" s="19">
        <f t="shared" si="6"/>
        <v>191</v>
      </c>
      <c r="M84" s="27"/>
      <c r="N84" s="189"/>
      <c r="O84" s="27"/>
      <c r="P84" s="27"/>
      <c r="Q84" s="27"/>
      <c r="R84" s="27"/>
      <c r="S84" s="28"/>
      <c r="T84" s="28"/>
    </row>
    <row r="85">
      <c r="A85" s="68">
        <f t="shared" si="8"/>
        <v>42988</v>
      </c>
      <c r="B85" s="70" t="str">
        <f t="shared" si="1"/>
        <v>Sunday</v>
      </c>
      <c r="C85" s="71">
        <v>532.0</v>
      </c>
      <c r="D85" s="73">
        <f>'WEEKLY OVERVIEW'!$H$5</f>
        <v>591.6923077</v>
      </c>
      <c r="E85" s="73">
        <f t="shared" si="2"/>
        <v>60</v>
      </c>
      <c r="F85" s="71">
        <v>150.0</v>
      </c>
      <c r="G85" s="74"/>
      <c r="H85" s="73">
        <f t="shared" si="3"/>
        <v>682</v>
      </c>
      <c r="I85" s="73">
        <f t="shared" si="4"/>
        <v>90.30769231</v>
      </c>
      <c r="J85" s="75">
        <f t="shared" si="9"/>
        <v>60</v>
      </c>
      <c r="K85" s="73">
        <f>'WEEKLY OVERVIEW'!$H$3</f>
        <v>176.6923077</v>
      </c>
      <c r="L85" s="73">
        <f t="shared" si="6"/>
        <v>145</v>
      </c>
      <c r="M85" s="76"/>
      <c r="N85" s="194"/>
      <c r="O85" s="76"/>
      <c r="P85" s="39"/>
      <c r="Q85" s="76"/>
      <c r="R85" s="76"/>
      <c r="S85" s="77"/>
      <c r="T85" s="77"/>
    </row>
    <row r="86">
      <c r="A86" s="78">
        <f t="shared" si="8"/>
        <v>42989</v>
      </c>
      <c r="B86" s="79" t="str">
        <f t="shared" si="1"/>
        <v>Monday</v>
      </c>
      <c r="C86" s="80">
        <v>537.0</v>
      </c>
      <c r="D86" s="19">
        <f>'WEEKLY OVERVIEW'!$B$5</f>
        <v>571.0714286</v>
      </c>
      <c r="E86" s="19">
        <f t="shared" si="2"/>
        <v>30</v>
      </c>
      <c r="F86" s="80">
        <v>105.0</v>
      </c>
      <c r="G86" s="81"/>
      <c r="H86" s="19">
        <f t="shared" si="3"/>
        <v>642</v>
      </c>
      <c r="I86" s="19">
        <f t="shared" si="4"/>
        <v>70.92857143</v>
      </c>
      <c r="J86" s="22">
        <f t="shared" si="9"/>
        <v>150</v>
      </c>
      <c r="K86" s="19">
        <f>'WEEKLY OVERVIEW'!$B$3</f>
        <v>132.2142857</v>
      </c>
      <c r="L86" s="19">
        <f t="shared" si="6"/>
        <v>78</v>
      </c>
      <c r="M86" s="85"/>
      <c r="N86" s="85"/>
      <c r="O86" s="85"/>
      <c r="P86" s="85"/>
      <c r="Q86" s="85"/>
      <c r="R86" s="85"/>
      <c r="S86" s="87"/>
      <c r="T86" s="87"/>
    </row>
    <row r="87">
      <c r="A87" s="29">
        <f t="shared" si="8"/>
        <v>42990</v>
      </c>
      <c r="B87" s="31" t="str">
        <f t="shared" si="1"/>
        <v>Tuesday</v>
      </c>
      <c r="C87" s="32">
        <v>564.0</v>
      </c>
      <c r="D87" s="35">
        <f>'WEEKLY OVERVIEW'!$C$5</f>
        <v>657.7032967</v>
      </c>
      <c r="E87" s="35">
        <f t="shared" si="2"/>
        <v>90</v>
      </c>
      <c r="F87" s="32">
        <v>180.0</v>
      </c>
      <c r="G87" s="37"/>
      <c r="H87" s="35">
        <f t="shared" si="3"/>
        <v>744</v>
      </c>
      <c r="I87" s="35">
        <f t="shared" si="4"/>
        <v>86.2967033</v>
      </c>
      <c r="J87" s="30">
        <f t="shared" si="9"/>
        <v>150</v>
      </c>
      <c r="K87" s="35">
        <f>'WEEKLY OVERVIEW'!$C$3</f>
        <v>138.7857143</v>
      </c>
      <c r="L87" s="35">
        <f t="shared" si="6"/>
        <v>130</v>
      </c>
      <c r="M87" s="39"/>
      <c r="N87" s="39"/>
      <c r="O87" s="39"/>
      <c r="P87" s="39"/>
      <c r="Q87" s="39"/>
      <c r="R87" s="39"/>
      <c r="S87" s="41"/>
      <c r="T87" s="41"/>
    </row>
    <row r="88">
      <c r="A88" s="42">
        <f t="shared" si="8"/>
        <v>42991</v>
      </c>
      <c r="B88" s="16" t="str">
        <f t="shared" si="1"/>
        <v>Wednesday</v>
      </c>
      <c r="C88" s="17">
        <v>614.0</v>
      </c>
      <c r="D88" s="19">
        <f>'WEEKLY OVERVIEW'!$D$5</f>
        <v>748.0714286</v>
      </c>
      <c r="E88" s="19">
        <f t="shared" si="2"/>
        <v>135</v>
      </c>
      <c r="F88" s="17">
        <v>180.0</v>
      </c>
      <c r="G88" s="59">
        <v>-59.0</v>
      </c>
      <c r="H88" s="19">
        <f t="shared" si="3"/>
        <v>735</v>
      </c>
      <c r="I88" s="19">
        <f t="shared" si="4"/>
        <v>-13.07142857</v>
      </c>
      <c r="J88" s="22">
        <f t="shared" si="9"/>
        <v>195</v>
      </c>
      <c r="K88" s="19">
        <f>'WEEKLY OVERVIEW'!$D$3</f>
        <v>144</v>
      </c>
      <c r="L88" s="19">
        <f t="shared" si="6"/>
        <v>120</v>
      </c>
      <c r="M88" s="27"/>
      <c r="N88" s="27"/>
      <c r="O88" s="27"/>
      <c r="P88" s="27"/>
      <c r="Q88" s="27"/>
      <c r="R88" s="27"/>
      <c r="S88" s="28"/>
      <c r="T88" s="28"/>
    </row>
    <row r="89">
      <c r="A89" s="29">
        <f t="shared" si="8"/>
        <v>42992</v>
      </c>
      <c r="B89" s="31" t="str">
        <f t="shared" si="1"/>
        <v>Thursday</v>
      </c>
      <c r="C89" s="32">
        <v>615.0</v>
      </c>
      <c r="D89" s="35">
        <f>'WEEKLY OVERVIEW'!$E$5</f>
        <v>780.7637363</v>
      </c>
      <c r="E89" s="35">
        <f t="shared" si="2"/>
        <v>165</v>
      </c>
      <c r="F89" s="32">
        <v>180.0</v>
      </c>
      <c r="G89" s="37"/>
      <c r="H89" s="35">
        <f t="shared" si="3"/>
        <v>795</v>
      </c>
      <c r="I89" s="35">
        <f t="shared" si="4"/>
        <v>14.23626374</v>
      </c>
      <c r="J89" s="30">
        <f t="shared" si="9"/>
        <v>120</v>
      </c>
      <c r="K89" s="35">
        <f>'WEEKLY OVERVIEW'!$E$3</f>
        <v>156.0714286</v>
      </c>
      <c r="L89" s="35">
        <f t="shared" si="6"/>
        <v>135</v>
      </c>
      <c r="M89" s="39"/>
      <c r="N89" s="39"/>
      <c r="O89" s="39"/>
      <c r="P89" s="39"/>
      <c r="Q89" s="39"/>
      <c r="R89" s="39"/>
      <c r="S89" s="41"/>
      <c r="T89" s="41"/>
    </row>
    <row r="90">
      <c r="A90" s="42">
        <f t="shared" si="8"/>
        <v>42993</v>
      </c>
      <c r="B90" s="16" t="str">
        <f t="shared" si="1"/>
        <v>Friday</v>
      </c>
      <c r="C90" s="17">
        <v>660.0</v>
      </c>
      <c r="D90" s="19">
        <f>'WEEKLY OVERVIEW'!$F$5</f>
        <v>756.9065934</v>
      </c>
      <c r="E90" s="19">
        <f t="shared" si="2"/>
        <v>90</v>
      </c>
      <c r="F90" s="17">
        <v>120.0</v>
      </c>
      <c r="G90" s="59"/>
      <c r="H90" s="19">
        <f t="shared" si="3"/>
        <v>780</v>
      </c>
      <c r="I90" s="19">
        <f t="shared" si="4"/>
        <v>23.09340659</v>
      </c>
      <c r="J90" s="22">
        <f t="shared" si="9"/>
        <v>120</v>
      </c>
      <c r="K90" s="19">
        <f>'WEEKLY OVERVIEW'!$F$3</f>
        <v>218.8461538</v>
      </c>
      <c r="L90" s="19">
        <f t="shared" si="6"/>
        <v>167</v>
      </c>
      <c r="M90" s="27"/>
      <c r="N90" s="27"/>
      <c r="O90" s="27"/>
      <c r="P90" s="27"/>
      <c r="Q90" s="27"/>
      <c r="R90" s="27"/>
      <c r="S90" s="28"/>
      <c r="T90" s="28"/>
    </row>
    <row r="91">
      <c r="A91" s="29">
        <f t="shared" si="8"/>
        <v>42994</v>
      </c>
      <c r="B91" s="31" t="str">
        <f t="shared" si="1"/>
        <v>Saturday</v>
      </c>
      <c r="C91" s="32">
        <v>613.0</v>
      </c>
      <c r="D91" s="35">
        <f>'WEEKLY OVERVIEW'!$G$5</f>
        <v>676.8461538</v>
      </c>
      <c r="E91" s="35">
        <f t="shared" si="2"/>
        <v>60</v>
      </c>
      <c r="F91" s="32">
        <v>105.0</v>
      </c>
      <c r="G91" s="37"/>
      <c r="H91" s="35">
        <f t="shared" si="3"/>
        <v>718</v>
      </c>
      <c r="I91" s="35">
        <f t="shared" si="4"/>
        <v>41.15384615</v>
      </c>
      <c r="J91" s="30">
        <f t="shared" si="9"/>
        <v>105</v>
      </c>
      <c r="K91" s="35">
        <f>'WEEKLY OVERVIEW'!$G$3</f>
        <v>229.1538462</v>
      </c>
      <c r="L91" s="35">
        <f t="shared" si="6"/>
        <v>223</v>
      </c>
      <c r="M91" s="39"/>
      <c r="N91" s="39"/>
      <c r="O91" s="39"/>
      <c r="P91" s="39"/>
      <c r="Q91" s="39"/>
      <c r="R91" s="39"/>
      <c r="S91" s="41"/>
      <c r="T91" s="41"/>
    </row>
    <row r="92">
      <c r="A92" s="45">
        <f t="shared" si="8"/>
        <v>42995</v>
      </c>
      <c r="B92" s="46" t="str">
        <f t="shared" si="1"/>
        <v>Sunday</v>
      </c>
      <c r="C92" s="47">
        <v>495.0</v>
      </c>
      <c r="D92" s="48">
        <f>'WEEKLY OVERVIEW'!$H$5</f>
        <v>591.6923077</v>
      </c>
      <c r="E92" s="48">
        <f t="shared" si="2"/>
        <v>90</v>
      </c>
      <c r="F92" s="47">
        <v>105.0</v>
      </c>
      <c r="G92" s="49"/>
      <c r="H92" s="48">
        <f t="shared" si="3"/>
        <v>600</v>
      </c>
      <c r="I92" s="48">
        <f t="shared" si="4"/>
        <v>8.307692308</v>
      </c>
      <c r="J92" s="50">
        <f t="shared" si="9"/>
        <v>150</v>
      </c>
      <c r="K92" s="48">
        <f>'WEEKLY OVERVIEW'!$H$3</f>
        <v>176.6923077</v>
      </c>
      <c r="L92" s="48">
        <f t="shared" si="6"/>
        <v>100</v>
      </c>
      <c r="M92" s="51"/>
      <c r="N92" s="51"/>
      <c r="O92" s="51"/>
      <c r="P92" s="51"/>
      <c r="Q92" s="51"/>
      <c r="R92" s="51"/>
      <c r="S92" s="52"/>
      <c r="T92" s="52"/>
    </row>
    <row r="93">
      <c r="A93" s="53">
        <f t="shared" si="8"/>
        <v>42996</v>
      </c>
      <c r="B93" s="54" t="str">
        <f t="shared" si="1"/>
        <v>Monday</v>
      </c>
      <c r="C93" s="55">
        <v>500.0</v>
      </c>
      <c r="D93" s="35">
        <f>'WEEKLY OVERVIEW'!$B$5</f>
        <v>571.0714286</v>
      </c>
      <c r="E93" s="35">
        <f t="shared" si="2"/>
        <v>75</v>
      </c>
      <c r="F93" s="55">
        <v>90.0</v>
      </c>
      <c r="G93" s="56"/>
      <c r="H93" s="35">
        <f t="shared" si="3"/>
        <v>590</v>
      </c>
      <c r="I93" s="35">
        <f t="shared" si="4"/>
        <v>18.92857143</v>
      </c>
      <c r="J93" s="30">
        <f t="shared" si="9"/>
        <v>195</v>
      </c>
      <c r="K93" s="35">
        <f>'WEEKLY OVERVIEW'!$B$3</f>
        <v>132.2142857</v>
      </c>
      <c r="L93" s="35">
        <f t="shared" si="6"/>
        <v>52</v>
      </c>
      <c r="M93" s="57"/>
      <c r="N93" s="57"/>
      <c r="O93" s="57"/>
      <c r="P93" s="57"/>
      <c r="Q93" s="57"/>
      <c r="R93" s="57"/>
      <c r="S93" s="58"/>
      <c r="T93" s="58"/>
    </row>
    <row r="94">
      <c r="A94" s="42">
        <f t="shared" si="8"/>
        <v>42997</v>
      </c>
      <c r="B94" s="16" t="str">
        <f t="shared" si="1"/>
        <v>Tuesday</v>
      </c>
      <c r="C94" s="17">
        <v>538.0</v>
      </c>
      <c r="D94" s="19">
        <f>'WEEKLY OVERVIEW'!$C$5</f>
        <v>657.7032967</v>
      </c>
      <c r="E94" s="19">
        <f t="shared" si="2"/>
        <v>120</v>
      </c>
      <c r="F94" s="17">
        <v>180.0</v>
      </c>
      <c r="G94" s="23"/>
      <c r="H94" s="19">
        <f t="shared" si="3"/>
        <v>718</v>
      </c>
      <c r="I94" s="19">
        <f t="shared" si="4"/>
        <v>60.2967033</v>
      </c>
      <c r="J94" s="22">
        <f t="shared" si="9"/>
        <v>165</v>
      </c>
      <c r="K94" s="19">
        <f>'WEEKLY OVERVIEW'!$C$3</f>
        <v>138.7857143</v>
      </c>
      <c r="L94" s="19">
        <f t="shared" si="6"/>
        <v>94</v>
      </c>
      <c r="M94" s="27"/>
      <c r="N94" s="27"/>
      <c r="O94" s="27"/>
      <c r="P94" s="27"/>
      <c r="Q94" s="27"/>
      <c r="R94" s="27"/>
      <c r="S94" s="28"/>
      <c r="T94" s="28"/>
    </row>
    <row r="95">
      <c r="A95" s="29">
        <f t="shared" si="8"/>
        <v>42998</v>
      </c>
      <c r="B95" s="31" t="str">
        <f t="shared" si="1"/>
        <v>Wednesday</v>
      </c>
      <c r="C95" s="32">
        <v>624.0</v>
      </c>
      <c r="D95" s="35">
        <f>'WEEKLY OVERVIEW'!$D$5</f>
        <v>748.0714286</v>
      </c>
      <c r="E95" s="35">
        <f t="shared" si="2"/>
        <v>120</v>
      </c>
      <c r="F95" s="32">
        <v>150.0</v>
      </c>
      <c r="G95" s="37"/>
      <c r="H95" s="35">
        <f t="shared" si="3"/>
        <v>774</v>
      </c>
      <c r="I95" s="35">
        <f t="shared" si="4"/>
        <v>25.92857143</v>
      </c>
      <c r="J95" s="30">
        <f t="shared" si="9"/>
        <v>150</v>
      </c>
      <c r="K95" s="35">
        <f>'WEEKLY OVERVIEW'!$D$3</f>
        <v>144</v>
      </c>
      <c r="L95" s="35">
        <f t="shared" si="6"/>
        <v>106</v>
      </c>
      <c r="M95" s="39"/>
      <c r="N95" s="39"/>
      <c r="O95" s="39"/>
      <c r="P95" s="39"/>
      <c r="Q95" s="39"/>
      <c r="R95" s="39"/>
      <c r="S95" s="41"/>
      <c r="T95" s="41"/>
    </row>
    <row r="96">
      <c r="A96" s="42">
        <f t="shared" si="8"/>
        <v>42999</v>
      </c>
      <c r="B96" s="16" t="str">
        <f t="shared" si="1"/>
        <v>Thursday</v>
      </c>
      <c r="C96" s="17">
        <v>668.0</v>
      </c>
      <c r="D96" s="19">
        <f>'WEEKLY OVERVIEW'!$E$5</f>
        <v>780.7637363</v>
      </c>
      <c r="E96" s="19">
        <f t="shared" si="2"/>
        <v>120</v>
      </c>
      <c r="F96" s="17">
        <v>150.0</v>
      </c>
      <c r="G96" s="23"/>
      <c r="H96" s="19">
        <f t="shared" si="3"/>
        <v>818</v>
      </c>
      <c r="I96" s="19">
        <f t="shared" si="4"/>
        <v>37.23626374</v>
      </c>
      <c r="J96" s="22">
        <f t="shared" si="9"/>
        <v>90</v>
      </c>
      <c r="K96" s="19">
        <f>'WEEKLY OVERVIEW'!$E$3</f>
        <v>156.0714286</v>
      </c>
      <c r="L96" s="19">
        <f t="shared" si="6"/>
        <v>99</v>
      </c>
      <c r="M96" s="27"/>
      <c r="N96" s="27"/>
      <c r="O96" s="27"/>
      <c r="P96" s="27"/>
      <c r="Q96" s="27"/>
      <c r="R96" s="27"/>
      <c r="S96" s="28"/>
      <c r="T96" s="28"/>
    </row>
    <row r="97">
      <c r="A97" s="29">
        <f t="shared" si="8"/>
        <v>43000</v>
      </c>
      <c r="B97" s="31" t="str">
        <f t="shared" si="1"/>
        <v>Friday</v>
      </c>
      <c r="C97" s="32">
        <v>719.0</v>
      </c>
      <c r="D97" s="35">
        <f>'WEEKLY OVERVIEW'!$F$5</f>
        <v>756.9065934</v>
      </c>
      <c r="E97" s="35">
        <f t="shared" si="2"/>
        <v>45</v>
      </c>
      <c r="F97" s="32">
        <v>90.0</v>
      </c>
      <c r="G97" s="37"/>
      <c r="H97" s="35">
        <f t="shared" si="3"/>
        <v>809</v>
      </c>
      <c r="I97" s="35">
        <f t="shared" si="4"/>
        <v>52.09340659</v>
      </c>
      <c r="J97" s="30">
        <f t="shared" si="9"/>
        <v>90</v>
      </c>
      <c r="K97" s="35">
        <f>'WEEKLY OVERVIEW'!$F$3</f>
        <v>218.8461538</v>
      </c>
      <c r="L97" s="35">
        <f t="shared" si="6"/>
        <v>0</v>
      </c>
      <c r="M97" s="39"/>
      <c r="N97" s="39"/>
      <c r="O97" s="39"/>
      <c r="P97" s="39"/>
      <c r="Q97" s="39"/>
      <c r="R97" s="39"/>
      <c r="S97" s="41"/>
      <c r="T97" s="41"/>
    </row>
    <row r="98">
      <c r="A98" s="42">
        <f t="shared" si="8"/>
        <v>43001</v>
      </c>
      <c r="B98" s="16" t="str">
        <f t="shared" si="1"/>
        <v>Saturday</v>
      </c>
      <c r="C98" s="17"/>
      <c r="D98" s="19">
        <f>'WEEKLY OVERVIEW'!$G$5</f>
        <v>676.8461538</v>
      </c>
      <c r="E98" s="19">
        <f t="shared" si="2"/>
        <v>675</v>
      </c>
      <c r="F98" s="17"/>
      <c r="G98" s="23"/>
      <c r="H98" s="19">
        <f t="shared" si="3"/>
        <v>0</v>
      </c>
      <c r="I98" s="19">
        <f t="shared" si="4"/>
        <v>-676.8461538</v>
      </c>
      <c r="J98" s="22" t="str">
        <f t="shared" si="9"/>
        <v/>
      </c>
      <c r="K98" s="19">
        <f>'WEEKLY OVERVIEW'!$G$3</f>
        <v>229.1538462</v>
      </c>
      <c r="L98" s="19">
        <f t="shared" si="6"/>
        <v>0</v>
      </c>
      <c r="M98" s="27"/>
      <c r="N98" s="27"/>
      <c r="O98" s="27"/>
      <c r="P98" s="27"/>
      <c r="Q98" s="27"/>
      <c r="R98" s="27"/>
      <c r="S98" s="28"/>
      <c r="T98" s="28"/>
    </row>
    <row r="99">
      <c r="A99" s="68">
        <f t="shared" si="8"/>
        <v>43002</v>
      </c>
      <c r="B99" s="70" t="str">
        <f t="shared" si="1"/>
        <v>Sunday</v>
      </c>
      <c r="C99" s="71"/>
      <c r="D99" s="73">
        <f>'WEEKLY OVERVIEW'!$H$5</f>
        <v>591.6923077</v>
      </c>
      <c r="E99" s="73">
        <f t="shared" si="2"/>
        <v>585</v>
      </c>
      <c r="F99" s="71"/>
      <c r="G99" s="74"/>
      <c r="H99" s="73">
        <f t="shared" si="3"/>
        <v>0</v>
      </c>
      <c r="I99" s="73">
        <f t="shared" si="4"/>
        <v>-591.6923077</v>
      </c>
      <c r="J99" s="75" t="str">
        <f t="shared" si="9"/>
        <v/>
      </c>
      <c r="K99" s="73">
        <f>'WEEKLY OVERVIEW'!$H$3</f>
        <v>176.6923077</v>
      </c>
      <c r="L99" s="73">
        <f t="shared" si="6"/>
        <v>0</v>
      </c>
      <c r="M99" s="76"/>
      <c r="N99" s="76"/>
      <c r="O99" s="76"/>
      <c r="P99" s="76"/>
      <c r="Q99" s="76"/>
      <c r="R99" s="76"/>
      <c r="S99" s="77"/>
      <c r="T99" s="77"/>
    </row>
    <row r="100">
      <c r="A100" s="78">
        <f t="shared" si="8"/>
        <v>43003</v>
      </c>
      <c r="B100" s="79" t="str">
        <f t="shared" si="1"/>
        <v>Monday</v>
      </c>
      <c r="C100" s="80"/>
      <c r="D100" s="19">
        <f>'WEEKLY OVERVIEW'!$B$5</f>
        <v>571.0714286</v>
      </c>
      <c r="E100" s="19">
        <f t="shared" si="2"/>
        <v>570</v>
      </c>
      <c r="F100" s="80"/>
      <c r="G100" s="81"/>
      <c r="H100" s="19">
        <f t="shared" si="3"/>
        <v>0</v>
      </c>
      <c r="I100" s="19">
        <f t="shared" si="4"/>
        <v>-571.0714286</v>
      </c>
      <c r="J100" s="22" t="str">
        <f t="shared" si="9"/>
        <v/>
      </c>
      <c r="K100" s="19">
        <f>'WEEKLY OVERVIEW'!$B$3</f>
        <v>132.2142857</v>
      </c>
      <c r="L100" s="19">
        <f t="shared" si="6"/>
        <v>0</v>
      </c>
      <c r="M100" s="85"/>
      <c r="N100" s="85"/>
      <c r="O100" s="85"/>
      <c r="P100" s="85"/>
      <c r="Q100" s="85"/>
      <c r="R100" s="85"/>
      <c r="S100" s="87"/>
      <c r="T100" s="87"/>
    </row>
    <row r="101">
      <c r="A101" s="29">
        <f t="shared" si="8"/>
        <v>43004</v>
      </c>
      <c r="B101" s="31" t="str">
        <f t="shared" si="1"/>
        <v>Tuesday</v>
      </c>
      <c r="C101" s="32"/>
      <c r="D101" s="35">
        <f>'WEEKLY OVERVIEW'!$C$5</f>
        <v>657.7032967</v>
      </c>
      <c r="E101" s="35">
        <f t="shared" si="2"/>
        <v>660</v>
      </c>
      <c r="F101" s="32"/>
      <c r="G101" s="63"/>
      <c r="H101" s="35">
        <f t="shared" si="3"/>
        <v>0</v>
      </c>
      <c r="I101" s="35">
        <f t="shared" si="4"/>
        <v>-657.7032967</v>
      </c>
      <c r="J101" s="30" t="str">
        <f t="shared" si="9"/>
        <v/>
      </c>
      <c r="K101" s="35">
        <f>'WEEKLY OVERVIEW'!$C$3</f>
        <v>138.7857143</v>
      </c>
      <c r="L101" s="35">
        <f t="shared" si="6"/>
        <v>0</v>
      </c>
      <c r="M101" s="39"/>
      <c r="N101" s="39"/>
      <c r="O101" s="39"/>
      <c r="P101" s="39"/>
      <c r="Q101" s="39"/>
      <c r="R101" s="39"/>
      <c r="S101" s="41"/>
      <c r="T101" s="41"/>
    </row>
    <row r="102">
      <c r="A102" s="42">
        <f t="shared" si="8"/>
        <v>43005</v>
      </c>
      <c r="B102" s="16" t="str">
        <f t="shared" si="1"/>
        <v>Wednesday</v>
      </c>
      <c r="C102" s="17"/>
      <c r="D102" s="19">
        <f>'WEEKLY OVERVIEW'!$D$5</f>
        <v>748.0714286</v>
      </c>
      <c r="E102" s="19">
        <f t="shared" si="2"/>
        <v>750</v>
      </c>
      <c r="F102" s="17"/>
      <c r="G102" s="59"/>
      <c r="H102" s="19">
        <f t="shared" si="3"/>
        <v>0</v>
      </c>
      <c r="I102" s="19">
        <f t="shared" si="4"/>
        <v>-748.0714286</v>
      </c>
      <c r="J102" s="22" t="str">
        <f t="shared" si="9"/>
        <v/>
      </c>
      <c r="K102" s="19">
        <f>'WEEKLY OVERVIEW'!$D$3</f>
        <v>144</v>
      </c>
      <c r="L102" s="19">
        <f t="shared" si="6"/>
        <v>0</v>
      </c>
      <c r="M102" s="27"/>
      <c r="N102" s="27"/>
      <c r="O102" s="27"/>
      <c r="P102" s="27"/>
      <c r="Q102" s="27"/>
      <c r="R102" s="27"/>
      <c r="S102" s="28"/>
      <c r="T102" s="28"/>
    </row>
    <row r="103">
      <c r="A103" s="29">
        <f t="shared" si="8"/>
        <v>43006</v>
      </c>
      <c r="B103" s="31" t="str">
        <f t="shared" si="1"/>
        <v>Thursday</v>
      </c>
      <c r="C103" s="32"/>
      <c r="D103" s="35">
        <f>'WEEKLY OVERVIEW'!$E$5</f>
        <v>780.7637363</v>
      </c>
      <c r="E103" s="35">
        <f t="shared" si="2"/>
        <v>780</v>
      </c>
      <c r="F103" s="32"/>
      <c r="G103" s="37"/>
      <c r="H103" s="35">
        <f t="shared" si="3"/>
        <v>0</v>
      </c>
      <c r="I103" s="35">
        <f t="shared" si="4"/>
        <v>-780.7637363</v>
      </c>
      <c r="J103" s="30" t="str">
        <f t="shared" si="9"/>
        <v/>
      </c>
      <c r="K103" s="35">
        <f>'WEEKLY OVERVIEW'!$E$3</f>
        <v>156.0714286</v>
      </c>
      <c r="L103" s="35">
        <f t="shared" si="6"/>
        <v>0</v>
      </c>
      <c r="M103" s="39"/>
      <c r="N103" s="39"/>
      <c r="O103" s="39"/>
      <c r="P103" s="39"/>
      <c r="Q103" s="39"/>
      <c r="R103" s="39"/>
      <c r="S103" s="41"/>
      <c r="T103" s="41"/>
    </row>
    <row r="104">
      <c r="A104" s="42">
        <f t="shared" si="8"/>
        <v>43007</v>
      </c>
      <c r="B104" s="16" t="str">
        <f t="shared" si="1"/>
        <v>Friday</v>
      </c>
      <c r="C104" s="17"/>
      <c r="D104" s="19">
        <f>'WEEKLY OVERVIEW'!$F$5</f>
        <v>756.9065934</v>
      </c>
      <c r="E104" s="19">
        <f t="shared" si="2"/>
        <v>750</v>
      </c>
      <c r="F104" s="17"/>
      <c r="G104" s="23"/>
      <c r="H104" s="19">
        <f t="shared" si="3"/>
        <v>0</v>
      </c>
      <c r="I104" s="19">
        <f t="shared" si="4"/>
        <v>-756.9065934</v>
      </c>
      <c r="J104" s="22" t="str">
        <f t="shared" si="9"/>
        <v/>
      </c>
      <c r="K104" s="19">
        <f>'WEEKLY OVERVIEW'!$F$3</f>
        <v>218.8461538</v>
      </c>
      <c r="L104" s="19">
        <f t="shared" si="6"/>
        <v>0</v>
      </c>
      <c r="M104" s="27"/>
      <c r="N104" s="27"/>
      <c r="O104" s="27"/>
      <c r="P104" s="27"/>
      <c r="Q104" s="27"/>
      <c r="R104" s="27"/>
      <c r="S104" s="28"/>
      <c r="T104" s="28"/>
    </row>
    <row r="105">
      <c r="A105" s="29">
        <f t="shared" si="8"/>
        <v>43008</v>
      </c>
      <c r="B105" s="31" t="str">
        <f t="shared" si="1"/>
        <v>Saturday</v>
      </c>
      <c r="C105" s="32"/>
      <c r="D105" s="35">
        <f>'WEEKLY OVERVIEW'!$G$5</f>
        <v>676.8461538</v>
      </c>
      <c r="E105" s="35">
        <f t="shared" si="2"/>
        <v>675</v>
      </c>
      <c r="F105" s="32"/>
      <c r="G105" s="37"/>
      <c r="H105" s="35">
        <f t="shared" si="3"/>
        <v>0</v>
      </c>
      <c r="I105" s="35">
        <f t="shared" si="4"/>
        <v>-676.8461538</v>
      </c>
      <c r="J105" s="30" t="str">
        <f t="shared" si="9"/>
        <v/>
      </c>
      <c r="K105" s="35">
        <f>'WEEKLY OVERVIEW'!$G$3</f>
        <v>229.1538462</v>
      </c>
      <c r="L105" s="35">
        <f t="shared" si="6"/>
        <v>0</v>
      </c>
      <c r="M105" s="39"/>
      <c r="N105" s="39"/>
      <c r="O105" s="39"/>
      <c r="P105" s="39"/>
      <c r="Q105" s="39"/>
      <c r="R105" s="39"/>
      <c r="S105" s="41"/>
      <c r="T105" s="41"/>
    </row>
    <row r="106">
      <c r="A106" s="45">
        <f t="shared" si="8"/>
        <v>43009</v>
      </c>
      <c r="B106" s="46" t="str">
        <f t="shared" si="1"/>
        <v>Sunday</v>
      </c>
      <c r="C106" s="47"/>
      <c r="D106" s="48">
        <f>'WEEKLY OVERVIEW'!$H$5</f>
        <v>591.6923077</v>
      </c>
      <c r="E106" s="48">
        <f t="shared" si="2"/>
        <v>585</v>
      </c>
      <c r="F106" s="47"/>
      <c r="G106" s="49"/>
      <c r="H106" s="48">
        <f t="shared" si="3"/>
        <v>0</v>
      </c>
      <c r="I106" s="48">
        <f t="shared" si="4"/>
        <v>-591.6923077</v>
      </c>
      <c r="J106" s="50" t="str">
        <f t="shared" si="9"/>
        <v/>
      </c>
      <c r="K106" s="48">
        <f>'WEEKLY OVERVIEW'!$H$3</f>
        <v>176.6923077</v>
      </c>
      <c r="L106" s="48">
        <f t="shared" si="6"/>
        <v>0</v>
      </c>
      <c r="M106" s="51"/>
      <c r="N106" s="51"/>
      <c r="O106" s="51"/>
      <c r="P106" s="51"/>
      <c r="Q106" s="51"/>
      <c r="R106" s="51"/>
      <c r="S106" s="52"/>
      <c r="T106" s="52"/>
    </row>
    <row r="107">
      <c r="A107" s="53">
        <f t="shared" si="8"/>
        <v>43010</v>
      </c>
      <c r="B107" s="54" t="str">
        <f t="shared" si="1"/>
        <v>Monday</v>
      </c>
      <c r="C107" s="55"/>
      <c r="D107" s="35">
        <f>'WEEKLY OVERVIEW'!$B$5</f>
        <v>571.0714286</v>
      </c>
      <c r="E107" s="35">
        <f t="shared" si="2"/>
        <v>570</v>
      </c>
      <c r="F107" s="55"/>
      <c r="G107" s="56"/>
      <c r="H107" s="35">
        <f t="shared" si="3"/>
        <v>0</v>
      </c>
      <c r="I107" s="35">
        <f t="shared" si="4"/>
        <v>-571.0714286</v>
      </c>
      <c r="J107" s="30" t="str">
        <f t="shared" si="9"/>
        <v/>
      </c>
      <c r="K107" s="35">
        <f>'WEEKLY OVERVIEW'!$B$3</f>
        <v>132.2142857</v>
      </c>
      <c r="L107" s="35">
        <f t="shared" si="6"/>
        <v>0</v>
      </c>
      <c r="M107" s="57"/>
      <c r="N107" s="57"/>
      <c r="O107" s="57"/>
      <c r="P107" s="57"/>
      <c r="Q107" s="57"/>
      <c r="R107" s="57"/>
      <c r="S107" s="58"/>
      <c r="T107" s="58"/>
    </row>
    <row r="108">
      <c r="A108" s="42">
        <f t="shared" si="8"/>
        <v>43011</v>
      </c>
      <c r="B108" s="16" t="str">
        <f t="shared" si="1"/>
        <v>Tuesday</v>
      </c>
      <c r="C108" s="17"/>
      <c r="D108" s="19">
        <f>'WEEKLY OVERVIEW'!$C$5</f>
        <v>657.7032967</v>
      </c>
      <c r="E108" s="19">
        <f t="shared" si="2"/>
        <v>660</v>
      </c>
      <c r="F108" s="17"/>
      <c r="G108" s="23"/>
      <c r="H108" s="19">
        <f t="shared" si="3"/>
        <v>0</v>
      </c>
      <c r="I108" s="19">
        <f t="shared" si="4"/>
        <v>-657.7032967</v>
      </c>
      <c r="J108" s="22" t="str">
        <f t="shared" si="9"/>
        <v/>
      </c>
      <c r="K108" s="19">
        <f>'WEEKLY OVERVIEW'!$C$3</f>
        <v>138.7857143</v>
      </c>
      <c r="L108" s="19">
        <f t="shared" si="6"/>
        <v>0</v>
      </c>
      <c r="M108" s="27"/>
      <c r="N108" s="27"/>
      <c r="O108" s="27"/>
      <c r="P108" s="27"/>
      <c r="Q108" s="27"/>
      <c r="R108" s="27"/>
      <c r="S108" s="28"/>
      <c r="T108" s="28"/>
    </row>
    <row r="109">
      <c r="A109" s="29">
        <f t="shared" si="8"/>
        <v>43012</v>
      </c>
      <c r="B109" s="31" t="str">
        <f t="shared" si="1"/>
        <v>Wednesday</v>
      </c>
      <c r="C109" s="32"/>
      <c r="D109" s="35">
        <f>'WEEKLY OVERVIEW'!$D$5</f>
        <v>748.0714286</v>
      </c>
      <c r="E109" s="35">
        <f t="shared" si="2"/>
        <v>750</v>
      </c>
      <c r="F109" s="32"/>
      <c r="G109" s="37"/>
      <c r="H109" s="35">
        <f t="shared" si="3"/>
        <v>0</v>
      </c>
      <c r="I109" s="35">
        <f t="shared" si="4"/>
        <v>-748.0714286</v>
      </c>
      <c r="J109" s="30" t="str">
        <f t="shared" si="9"/>
        <v/>
      </c>
      <c r="K109" s="35">
        <f>'WEEKLY OVERVIEW'!$D$3</f>
        <v>144</v>
      </c>
      <c r="L109" s="35">
        <f t="shared" si="6"/>
        <v>0</v>
      </c>
      <c r="M109" s="39"/>
      <c r="N109" s="39"/>
      <c r="O109" s="39"/>
      <c r="P109" s="39"/>
      <c r="Q109" s="39"/>
      <c r="R109" s="39"/>
      <c r="S109" s="41"/>
      <c r="T109" s="41"/>
    </row>
    <row r="110">
      <c r="A110" s="42">
        <f t="shared" si="8"/>
        <v>43013</v>
      </c>
      <c r="B110" s="16" t="str">
        <f t="shared" si="1"/>
        <v>Thursday</v>
      </c>
      <c r="C110" s="17"/>
      <c r="D110" s="19">
        <f>'WEEKLY OVERVIEW'!$E$5</f>
        <v>780.7637363</v>
      </c>
      <c r="E110" s="19">
        <f t="shared" si="2"/>
        <v>780</v>
      </c>
      <c r="F110" s="17"/>
      <c r="G110" s="23"/>
      <c r="H110" s="19">
        <f t="shared" si="3"/>
        <v>0</v>
      </c>
      <c r="I110" s="19">
        <f t="shared" si="4"/>
        <v>-780.7637363</v>
      </c>
      <c r="J110" s="22" t="str">
        <f t="shared" si="9"/>
        <v/>
      </c>
      <c r="K110" s="19">
        <f>'WEEKLY OVERVIEW'!$E$3</f>
        <v>156.0714286</v>
      </c>
      <c r="L110" s="19">
        <f t="shared" si="6"/>
        <v>0</v>
      </c>
      <c r="M110" s="27"/>
      <c r="N110" s="27"/>
      <c r="O110" s="27"/>
      <c r="P110" s="27"/>
      <c r="Q110" s="27"/>
      <c r="R110" s="27"/>
      <c r="S110" s="28"/>
      <c r="T110" s="28"/>
    </row>
    <row r="111">
      <c r="A111" s="29">
        <f t="shared" si="8"/>
        <v>43014</v>
      </c>
      <c r="B111" s="31" t="str">
        <f t="shared" si="1"/>
        <v>Friday</v>
      </c>
      <c r="C111" s="32"/>
      <c r="D111" s="35">
        <f>'WEEKLY OVERVIEW'!$F$5</f>
        <v>756.9065934</v>
      </c>
      <c r="E111" s="35">
        <f t="shared" si="2"/>
        <v>750</v>
      </c>
      <c r="F111" s="32"/>
      <c r="G111" s="37"/>
      <c r="H111" s="35">
        <f t="shared" si="3"/>
        <v>0</v>
      </c>
      <c r="I111" s="35">
        <f t="shared" si="4"/>
        <v>-756.9065934</v>
      </c>
      <c r="J111" s="30" t="str">
        <f t="shared" si="9"/>
        <v/>
      </c>
      <c r="K111" s="35">
        <f>'WEEKLY OVERVIEW'!$F$3</f>
        <v>218.8461538</v>
      </c>
      <c r="L111" s="35">
        <f t="shared" si="6"/>
        <v>0</v>
      </c>
      <c r="M111" s="39"/>
      <c r="N111" s="39"/>
      <c r="O111" s="39"/>
      <c r="P111" s="39"/>
      <c r="Q111" s="39"/>
      <c r="R111" s="39"/>
      <c r="S111" s="41"/>
      <c r="T111" s="41"/>
    </row>
    <row r="112">
      <c r="A112" s="42">
        <f t="shared" si="8"/>
        <v>43015</v>
      </c>
      <c r="B112" s="16" t="str">
        <f t="shared" si="1"/>
        <v>Saturday</v>
      </c>
      <c r="C112" s="17"/>
      <c r="D112" s="19">
        <f>'WEEKLY OVERVIEW'!$G$5</f>
        <v>676.8461538</v>
      </c>
      <c r="E112" s="19">
        <f t="shared" si="2"/>
        <v>675</v>
      </c>
      <c r="F112" s="17"/>
      <c r="G112" s="23"/>
      <c r="H112" s="19">
        <f t="shared" si="3"/>
        <v>0</v>
      </c>
      <c r="I112" s="19">
        <f t="shared" si="4"/>
        <v>-676.8461538</v>
      </c>
      <c r="J112" s="22" t="str">
        <f t="shared" si="9"/>
        <v/>
      </c>
      <c r="K112" s="19">
        <f>'WEEKLY OVERVIEW'!$G$3</f>
        <v>229.1538462</v>
      </c>
      <c r="L112" s="19">
        <f t="shared" si="6"/>
        <v>0</v>
      </c>
      <c r="M112" s="27"/>
      <c r="N112" s="27"/>
      <c r="O112" s="27"/>
      <c r="P112" s="27"/>
      <c r="Q112" s="27"/>
      <c r="R112" s="27"/>
      <c r="S112" s="28"/>
      <c r="T112" s="28"/>
    </row>
    <row r="113">
      <c r="A113" s="29">
        <f t="shared" si="8"/>
        <v>43016</v>
      </c>
      <c r="B113" s="31" t="str">
        <f t="shared" si="1"/>
        <v>Sunday</v>
      </c>
      <c r="C113" s="71"/>
      <c r="D113" s="73">
        <f>'WEEKLY OVERVIEW'!$H$5</f>
        <v>591.6923077</v>
      </c>
      <c r="E113" s="73">
        <f t="shared" si="2"/>
        <v>585</v>
      </c>
      <c r="F113" s="71"/>
      <c r="G113" s="74"/>
      <c r="H113" s="73">
        <f t="shared" si="3"/>
        <v>0</v>
      </c>
      <c r="I113" s="73">
        <f t="shared" si="4"/>
        <v>-591.6923077</v>
      </c>
      <c r="J113" s="75" t="str">
        <f t="shared" si="9"/>
        <v/>
      </c>
      <c r="K113" s="73">
        <f>'WEEKLY OVERVIEW'!$H$3</f>
        <v>176.6923077</v>
      </c>
      <c r="L113" s="73">
        <f t="shared" si="6"/>
        <v>0</v>
      </c>
      <c r="M113" s="39"/>
      <c r="N113" s="39"/>
      <c r="O113" s="39"/>
      <c r="P113" s="39"/>
      <c r="Q113" s="39"/>
      <c r="R113" s="39"/>
      <c r="S113" s="41"/>
      <c r="T113" s="41"/>
    </row>
  </sheetData>
  <conditionalFormatting sqref="A1:A113">
    <cfRule type="timePeriod" dxfId="2" priority="1" timePeriod="today"/>
  </conditionalFormatting>
  <conditionalFormatting sqref="I1:I113">
    <cfRule type="cellIs" dxfId="3" priority="2" operator="greaterThan">
      <formula>0</formula>
    </cfRule>
  </conditionalFormatting>
  <conditionalFormatting sqref="I1:I113">
    <cfRule type="cellIs" dxfId="4" priority="3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23.43"/>
    <col customWidth="1" min="2" max="8" width="8.86"/>
  </cols>
  <sheetData>
    <row r="1">
      <c r="A1" s="2" t="s">
        <v>0</v>
      </c>
      <c r="B1" s="10">
        <f>(FORMULAS!$B$13)*1</f>
        <v>15</v>
      </c>
      <c r="C1" s="12">
        <f>(FORMULAS!$B$13)*2</f>
        <v>30</v>
      </c>
      <c r="D1" s="10">
        <f>(FORMULAS!$B$13)*3</f>
        <v>45</v>
      </c>
      <c r="E1" s="12">
        <f>(FORMULAS!$B$13)*4</f>
        <v>60</v>
      </c>
      <c r="F1" s="10">
        <f>(FORMULAS!$B$13)*5</f>
        <v>75</v>
      </c>
      <c r="G1" s="12">
        <f>(FORMULAS!$B$13)*6</f>
        <v>90</v>
      </c>
      <c r="H1" s="10">
        <f>(FORMULAS!$B$13)*7</f>
        <v>105</v>
      </c>
    </row>
    <row r="2">
      <c r="A2" s="20" t="s">
        <v>21</v>
      </c>
      <c r="B2" s="22">
        <f>(FORMULAS!$B$2/100)*B$11</f>
        <v>841.7151932</v>
      </c>
      <c r="C2" s="25">
        <f>(FORMULAS!$B$2/100)*C$11</f>
        <v>1683.430386</v>
      </c>
      <c r="D2" s="22">
        <f>(FORMULAS!$B$2/100)*D$11</f>
        <v>2525.14558</v>
      </c>
      <c r="E2" s="25">
        <f>(FORMULAS!$B$2/100)*E$11</f>
        <v>3366.860773</v>
      </c>
      <c r="F2" s="22">
        <f>(FORMULAS!$B$2/100)*F$11</f>
        <v>4208.575966</v>
      </c>
      <c r="G2" s="25">
        <f>(FORMULAS!$B$2/100)*G$11</f>
        <v>5050.291159</v>
      </c>
      <c r="H2" s="22">
        <f>(FORMULAS!$B$2/100)*H$11</f>
        <v>5892.006353</v>
      </c>
    </row>
    <row r="3">
      <c r="A3" s="2" t="s">
        <v>22</v>
      </c>
      <c r="B3" s="30">
        <f>(FORMULAS!$B$3/100)*B$11</f>
        <v>631.2863949</v>
      </c>
      <c r="C3" s="36">
        <f>(FORMULAS!$B$3/100)*C$11</f>
        <v>1262.57279</v>
      </c>
      <c r="D3" s="30">
        <f>(FORMULAS!$B$3/100)*D$11</f>
        <v>1893.859185</v>
      </c>
      <c r="E3" s="36">
        <f>(FORMULAS!$B$3/100)*E$11</f>
        <v>2525.14558</v>
      </c>
      <c r="F3" s="30">
        <f>(FORMULAS!$B$3/100)*F$11</f>
        <v>3156.431975</v>
      </c>
      <c r="G3" s="36">
        <f>(FORMULAS!$B$3/100)*G$11</f>
        <v>3787.71837</v>
      </c>
      <c r="H3" s="30">
        <f>(FORMULAS!$B$3/100)*H$11</f>
        <v>4419.004764</v>
      </c>
    </row>
    <row r="4">
      <c r="A4" s="20" t="s">
        <v>23</v>
      </c>
      <c r="B4" s="22">
        <f>(FORMULAS!$B$4/100)*B$11</f>
        <v>1367.787189</v>
      </c>
      <c r="C4" s="25">
        <f>(FORMULAS!$B$4/100)*C$11</f>
        <v>2735.574378</v>
      </c>
      <c r="D4" s="22">
        <f>(FORMULAS!$B$4/100)*D$11</f>
        <v>4103.361567</v>
      </c>
      <c r="E4" s="25">
        <f>(FORMULAS!$B$4/100)*E$11</f>
        <v>5471.148756</v>
      </c>
      <c r="F4" s="22">
        <f>(FORMULAS!$B$4/100)*F$11</f>
        <v>6838.935945</v>
      </c>
      <c r="G4" s="25">
        <f>(FORMULAS!$B$4/100)*G$11</f>
        <v>8206.723134</v>
      </c>
      <c r="H4" s="22">
        <f>(FORMULAS!$B$4/100)*H$11</f>
        <v>9574.510323</v>
      </c>
    </row>
    <row r="5">
      <c r="A5" s="2" t="s">
        <v>25</v>
      </c>
      <c r="B5" s="30">
        <f>(FORMULAS!$B$5/100)*B$11</f>
        <v>736.5007941</v>
      </c>
      <c r="C5" s="36">
        <f>(FORMULAS!$B$5/100)*C$11</f>
        <v>1473.001588</v>
      </c>
      <c r="D5" s="30">
        <f>(FORMULAS!$B$5/100)*D$11</f>
        <v>2209.502382</v>
      </c>
      <c r="E5" s="36">
        <f>(FORMULAS!$B$5/100)*E$11</f>
        <v>2946.003176</v>
      </c>
      <c r="F5" s="30">
        <f>(FORMULAS!$B$5/100)*F$11</f>
        <v>3682.50397</v>
      </c>
      <c r="G5" s="36">
        <f>(FORMULAS!$B$5/100)*G$11</f>
        <v>4419.004764</v>
      </c>
      <c r="H5" s="30">
        <f>(FORMULAS!$B$5/100)*H$11</f>
        <v>5155.505558</v>
      </c>
    </row>
    <row r="6">
      <c r="A6" s="20" t="s">
        <v>27</v>
      </c>
      <c r="B6" s="22">
        <f>(FORMULAS!$B$6/100)*B$11</f>
        <v>349.3118052</v>
      </c>
      <c r="C6" s="25">
        <f>(FORMULAS!$B$6/100)*C$11</f>
        <v>698.6236104</v>
      </c>
      <c r="D6" s="22">
        <f>(FORMULAS!$B$6/100)*D$11</f>
        <v>1047.935416</v>
      </c>
      <c r="E6" s="25">
        <f>(FORMULAS!$B$6/100)*E$11</f>
        <v>1397.247221</v>
      </c>
      <c r="F6" s="22">
        <f>(FORMULAS!$B$6/100)*F$11</f>
        <v>1746.559026</v>
      </c>
      <c r="G6" s="25">
        <f>(FORMULAS!$B$6/100)*G$11</f>
        <v>2095.870831</v>
      </c>
      <c r="H6" s="22">
        <f>(FORMULAS!$B$6/100)*H$11</f>
        <v>2445.182636</v>
      </c>
    </row>
    <row r="7">
      <c r="A7" s="2" t="s">
        <v>24</v>
      </c>
      <c r="B7" s="30">
        <f>(FORMULAS!$B$7/100)*B$11</f>
        <v>8.417151932</v>
      </c>
      <c r="C7" s="36">
        <f>(FORMULAS!$B$7/100)*C$11</f>
        <v>16.83430386</v>
      </c>
      <c r="D7" s="30">
        <f>(FORMULAS!$B$7/100)*D$11</f>
        <v>25.2514558</v>
      </c>
      <c r="E7" s="36">
        <f>(FORMULAS!$B$7/100)*E$11</f>
        <v>33.66860773</v>
      </c>
      <c r="F7" s="30">
        <f>(FORMULAS!$B$7/100)*F$11</f>
        <v>42.08575966</v>
      </c>
      <c r="G7" s="36">
        <f>(FORMULAS!$B$7/100)*G$11</f>
        <v>50.50291159</v>
      </c>
      <c r="H7" s="30">
        <f>(FORMULAS!$B$7/100)*H$11</f>
        <v>58.92006353</v>
      </c>
    </row>
    <row r="8">
      <c r="A8" s="20" t="s">
        <v>26</v>
      </c>
      <c r="B8" s="22">
        <f>(FORMULAS!$B$8/100)*B$11</f>
        <v>39.98147168</v>
      </c>
      <c r="C8" s="25">
        <f>(FORMULAS!$B$8/100)*C$11</f>
        <v>79.96294336</v>
      </c>
      <c r="D8" s="22">
        <f>(FORMULAS!$B$8/100)*D$11</f>
        <v>119.944415</v>
      </c>
      <c r="E8" s="25">
        <f>(FORMULAS!$B$8/100)*E$11</f>
        <v>159.9258867</v>
      </c>
      <c r="F8" s="22">
        <f>(FORMULAS!$B$8/100)*F$11</f>
        <v>199.9073584</v>
      </c>
      <c r="G8" s="25">
        <f>(FORMULAS!$B$8/100)*G$11</f>
        <v>239.8888301</v>
      </c>
      <c r="H8" s="22">
        <f>(FORMULAS!$B$8/100)*H$11</f>
        <v>279.8703017</v>
      </c>
    </row>
    <row r="9">
      <c r="A9" s="69"/>
      <c r="B9" s="69"/>
      <c r="C9" s="69"/>
      <c r="D9" s="69"/>
      <c r="E9" s="69"/>
      <c r="F9" s="69"/>
      <c r="G9" s="69"/>
      <c r="H9" s="69"/>
    </row>
    <row r="10">
      <c r="A10" s="62" t="s">
        <v>28</v>
      </c>
      <c r="B10" s="67">
        <f>B1*FORMULAS!$B$12</f>
        <v>3975</v>
      </c>
      <c r="C10" s="67">
        <f>C1*FORMULAS!$B$12</f>
        <v>7950</v>
      </c>
      <c r="D10" s="67">
        <f>D1*FORMULAS!$B$12</f>
        <v>11925</v>
      </c>
      <c r="E10" s="67">
        <f>E1*FORMULAS!$B$12</f>
        <v>15900</v>
      </c>
      <c r="F10" s="67">
        <f>F1*FORMULAS!$B$12</f>
        <v>19875</v>
      </c>
      <c r="G10" s="67">
        <f>G1*FORMULAS!$B$12</f>
        <v>23850</v>
      </c>
      <c r="H10" s="67">
        <f>H1*FORMULAS!$B$12</f>
        <v>27825</v>
      </c>
    </row>
    <row r="11">
      <c r="A11" s="62" t="s">
        <v>29</v>
      </c>
      <c r="B11" s="67">
        <f>B10/FORMULAS!$B$9</f>
        <v>2104.287983</v>
      </c>
      <c r="C11" s="67">
        <f>C10/FORMULAS!$B$9</f>
        <v>4208.575966</v>
      </c>
      <c r="D11" s="67">
        <f>D10/FORMULAS!$B$9</f>
        <v>6312.863949</v>
      </c>
      <c r="E11" s="67">
        <f>E10/FORMULAS!$B$9</f>
        <v>8417.151932</v>
      </c>
      <c r="F11" s="67">
        <f>F10/FORMULAS!$B$9</f>
        <v>10521.43992</v>
      </c>
      <c r="G11" s="67">
        <f>G10/FORMULAS!$B$9</f>
        <v>12625.7279</v>
      </c>
      <c r="H11" s="67">
        <f>H10/FORMULAS!$B$9</f>
        <v>14730.01588</v>
      </c>
    </row>
    <row r="12">
      <c r="A12" s="62" t="s">
        <v>30</v>
      </c>
      <c r="B12" s="67">
        <f t="shared" ref="B12:H12" si="1">B2/B11</f>
        <v>0.4</v>
      </c>
      <c r="C12" s="67">
        <f t="shared" si="1"/>
        <v>0.4</v>
      </c>
      <c r="D12" s="67">
        <f t="shared" si="1"/>
        <v>0.4</v>
      </c>
      <c r="E12" s="67">
        <f t="shared" si="1"/>
        <v>0.4</v>
      </c>
      <c r="F12" s="67">
        <f t="shared" si="1"/>
        <v>0.4</v>
      </c>
      <c r="G12" s="67">
        <f t="shared" si="1"/>
        <v>0.4</v>
      </c>
      <c r="H12" s="67">
        <f t="shared" si="1"/>
        <v>0.4</v>
      </c>
    </row>
  </sheetData>
  <conditionalFormatting sqref="A10:H10">
    <cfRule type="cellIs" dxfId="0" priority="1" operator="greaterThan">
      <formula>28576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20.71"/>
    <col customWidth="1" min="2" max="9" width="8.71"/>
  </cols>
  <sheetData>
    <row r="1">
      <c r="A1" s="2" t="s">
        <v>0</v>
      </c>
      <c r="B1" s="11">
        <f>(FORMULAS!$B$13)*1</f>
        <v>15</v>
      </c>
      <c r="C1" s="14">
        <f>(FORMULAS!$B$13)*2</f>
        <v>30</v>
      </c>
      <c r="D1" s="11">
        <f>(FORMULAS!$B$13)*3</f>
        <v>45</v>
      </c>
      <c r="E1" s="14">
        <f>(FORMULAS!$B$13)*4</f>
        <v>60</v>
      </c>
      <c r="F1" s="11">
        <f>(FORMULAS!$B$13)*5</f>
        <v>75</v>
      </c>
      <c r="G1" s="14">
        <f>(FORMULAS!$B$13)*6</f>
        <v>90</v>
      </c>
      <c r="H1" s="11">
        <f>(FORMULAS!$B$13)*7</f>
        <v>105</v>
      </c>
      <c r="I1" s="18" t="s">
        <v>20</v>
      </c>
    </row>
    <row r="2">
      <c r="A2" s="21" t="s">
        <v>21</v>
      </c>
      <c r="B2" s="24">
        <f>(FORMULAS!$B$22/100)*B$8</f>
        <v>127.6583819</v>
      </c>
      <c r="C2" s="26">
        <f>(FORMULAS!$B$22/100)*C$8</f>
        <v>255.3167637</v>
      </c>
      <c r="D2" s="24">
        <f>(FORMULAS!$B$22/100)*D$8</f>
        <v>382.9751456</v>
      </c>
      <c r="E2" s="26">
        <f>(FORMULAS!$B$22/100)*E$8</f>
        <v>510.6335275</v>
      </c>
      <c r="F2" s="24">
        <f>(FORMULAS!$B$22/100)*F$8</f>
        <v>638.2919094</v>
      </c>
      <c r="G2" s="26">
        <f>(FORMULAS!$B$22/100)*G$8</f>
        <v>765.9502912</v>
      </c>
      <c r="H2" s="24">
        <f>(FORMULAS!$B$22/100)*H$8</f>
        <v>893.6086731</v>
      </c>
      <c r="I2" s="33">
        <f>(FORMULAS!$B$22/100)*I$8</f>
        <v>1276.583819</v>
      </c>
    </row>
    <row r="3">
      <c r="A3" s="34" t="s">
        <v>23</v>
      </c>
      <c r="B3" s="38">
        <f>(FORMULAS!$B$23/100)*B$8</f>
        <v>218.5931196</v>
      </c>
      <c r="C3" s="40">
        <f>(FORMULAS!$B$23/100)*C$8</f>
        <v>437.1862393</v>
      </c>
      <c r="D3" s="38">
        <f>(FORMULAS!$B$23/100)*D$8</f>
        <v>655.7793589</v>
      </c>
      <c r="E3" s="40">
        <f>(FORMULAS!$B$23/100)*E$8</f>
        <v>874.3724786</v>
      </c>
      <c r="F3" s="38">
        <f>(FORMULAS!$B$23/100)*F$8</f>
        <v>1092.965598</v>
      </c>
      <c r="G3" s="40">
        <f>(FORMULAS!$B$23/100)*G$8</f>
        <v>1311.558718</v>
      </c>
      <c r="H3" s="38">
        <f>(FORMULAS!$B$23/100)*H$8</f>
        <v>1530.151837</v>
      </c>
      <c r="I3" s="43">
        <f>(FORMULAS!$B$23/100)*I$8</f>
        <v>2185.931196</v>
      </c>
    </row>
    <row r="4">
      <c r="A4" s="44" t="s">
        <v>24</v>
      </c>
      <c r="B4" s="24">
        <f>(FORMULAS!$B$24/100)*B$8</f>
        <v>1.530151837</v>
      </c>
      <c r="C4" s="26">
        <f>(FORMULAS!$B$24/100)*C$8</f>
        <v>3.060303675</v>
      </c>
      <c r="D4" s="24">
        <f>(FORMULAS!$B$24/100)*D$8</f>
        <v>4.590455512</v>
      </c>
      <c r="E4" s="26">
        <f>(FORMULAS!$B$24/100)*E$8</f>
        <v>6.12060735</v>
      </c>
      <c r="F4" s="24">
        <f>(FORMULAS!$B$24/100)*F$8</f>
        <v>7.650759187</v>
      </c>
      <c r="G4" s="26">
        <f>(FORMULAS!$B$24/100)*G$8</f>
        <v>9.180911025</v>
      </c>
      <c r="H4" s="24">
        <f>(FORMULAS!$B$24/100)*H$8</f>
        <v>10.71106286</v>
      </c>
      <c r="I4" s="33">
        <f>(FORMULAS!$B$24/100)*I$8</f>
        <v>15.30151837</v>
      </c>
    </row>
    <row r="5">
      <c r="A5" s="34" t="s">
        <v>26</v>
      </c>
      <c r="B5" s="38">
        <f>(FORMULAS!$B$25/100)*B$8</f>
        <v>1.530151837</v>
      </c>
      <c r="C5" s="40">
        <f>(FORMULAS!$B$25/100)*C$8</f>
        <v>3.060303675</v>
      </c>
      <c r="D5" s="38">
        <f>(FORMULAS!$B$25/100)*D$8</f>
        <v>4.590455512</v>
      </c>
      <c r="E5" s="40">
        <f>(FORMULAS!$B$25/100)*E$8</f>
        <v>6.12060735</v>
      </c>
      <c r="F5" s="38">
        <f>(FORMULAS!$B$25/100)*F$8</f>
        <v>7.650759187</v>
      </c>
      <c r="G5" s="40">
        <f>(FORMULAS!$B$25/100)*G$8</f>
        <v>9.180911025</v>
      </c>
      <c r="H5" s="38">
        <f>(FORMULAS!$B$25/100)*H$8</f>
        <v>10.71106286</v>
      </c>
      <c r="I5" s="43">
        <f>(FORMULAS!$B$25/100)*I$8</f>
        <v>15.30151837</v>
      </c>
    </row>
    <row r="6">
      <c r="A6" s="60"/>
      <c r="B6" s="60"/>
      <c r="C6" s="60"/>
      <c r="D6" s="60"/>
      <c r="E6" s="60"/>
      <c r="F6" s="60"/>
      <c r="G6" s="60"/>
      <c r="H6" s="60"/>
      <c r="I6" s="61"/>
    </row>
    <row r="7">
      <c r="A7" s="62" t="s">
        <v>28</v>
      </c>
      <c r="B7" s="64">
        <f>DOUGH!B$6</f>
        <v>349.3118052</v>
      </c>
      <c r="C7" s="64">
        <f>DOUGH!C$6</f>
        <v>698.6236104</v>
      </c>
      <c r="D7" s="64">
        <f>DOUGH!D$6</f>
        <v>1047.935416</v>
      </c>
      <c r="E7" s="64">
        <f>DOUGH!E$6</f>
        <v>1397.247221</v>
      </c>
      <c r="F7" s="64">
        <f>DOUGH!F$6</f>
        <v>1746.559026</v>
      </c>
      <c r="G7" s="64">
        <f>DOUGH!G$6</f>
        <v>2095.870831</v>
      </c>
      <c r="H7" s="65">
        <f>DOUGH!H$6</f>
        <v>2445.182636</v>
      </c>
      <c r="I7" s="66">
        <f>F7*2</f>
        <v>3493.118052</v>
      </c>
    </row>
    <row r="8">
      <c r="A8" s="62" t="s">
        <v>29</v>
      </c>
      <c r="B8" s="67">
        <f>B7/FORMULAS!$B$26</f>
        <v>218.5931196</v>
      </c>
      <c r="C8" s="67">
        <f>C7/FORMULAS!$B$26</f>
        <v>437.1862393</v>
      </c>
      <c r="D8" s="67">
        <f>D7/FORMULAS!$B$26</f>
        <v>655.7793589</v>
      </c>
      <c r="E8" s="67">
        <f>E7/FORMULAS!$B$26</f>
        <v>874.3724786</v>
      </c>
      <c r="F8" s="67">
        <f>F7/FORMULAS!$B$26</f>
        <v>1092.965598</v>
      </c>
      <c r="G8" s="67">
        <f>G7/FORMULAS!$B$26</f>
        <v>1311.558718</v>
      </c>
      <c r="H8" s="67">
        <f>H7/FORMULAS!$B$26</f>
        <v>1530.151837</v>
      </c>
      <c r="I8" s="72">
        <f>I7/FORMULAS!$B$26</f>
        <v>2185.931196</v>
      </c>
    </row>
    <row r="9">
      <c r="A9" s="62" t="s">
        <v>30</v>
      </c>
      <c r="B9" s="67">
        <f t="shared" ref="B9:I9" si="1">B2/B8</f>
        <v>0.584</v>
      </c>
      <c r="C9" s="67">
        <f t="shared" si="1"/>
        <v>0.584</v>
      </c>
      <c r="D9" s="67">
        <f t="shared" si="1"/>
        <v>0.584</v>
      </c>
      <c r="E9" s="67">
        <f t="shared" si="1"/>
        <v>0.584</v>
      </c>
      <c r="F9" s="67">
        <f t="shared" si="1"/>
        <v>0.584</v>
      </c>
      <c r="G9" s="67">
        <f t="shared" si="1"/>
        <v>0.584</v>
      </c>
      <c r="H9" s="67">
        <f t="shared" si="1"/>
        <v>0.584</v>
      </c>
      <c r="I9" s="72">
        <f t="shared" si="1"/>
        <v>0.584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9.14"/>
    <col customWidth="1" min="2" max="20" width="17.29"/>
  </cols>
  <sheetData>
    <row r="1">
      <c r="A1" s="67"/>
      <c r="B1" s="82" t="s">
        <v>31</v>
      </c>
      <c r="C1" s="83" t="s">
        <v>32</v>
      </c>
      <c r="D1" s="84"/>
    </row>
    <row r="2">
      <c r="A2" s="82" t="s">
        <v>21</v>
      </c>
      <c r="B2" s="86">
        <v>40.0</v>
      </c>
      <c r="C2" s="83">
        <v>69.8</v>
      </c>
      <c r="D2" s="84"/>
    </row>
    <row r="3">
      <c r="A3" s="82" t="s">
        <v>22</v>
      </c>
      <c r="B3" s="86">
        <v>30.0</v>
      </c>
      <c r="C3" s="88"/>
      <c r="D3" s="84"/>
    </row>
    <row r="4">
      <c r="A4" s="82" t="s">
        <v>23</v>
      </c>
      <c r="B4" s="86">
        <v>65.0</v>
      </c>
      <c r="C4" s="83">
        <v>83.0</v>
      </c>
      <c r="D4" s="84"/>
      <c r="E4" s="89">
        <v>83.0</v>
      </c>
      <c r="F4" s="89">
        <v>66.0</v>
      </c>
    </row>
    <row r="5">
      <c r="A5" s="82" t="s">
        <v>25</v>
      </c>
      <c r="B5" s="86">
        <v>35.0</v>
      </c>
      <c r="C5" s="83">
        <v>17.0</v>
      </c>
      <c r="D5" s="84"/>
      <c r="E5" s="89">
        <v>17.0</v>
      </c>
      <c r="F5" s="89">
        <v>34.0</v>
      </c>
    </row>
    <row r="6">
      <c r="A6" s="82" t="s">
        <v>27</v>
      </c>
      <c r="B6" s="90">
        <v>16.6</v>
      </c>
      <c r="C6" s="83">
        <v>16.6</v>
      </c>
      <c r="D6" s="84"/>
      <c r="E6" s="89">
        <v>16.6</v>
      </c>
      <c r="F6" s="89">
        <v>16.6</v>
      </c>
    </row>
    <row r="7">
      <c r="A7" s="82" t="s">
        <v>24</v>
      </c>
      <c r="B7" s="86">
        <v>0.4</v>
      </c>
      <c r="C7" s="83">
        <v>0.5</v>
      </c>
      <c r="D7" s="84"/>
      <c r="E7" s="89">
        <v>0.05</v>
      </c>
      <c r="F7" s="89">
        <v>0.05</v>
      </c>
    </row>
    <row r="8">
      <c r="A8" s="82" t="s">
        <v>26</v>
      </c>
      <c r="B8" s="82">
        <v>1.9</v>
      </c>
      <c r="C8" s="83">
        <v>1.9</v>
      </c>
      <c r="D8" s="84"/>
      <c r="E8" s="89">
        <v>1.9</v>
      </c>
      <c r="F8" s="89">
        <v>1.9</v>
      </c>
    </row>
    <row r="9">
      <c r="A9" s="91" t="s">
        <v>33</v>
      </c>
      <c r="B9" s="92">
        <f t="shared" ref="B9:C9" si="1">(SUM(B2:B8))/100</f>
        <v>1.889</v>
      </c>
      <c r="C9" s="92">
        <f t="shared" si="1"/>
        <v>1.888</v>
      </c>
      <c r="D9" s="93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</row>
    <row r="10">
      <c r="A10" s="95"/>
      <c r="B10" s="96" t="s">
        <v>34</v>
      </c>
      <c r="C10" s="95"/>
    </row>
    <row r="11">
      <c r="A11" s="97"/>
      <c r="B11" s="97"/>
    </row>
    <row r="12">
      <c r="A12" s="82" t="s">
        <v>35</v>
      </c>
      <c r="B12" s="90">
        <v>265.0</v>
      </c>
      <c r="C12" s="84"/>
    </row>
    <row r="13">
      <c r="A13" s="82" t="s">
        <v>36</v>
      </c>
      <c r="B13" s="82">
        <v>15.0</v>
      </c>
      <c r="C13" s="84"/>
    </row>
    <row r="14">
      <c r="A14" s="82" t="s">
        <v>37</v>
      </c>
      <c r="B14" s="82">
        <v>4.0</v>
      </c>
      <c r="C14" s="84"/>
    </row>
    <row r="15">
      <c r="A15" s="95"/>
      <c r="B15" s="98"/>
    </row>
    <row r="16">
      <c r="A16" s="97"/>
      <c r="B16" s="99"/>
    </row>
    <row r="17">
      <c r="A17" s="91" t="s">
        <v>38</v>
      </c>
      <c r="B17" s="91">
        <v>28576.0</v>
      </c>
      <c r="C17" s="84"/>
    </row>
    <row r="18">
      <c r="A18" s="91" t="s">
        <v>39</v>
      </c>
      <c r="B18" s="91">
        <v>28576.0</v>
      </c>
      <c r="C18" s="84"/>
    </row>
    <row r="19">
      <c r="A19" s="95"/>
      <c r="B19" s="98"/>
    </row>
    <row r="20">
      <c r="A20" s="97"/>
      <c r="B20" s="97"/>
      <c r="C20" s="97"/>
    </row>
    <row r="21">
      <c r="A21" s="67"/>
      <c r="B21" s="82" t="s">
        <v>31</v>
      </c>
      <c r="C21" s="83" t="s">
        <v>32</v>
      </c>
      <c r="D21" s="84"/>
    </row>
    <row r="22">
      <c r="A22" s="100" t="s">
        <v>41</v>
      </c>
      <c r="B22" s="101">
        <v>58.4</v>
      </c>
      <c r="C22" s="83">
        <v>58.4</v>
      </c>
      <c r="D22" s="84"/>
    </row>
    <row r="23">
      <c r="A23" s="103" t="s">
        <v>50</v>
      </c>
      <c r="B23" s="105">
        <v>100.0</v>
      </c>
      <c r="C23" s="83">
        <v>100.0</v>
      </c>
      <c r="D23" s="84"/>
    </row>
    <row r="24">
      <c r="A24" s="107" t="s">
        <v>57</v>
      </c>
      <c r="B24" s="109">
        <v>0.7</v>
      </c>
      <c r="C24" s="83">
        <v>0.7</v>
      </c>
      <c r="D24" s="110"/>
    </row>
    <row r="25">
      <c r="A25" s="103" t="s">
        <v>62</v>
      </c>
      <c r="B25" s="105">
        <v>0.7</v>
      </c>
      <c r="C25" s="83">
        <v>0.7</v>
      </c>
      <c r="D25" s="84"/>
    </row>
    <row r="26">
      <c r="A26" s="111" t="s">
        <v>33</v>
      </c>
      <c r="B26" s="114">
        <f>(SUM(B22:B25))/100</f>
        <v>1.598</v>
      </c>
      <c r="C26" s="92">
        <f>(SUM(C22:C25))/100</f>
        <v>1.598</v>
      </c>
      <c r="D26" s="84"/>
    </row>
    <row r="27">
      <c r="A27" s="95"/>
      <c r="B27" s="98"/>
      <c r="C27" s="95"/>
    </row>
    <row r="28">
      <c r="B28" s="94"/>
    </row>
    <row r="29">
      <c r="B29" s="94"/>
    </row>
    <row r="30">
      <c r="B30" s="94"/>
    </row>
    <row r="31">
      <c r="B31" s="94"/>
    </row>
    <row r="32">
      <c r="B32" s="94"/>
    </row>
    <row r="33">
      <c r="B33" s="94"/>
    </row>
    <row r="34">
      <c r="B34" s="94"/>
    </row>
    <row r="35">
      <c r="B35" s="94"/>
    </row>
    <row r="36">
      <c r="B36" s="94"/>
    </row>
    <row r="37">
      <c r="B37" s="94"/>
    </row>
    <row r="38">
      <c r="B38" s="94"/>
    </row>
    <row r="39">
      <c r="B39" s="94"/>
    </row>
    <row r="40">
      <c r="B40" s="94"/>
    </row>
    <row r="41">
      <c r="B41" s="94"/>
    </row>
    <row r="42">
      <c r="B42" s="94"/>
    </row>
    <row r="43">
      <c r="B43" s="94"/>
    </row>
    <row r="44">
      <c r="B44" s="94"/>
    </row>
    <row r="45">
      <c r="B45" s="94"/>
    </row>
    <row r="46">
      <c r="B46" s="94"/>
    </row>
    <row r="47">
      <c r="B47" s="94"/>
    </row>
    <row r="48">
      <c r="B48" s="94"/>
    </row>
    <row r="49">
      <c r="B49" s="94"/>
    </row>
    <row r="50">
      <c r="B50" s="94"/>
    </row>
    <row r="51">
      <c r="B51" s="94"/>
    </row>
    <row r="52">
      <c r="B52" s="94"/>
    </row>
    <row r="53">
      <c r="B53" s="94"/>
    </row>
    <row r="54">
      <c r="B54" s="94"/>
    </row>
    <row r="55">
      <c r="B55" s="94"/>
    </row>
    <row r="56">
      <c r="B56" s="94"/>
    </row>
    <row r="57">
      <c r="B57" s="94"/>
    </row>
    <row r="58">
      <c r="B58" s="94"/>
    </row>
    <row r="59">
      <c r="B59" s="94"/>
    </row>
    <row r="60">
      <c r="B60" s="94"/>
    </row>
    <row r="61">
      <c r="B61" s="94"/>
    </row>
    <row r="62">
      <c r="B62" s="94"/>
    </row>
    <row r="63">
      <c r="B63" s="94"/>
    </row>
    <row r="64">
      <c r="B64" s="94"/>
    </row>
    <row r="65">
      <c r="B65" s="94"/>
    </row>
    <row r="66">
      <c r="B66" s="94"/>
    </row>
    <row r="67">
      <c r="B67" s="94"/>
    </row>
    <row r="68">
      <c r="B68" s="94"/>
    </row>
    <row r="69">
      <c r="B69" s="94"/>
    </row>
    <row r="70">
      <c r="B70" s="94"/>
    </row>
    <row r="71">
      <c r="B71" s="94"/>
    </row>
    <row r="72">
      <c r="B72" s="94"/>
    </row>
    <row r="73">
      <c r="B73" s="94"/>
    </row>
    <row r="74">
      <c r="B74" s="94"/>
    </row>
    <row r="75">
      <c r="B75" s="94"/>
    </row>
    <row r="76">
      <c r="B76" s="94"/>
    </row>
    <row r="77">
      <c r="B77" s="94"/>
    </row>
    <row r="78">
      <c r="B78" s="94"/>
    </row>
    <row r="79">
      <c r="B79" s="94"/>
    </row>
    <row r="80">
      <c r="B80" s="94"/>
    </row>
    <row r="81">
      <c r="B81" s="94"/>
    </row>
    <row r="82">
      <c r="B82" s="94"/>
    </row>
    <row r="83">
      <c r="B83" s="94"/>
    </row>
    <row r="84">
      <c r="B84" s="94"/>
    </row>
    <row r="85">
      <c r="B85" s="94"/>
    </row>
    <row r="86">
      <c r="B86" s="94"/>
    </row>
    <row r="87">
      <c r="B87" s="94"/>
    </row>
    <row r="88">
      <c r="B88" s="94"/>
    </row>
    <row r="89">
      <c r="B89" s="94"/>
    </row>
    <row r="90">
      <c r="B90" s="94"/>
    </row>
    <row r="91">
      <c r="B91" s="94"/>
    </row>
    <row r="92">
      <c r="B92" s="94"/>
    </row>
    <row r="93">
      <c r="B93" s="94"/>
    </row>
    <row r="94">
      <c r="B94" s="94"/>
    </row>
    <row r="95">
      <c r="B95" s="94"/>
    </row>
    <row r="96">
      <c r="B96" s="94"/>
    </row>
    <row r="97">
      <c r="B97" s="94"/>
    </row>
    <row r="98">
      <c r="B98" s="94"/>
    </row>
    <row r="99">
      <c r="B99" s="94"/>
    </row>
    <row r="100">
      <c r="B100" s="94"/>
    </row>
    <row r="101">
      <c r="B101" s="94"/>
    </row>
    <row r="102">
      <c r="B102" s="94"/>
    </row>
    <row r="103">
      <c r="B103" s="94"/>
    </row>
    <row r="104">
      <c r="B104" s="9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20.29"/>
    <col customWidth="1" min="2" max="8" width="16.86"/>
    <col customWidth="1" min="9" max="11" width="17.29"/>
  </cols>
  <sheetData>
    <row r="1">
      <c r="A1" s="91" t="s">
        <v>40</v>
      </c>
      <c r="B1" s="91" t="s">
        <v>42</v>
      </c>
      <c r="C1" s="91" t="s">
        <v>43</v>
      </c>
      <c r="D1" s="91" t="s">
        <v>44</v>
      </c>
      <c r="E1" s="91" t="s">
        <v>45</v>
      </c>
      <c r="F1" s="91" t="s">
        <v>46</v>
      </c>
      <c r="G1" s="91" t="s">
        <v>47</v>
      </c>
      <c r="H1" s="91" t="s">
        <v>48</v>
      </c>
      <c r="I1" s="102" t="s">
        <v>49</v>
      </c>
      <c r="J1" s="102" t="s">
        <v>51</v>
      </c>
      <c r="K1" s="104" t="s">
        <v>52</v>
      </c>
    </row>
    <row r="2">
      <c r="A2" s="91" t="s">
        <v>53</v>
      </c>
      <c r="B2" s="89" t="s">
        <v>54</v>
      </c>
      <c r="C2" s="89" t="s">
        <v>55</v>
      </c>
      <c r="D2" s="106" t="s">
        <v>56</v>
      </c>
      <c r="E2" s="106" t="s">
        <v>58</v>
      </c>
      <c r="F2" s="106" t="s">
        <v>59</v>
      </c>
      <c r="G2" s="106" t="s">
        <v>60</v>
      </c>
      <c r="H2" s="106" t="s">
        <v>61</v>
      </c>
      <c r="I2" s="108"/>
      <c r="J2" s="108"/>
      <c r="K2" s="112">
        <f>AVEDEV(I9:I24)</f>
        <v>352.8125</v>
      </c>
    </row>
    <row r="3">
      <c r="A3" s="91" t="s">
        <v>63</v>
      </c>
      <c r="B3" s="116">
        <f t="shared" ref="B3:H3" si="1">AVERAGE(IF(B9:B24&lt;&gt;0,B9:B24))</f>
        <v>132.2142857</v>
      </c>
      <c r="C3" s="116">
        <f t="shared" si="1"/>
        <v>138.7857143</v>
      </c>
      <c r="D3" s="116">
        <f t="shared" si="1"/>
        <v>144</v>
      </c>
      <c r="E3" s="116">
        <f t="shared" si="1"/>
        <v>156.0714286</v>
      </c>
      <c r="F3" s="116">
        <f t="shared" si="1"/>
        <v>218.8461538</v>
      </c>
      <c r="G3" s="116">
        <f t="shared" si="1"/>
        <v>229.1538462</v>
      </c>
      <c r="H3" s="116">
        <f t="shared" si="1"/>
        <v>176.6923077</v>
      </c>
      <c r="I3" s="117">
        <f>SUM(B3:H3)</f>
        <v>1195.763736</v>
      </c>
      <c r="J3" s="118"/>
      <c r="K3" s="119"/>
    </row>
    <row r="4">
      <c r="A4" s="91" t="s">
        <v>65</v>
      </c>
      <c r="B4" s="116">
        <f t="shared" ref="B4:D4" si="2">F3</f>
        <v>218.8461538</v>
      </c>
      <c r="C4" s="116">
        <f t="shared" si="2"/>
        <v>229.1538462</v>
      </c>
      <c r="D4" s="116">
        <f t="shared" si="2"/>
        <v>176.6923077</v>
      </c>
      <c r="E4" s="116">
        <f t="shared" ref="E4:H4" si="3">B3</f>
        <v>132.2142857</v>
      </c>
      <c r="F4" s="116">
        <f t="shared" si="3"/>
        <v>138.7857143</v>
      </c>
      <c r="G4" s="116">
        <f t="shared" si="3"/>
        <v>144</v>
      </c>
      <c r="H4" s="116">
        <f t="shared" si="3"/>
        <v>156.0714286</v>
      </c>
      <c r="I4" s="118"/>
      <c r="J4" s="117">
        <f>SUM(B4:H4)</f>
        <v>1195.763736</v>
      </c>
      <c r="K4" s="119"/>
    </row>
    <row r="5">
      <c r="A5" s="91" t="s">
        <v>3</v>
      </c>
      <c r="B5" s="116">
        <f t="shared" ref="B5:E5" si="4">SUM(B3:E3)</f>
        <v>571.0714286</v>
      </c>
      <c r="C5" s="116">
        <f t="shared" si="4"/>
        <v>657.7032967</v>
      </c>
      <c r="D5" s="116">
        <f t="shared" si="4"/>
        <v>748.0714286</v>
      </c>
      <c r="E5" s="116">
        <f t="shared" si="4"/>
        <v>780.7637363</v>
      </c>
      <c r="F5" s="116">
        <f>SUM(F3:H3,B3)</f>
        <v>756.9065934</v>
      </c>
      <c r="G5" s="116">
        <f>SUM(G3:H3,B3:C3)</f>
        <v>676.8461538</v>
      </c>
      <c r="H5" s="116">
        <f>SUM(H3,B3:D3)</f>
        <v>591.6923077</v>
      </c>
      <c r="I5" s="118"/>
      <c r="J5" s="118"/>
      <c r="K5" s="119"/>
    </row>
    <row r="6">
      <c r="A6" s="91" t="s">
        <v>67</v>
      </c>
      <c r="B6" s="116">
        <f t="shared" ref="B6:H6" si="5">$J$4/7</f>
        <v>170.8233909</v>
      </c>
      <c r="C6" s="116">
        <f t="shared" si="5"/>
        <v>170.8233909</v>
      </c>
      <c r="D6" s="116">
        <f t="shared" si="5"/>
        <v>170.8233909</v>
      </c>
      <c r="E6" s="116">
        <f t="shared" si="5"/>
        <v>170.8233909</v>
      </c>
      <c r="F6" s="116">
        <f t="shared" si="5"/>
        <v>170.8233909</v>
      </c>
      <c r="G6" s="116">
        <f t="shared" si="5"/>
        <v>170.8233909</v>
      </c>
      <c r="H6" s="116">
        <f t="shared" si="5"/>
        <v>170.8233909</v>
      </c>
      <c r="I6" s="118"/>
      <c r="J6" s="117">
        <f>SUM(B6:H6)</f>
        <v>1195.763736</v>
      </c>
      <c r="K6" s="119"/>
    </row>
    <row r="7">
      <c r="A7" s="91" t="s">
        <v>69</v>
      </c>
      <c r="B7" s="64">
        <f>SUM(B3:E3,B6)</f>
        <v>741.8948195</v>
      </c>
      <c r="C7" s="116">
        <f t="shared" ref="C7:H7" si="6">B7-B3+C6</f>
        <v>780.5039246</v>
      </c>
      <c r="D7" s="116">
        <f t="shared" si="6"/>
        <v>812.5416013</v>
      </c>
      <c r="E7" s="116">
        <f t="shared" si="6"/>
        <v>839.3649922</v>
      </c>
      <c r="F7" s="116">
        <f t="shared" si="6"/>
        <v>854.1169545</v>
      </c>
      <c r="G7" s="116">
        <f t="shared" si="6"/>
        <v>806.0941915</v>
      </c>
      <c r="H7" s="116">
        <f t="shared" si="6"/>
        <v>747.7637363</v>
      </c>
      <c r="I7" s="118"/>
      <c r="J7" s="118"/>
      <c r="K7" s="119"/>
    </row>
    <row r="8">
      <c r="A8" s="129"/>
      <c r="B8" s="130"/>
      <c r="C8" s="130"/>
      <c r="D8" s="130"/>
      <c r="E8" s="130"/>
      <c r="F8" s="130"/>
      <c r="G8" s="130"/>
      <c r="H8" s="131"/>
      <c r="I8" s="108"/>
      <c r="J8" s="108"/>
      <c r="K8" s="119"/>
    </row>
    <row r="9">
      <c r="A9" s="132" t="str">
        <f>TEXT(INVENTORY!$A$2+(ROW(1:1)-1)*7, "mm/dd/yy")&amp;" - "&amp;TEXT(INVENTORY!$A$2+(ROW(1:1)-1)*7+6, "mm/dd/yy")</f>
        <v>06/19/17 - 06/25/17</v>
      </c>
      <c r="B9" s="133">
        <f t="array" ref="B9:H9">TRANSPOSE(INVENTORY!L2:L8)</f>
        <v>145</v>
      </c>
      <c r="C9" s="133">
        <v>132.0</v>
      </c>
      <c r="D9" s="133">
        <v>148.0</v>
      </c>
      <c r="E9" s="133">
        <v>186.0</v>
      </c>
      <c r="F9" s="133">
        <v>237.0</v>
      </c>
      <c r="G9" s="133">
        <v>265.0</v>
      </c>
      <c r="H9" s="134">
        <v>150.0</v>
      </c>
      <c r="I9" s="135">
        <f t="shared" ref="I9:I24" si="7">SUM(B9:H9)</f>
        <v>1263</v>
      </c>
      <c r="J9" s="136">
        <f>SUM(INVENTORY!F2:F8)</f>
        <v>1440</v>
      </c>
      <c r="K9" s="137"/>
    </row>
    <row r="10">
      <c r="A10" s="132" t="str">
        <f>TEXT(INVENTORY!$A$2+(ROW(2:2)-1)*7, "mm/dd/yy")&amp;" - "&amp;TEXT(INVENTORY!$A$2+(ROW(2:2)-1)*7+6, "mm/dd/yy")</f>
        <v>06/26/17 - 07/02/17</v>
      </c>
      <c r="B10" s="133">
        <f t="array" ref="B10:H10">TRANSPOSE(INVENTORY!L9:L15)</f>
        <v>159</v>
      </c>
      <c r="C10" s="133">
        <v>151.0</v>
      </c>
      <c r="D10" s="133">
        <v>189.0</v>
      </c>
      <c r="E10" s="133">
        <v>188.0</v>
      </c>
      <c r="F10" s="133">
        <v>234.0</v>
      </c>
      <c r="G10" s="133">
        <v>244.0</v>
      </c>
      <c r="H10" s="134">
        <v>207.0</v>
      </c>
      <c r="I10" s="135">
        <f t="shared" si="7"/>
        <v>1372</v>
      </c>
      <c r="J10" s="136">
        <f>SUM(INVENTORY!F9:F15)</f>
        <v>1305</v>
      </c>
      <c r="K10" s="137"/>
    </row>
    <row r="11">
      <c r="A11" s="132" t="str">
        <f>TEXT(INVENTORY!$A$2+(ROW(3:3)-1)*7, "mm/dd/yy")&amp;" - "&amp;TEXT(INVENTORY!$A$2+(ROW(3:3)-1)*7+6, "mm/dd/yy")</f>
        <v>07/03/17 - 07/09/17</v>
      </c>
      <c r="B11" s="133">
        <f t="array" ref="B11:H11">TRANSPOSE(INVENTORY!L16:L22)</f>
        <v>211</v>
      </c>
      <c r="C11" s="133">
        <v>264.0</v>
      </c>
      <c r="D11" s="133">
        <v>129.0</v>
      </c>
      <c r="E11" s="133">
        <v>164.0</v>
      </c>
      <c r="F11" s="133">
        <v>237.0</v>
      </c>
      <c r="G11" s="133">
        <v>209.0</v>
      </c>
      <c r="H11" s="134">
        <v>186.0</v>
      </c>
      <c r="I11" s="135">
        <f t="shared" si="7"/>
        <v>1400</v>
      </c>
      <c r="J11" s="136">
        <f>SUM(INVENTORY!F16:F22)</f>
        <v>1440</v>
      </c>
      <c r="K11" s="137"/>
    </row>
    <row r="12">
      <c r="A12" s="132" t="str">
        <f>TEXT(INVENTORY!$A$2+(ROW(4:4)-1)*7, "mm/dd/yy")&amp;" - "&amp;TEXT(INVENTORY!$A$2+(ROW(4:4)-1)*7+6, "mm/dd/yy")</f>
        <v>07/10/17 - 07/16/17</v>
      </c>
      <c r="B12" s="133">
        <f t="array" ref="B12:H12">TRANSPOSE(INVENTORY!L23:L29)</f>
        <v>148</v>
      </c>
      <c r="C12" s="133">
        <v>200.0</v>
      </c>
      <c r="D12" s="133">
        <v>214.0</v>
      </c>
      <c r="E12" s="133">
        <v>150.0</v>
      </c>
      <c r="F12" s="133">
        <v>261.0</v>
      </c>
      <c r="G12" s="133">
        <v>222.0</v>
      </c>
      <c r="H12" s="134">
        <v>195.0</v>
      </c>
      <c r="I12" s="135">
        <f t="shared" si="7"/>
        <v>1390</v>
      </c>
      <c r="J12" s="136">
        <f>SUM(INVENTORY!F23:F29)</f>
        <v>1395</v>
      </c>
      <c r="K12" s="137"/>
    </row>
    <row r="13">
      <c r="A13" s="132" t="str">
        <f>TEXT(INVENTORY!$A$2+(ROW(5:5)-1)*7, "mm/dd/yy")&amp;" - "&amp;TEXT(INVENTORY!$A$2+(ROW(5:5)-1)*7+6, "mm/dd/yy")</f>
        <v>07/17/17 - 07/23/17</v>
      </c>
      <c r="B13" s="133">
        <f t="array" ref="B13:H13">TRANSPOSE(INVENTORY!L30:L36)</f>
        <v>183</v>
      </c>
      <c r="C13" s="133">
        <v>138.0</v>
      </c>
      <c r="D13" s="133">
        <v>139.0</v>
      </c>
      <c r="E13" s="133">
        <v>182.0</v>
      </c>
      <c r="F13" s="133">
        <v>248.0</v>
      </c>
      <c r="G13" s="133">
        <v>202.0</v>
      </c>
      <c r="H13" s="134">
        <v>219.0</v>
      </c>
      <c r="I13" s="135">
        <f t="shared" si="7"/>
        <v>1311</v>
      </c>
      <c r="J13" s="136">
        <f>SUM(INVENTORY!F30:F36)</f>
        <v>1275</v>
      </c>
      <c r="K13" s="137"/>
    </row>
    <row r="14">
      <c r="A14" s="132" t="str">
        <f>TEXT(INVENTORY!$A$2+(ROW(6:6)-1)*7, "mm/dd/yy")&amp;" - "&amp;TEXT(INVENTORY!$A$2+(ROW(6:6)-1)*7+6, "mm/dd/yy")</f>
        <v>07/24/17 - 07/30/17</v>
      </c>
      <c r="B14" s="133">
        <f t="array" ref="B14:H14">TRANSPOSE(INVENTORY!L37:L43)</f>
        <v>148</v>
      </c>
      <c r="C14" s="133">
        <v>151.0</v>
      </c>
      <c r="D14" s="133">
        <v>155.0</v>
      </c>
      <c r="E14" s="133">
        <v>192.0</v>
      </c>
      <c r="F14" s="133">
        <v>222.0</v>
      </c>
      <c r="G14" s="133">
        <v>239.0</v>
      </c>
      <c r="H14" s="134">
        <v>176.0</v>
      </c>
      <c r="I14" s="135">
        <f t="shared" si="7"/>
        <v>1283</v>
      </c>
      <c r="J14" s="136">
        <f>SUM(INVENTORY!F37:F43)</f>
        <v>1260</v>
      </c>
      <c r="K14" s="137"/>
    </row>
    <row r="15">
      <c r="A15" s="132" t="str">
        <f>TEXT(INVENTORY!$A$2+(ROW(7:7)-1)*7, "mm/dd/yy")&amp;" - "&amp;TEXT(INVENTORY!$A$2+(ROW(7:7)-1)*7+6, "mm/dd/yy")</f>
        <v>07/31/17 - 08/06/17</v>
      </c>
      <c r="B15" s="133">
        <f t="array" ref="B15:H15">TRANSPOSE(INVENTORY!L44:L50)</f>
        <v>109</v>
      </c>
      <c r="C15" s="133">
        <v>99.0</v>
      </c>
      <c r="D15" s="133">
        <v>96.0</v>
      </c>
      <c r="E15" s="133">
        <v>105.0</v>
      </c>
      <c r="F15" s="133">
        <v>186.0</v>
      </c>
      <c r="G15" s="133">
        <v>275.0</v>
      </c>
      <c r="H15" s="134">
        <v>175.0</v>
      </c>
      <c r="I15" s="135">
        <f t="shared" si="7"/>
        <v>1045</v>
      </c>
      <c r="J15" s="136">
        <f>SUM(INVENTORY!F44:F50)</f>
        <v>990</v>
      </c>
      <c r="K15" s="137"/>
    </row>
    <row r="16">
      <c r="A16" s="132" t="str">
        <f>TEXT(INVENTORY!$A$2+(ROW(8:8)-1)*7, "mm/dd/yy")&amp;" - "&amp;TEXT(INVENTORY!$A$2+(ROW(8:8)-1)*7+6, "mm/dd/yy")</f>
        <v>08/07/17 - 08/13/17</v>
      </c>
      <c r="B16" s="133">
        <f t="array" ref="B16:H16">TRANSPOSE(INVENTORY!L51:L57)</f>
        <v>113</v>
      </c>
      <c r="C16" s="133">
        <v>146.0</v>
      </c>
      <c r="D16" s="133">
        <v>159.0</v>
      </c>
      <c r="E16" s="133">
        <v>132.0</v>
      </c>
      <c r="F16" s="133">
        <v>207.0</v>
      </c>
      <c r="G16" s="133">
        <v>242.0</v>
      </c>
      <c r="H16" s="134">
        <v>196.0</v>
      </c>
      <c r="I16" s="135">
        <f t="shared" si="7"/>
        <v>1195</v>
      </c>
      <c r="J16" s="136">
        <f>SUM(INVENTORY!F51:F57)</f>
        <v>1230</v>
      </c>
      <c r="K16" s="137"/>
    </row>
    <row r="17">
      <c r="A17" s="132" t="str">
        <f>TEXT(INVENTORY!$A$2+(ROW(9:9)-1)*7, "mm/dd/yy")&amp;" - "&amp;TEXT(INVENTORY!$A$2+(ROW(9:9)-1)*7+6, "mm/dd/yy")</f>
        <v>08/14/17 - 08/20/17</v>
      </c>
      <c r="B17" s="133">
        <f t="array" ref="B17:H17">TRANSPOSE(INVENTORY!L58:L64)</f>
        <v>135</v>
      </c>
      <c r="C17" s="133">
        <v>151.0</v>
      </c>
      <c r="D17" s="133">
        <v>157.0</v>
      </c>
      <c r="E17" s="133">
        <v>150.0</v>
      </c>
      <c r="F17" s="133">
        <v>228.0</v>
      </c>
      <c r="G17" s="133">
        <v>257.0</v>
      </c>
      <c r="H17" s="134">
        <v>202.0</v>
      </c>
      <c r="I17" s="135">
        <f t="shared" si="7"/>
        <v>1280</v>
      </c>
      <c r="J17" s="136">
        <f>SUM(INVENTORY!F58:F64)</f>
        <v>1290</v>
      </c>
      <c r="K17" s="137"/>
    </row>
    <row r="18">
      <c r="A18" s="132" t="str">
        <f>TEXT(INVENTORY!$A$2+(ROW(10:10)-1)*7, "mm/dd/yy")&amp;" - "&amp;TEXT(INVENTORY!$A$2+(ROW(10:10)-1)*7+6, "mm/dd/yy")</f>
        <v>08/21/17 - 08/27/17</v>
      </c>
      <c r="B18" s="133">
        <f t="array" ref="B18:H18">TRANSPOSE(INVENTORY!L65:L71)</f>
        <v>165</v>
      </c>
      <c r="C18" s="133">
        <v>150.0</v>
      </c>
      <c r="D18" s="133">
        <v>200.0</v>
      </c>
      <c r="E18" s="133">
        <v>177.0</v>
      </c>
      <c r="F18" s="133">
        <v>223.0</v>
      </c>
      <c r="G18" s="133">
        <v>212.0</v>
      </c>
      <c r="H18" s="134">
        <v>229.0</v>
      </c>
      <c r="I18" s="135">
        <f t="shared" si="7"/>
        <v>1356</v>
      </c>
      <c r="J18" s="136">
        <f>SUM(INVENTORY!F65:F71)</f>
        <v>1350</v>
      </c>
      <c r="K18" s="137"/>
    </row>
    <row r="19">
      <c r="A19" s="132" t="str">
        <f>TEXT(INVENTORY!$A$2+(ROW(11:11)-1)*7, "mm/dd/yy")&amp;" - "&amp;TEXT(INVENTORY!$A$2+(ROW(11:11)-1)*7+6, "mm/dd/yy")</f>
        <v>08/28/17 - 09/03/17</v>
      </c>
      <c r="B19" s="133">
        <f t="array" ref="B19:H19">TRANSPOSE(INVENTORY!L72:L78)</f>
        <v>55</v>
      </c>
      <c r="C19" s="145">
        <v>122.0</v>
      </c>
      <c r="D19" s="145">
        <v>121.0</v>
      </c>
      <c r="E19" s="145">
        <v>178.0</v>
      </c>
      <c r="F19" s="145">
        <v>193.0</v>
      </c>
      <c r="G19" s="145">
        <v>198.0</v>
      </c>
      <c r="H19" s="146">
        <v>117.0</v>
      </c>
      <c r="I19" s="135">
        <f t="shared" si="7"/>
        <v>984</v>
      </c>
      <c r="J19" s="136">
        <f>SUM(INVENTORY!F72:F78)</f>
        <v>1125</v>
      </c>
      <c r="K19" s="137"/>
    </row>
    <row r="20">
      <c r="A20" s="132" t="str">
        <f>TEXT(INVENTORY!$A$2+(ROW(12:12)-1)*7, "mm/dd/yy")&amp;" - "&amp;TEXT(INVENTORY!$A$2+(ROW(12:12)-1)*7+6, "mm/dd/yy")</f>
        <v>09/04/17 - 09/10/17</v>
      </c>
      <c r="B20" s="133">
        <f t="array" ref="B20:H20">TRANSPOSE(INVENTORY!L79:L85)</f>
        <v>150</v>
      </c>
      <c r="C20" s="145">
        <v>15.0</v>
      </c>
      <c r="D20" s="145">
        <v>83.0</v>
      </c>
      <c r="E20" s="145">
        <v>147.0</v>
      </c>
      <c r="F20" s="145">
        <v>202.0</v>
      </c>
      <c r="G20" s="145">
        <v>191.0</v>
      </c>
      <c r="H20" s="146">
        <v>145.0</v>
      </c>
      <c r="I20" s="135">
        <f t="shared" si="7"/>
        <v>933</v>
      </c>
      <c r="J20" s="136">
        <f>SUM(INVENTORY!F79:F85)</f>
        <v>1050</v>
      </c>
      <c r="K20" s="137"/>
    </row>
    <row r="21">
      <c r="A21" s="132" t="str">
        <f>TEXT(INVENTORY!$A$2+(ROW(13:13)-1)*7, "mm/dd/yy")&amp;" - "&amp;TEXT(INVENTORY!$A$2+(ROW(13:13)-1)*7+6, "mm/dd/yy")</f>
        <v>09/11/17 - 09/17/17</v>
      </c>
      <c r="B21" s="133">
        <f t="array" ref="B21:H21">TRANSPOSE(INVENTORY!L86:L92)</f>
        <v>78</v>
      </c>
      <c r="C21" s="145">
        <v>130.0</v>
      </c>
      <c r="D21" s="145">
        <v>120.0</v>
      </c>
      <c r="E21" s="145">
        <v>135.0</v>
      </c>
      <c r="F21" s="145">
        <v>167.0</v>
      </c>
      <c r="G21" s="145">
        <v>223.0</v>
      </c>
      <c r="H21" s="146">
        <v>100.0</v>
      </c>
      <c r="I21" s="135">
        <f t="shared" si="7"/>
        <v>953</v>
      </c>
      <c r="J21" s="136">
        <f>SUM(INVENTORY!F86:F92)</f>
        <v>975</v>
      </c>
      <c r="K21" s="137"/>
    </row>
    <row r="22">
      <c r="A22" s="153" t="str">
        <f>TEXT(INVENTORY!$A$2+(ROW(14:14)-1)*7, "mm/dd/yy")&amp;" - "&amp;TEXT(INVENTORY!$A$2+(ROW(14:14)-1)*7+6, "mm/dd/yy")</f>
        <v>09/18/17 - 09/24/17</v>
      </c>
      <c r="B22" s="37">
        <f t="array" ref="B22:H22">TRANSPOSE(INVENTORY!L93:L99)</f>
        <v>52</v>
      </c>
      <c r="C22" s="154">
        <v>94.0</v>
      </c>
      <c r="D22" s="154">
        <v>106.0</v>
      </c>
      <c r="E22" s="154">
        <v>99.0</v>
      </c>
      <c r="F22" s="154">
        <v>0.0</v>
      </c>
      <c r="G22" s="154">
        <v>0.0</v>
      </c>
      <c r="H22" s="155">
        <v>0.0</v>
      </c>
      <c r="I22" s="156">
        <f t="shared" si="7"/>
        <v>351</v>
      </c>
      <c r="J22" s="157">
        <f>SUM(INVENTORY!F93:F99)</f>
        <v>660</v>
      </c>
      <c r="K22" s="137"/>
    </row>
    <row r="23">
      <c r="A23" s="153" t="str">
        <f>TEXT(INVENTORY!$A$2+(ROW(15:15)-1)*7, "mm/dd/yy")&amp;" - "&amp;TEXT(INVENTORY!$A$2+(ROW(15:15)-1)*7+6, "mm/dd/yy")</f>
        <v>09/25/17 - 10/01/17</v>
      </c>
      <c r="B23" s="37">
        <f t="array" ref="B23:H23">TRANSPOSE(INVENTORY!L100:L106)</f>
        <v>0</v>
      </c>
      <c r="C23" s="154">
        <v>0.0</v>
      </c>
      <c r="D23" s="154">
        <v>0.0</v>
      </c>
      <c r="E23" s="154">
        <v>0.0</v>
      </c>
      <c r="F23" s="154">
        <v>0.0</v>
      </c>
      <c r="G23" s="154">
        <v>0.0</v>
      </c>
      <c r="H23" s="155">
        <v>0.0</v>
      </c>
      <c r="I23" s="156">
        <f t="shared" si="7"/>
        <v>0</v>
      </c>
      <c r="J23" s="157">
        <f>SUM(INVENTORY!F100:F106)</f>
        <v>0</v>
      </c>
      <c r="K23" s="137"/>
    </row>
    <row r="24">
      <c r="A24" s="153" t="str">
        <f>TEXT(INVENTORY!$A$2+(ROW(16:16)-1)*7, "mm/dd/yy")&amp;" - "&amp;TEXT(INVENTORY!$A$2+(ROW(16:16)-1)*7+6, "mm/dd/yy")</f>
        <v>10/02/17 - 10/08/17</v>
      </c>
      <c r="B24" s="37">
        <f t="array" ref="B24:H24">TRANSPOSE(INVENTORY!L107:L113)</f>
        <v>0</v>
      </c>
      <c r="C24" s="154">
        <v>0.0</v>
      </c>
      <c r="D24" s="154">
        <v>0.0</v>
      </c>
      <c r="E24" s="154">
        <v>0.0</v>
      </c>
      <c r="F24" s="154">
        <v>0.0</v>
      </c>
      <c r="G24" s="154">
        <v>0.0</v>
      </c>
      <c r="H24" s="155">
        <v>0.0</v>
      </c>
      <c r="I24" s="164">
        <f t="shared" si="7"/>
        <v>0</v>
      </c>
      <c r="J24" s="165">
        <f>SUM(INVENTORY!F107:F113)</f>
        <v>0</v>
      </c>
      <c r="K24" s="16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19.57"/>
    <col customWidth="1" min="3" max="21" width="17.29"/>
  </cols>
  <sheetData>
    <row r="1">
      <c r="B1" s="120" t="s">
        <v>64</v>
      </c>
      <c r="C1" s="121" t="s">
        <v>42</v>
      </c>
      <c r="D1" s="121" t="s">
        <v>43</v>
      </c>
      <c r="E1" s="121" t="s">
        <v>44</v>
      </c>
      <c r="F1" s="121" t="s">
        <v>45</v>
      </c>
      <c r="G1" s="121" t="s">
        <v>46</v>
      </c>
      <c r="H1" s="121" t="s">
        <v>47</v>
      </c>
      <c r="I1" s="121" t="s">
        <v>48</v>
      </c>
    </row>
    <row r="2">
      <c r="A2" s="120" t="s">
        <v>66</v>
      </c>
      <c r="B2" s="122">
        <v>100.0</v>
      </c>
      <c r="C2" s="123">
        <f>($B2/100)*'WEEKLY OVERVIEW'!B3</f>
        <v>132.2142857</v>
      </c>
      <c r="D2" s="123">
        <f>($B2/100)*'WEEKLY OVERVIEW'!C3</f>
        <v>138.7857143</v>
      </c>
      <c r="E2" s="123">
        <f>($B2/100)*'WEEKLY OVERVIEW'!D3</f>
        <v>144</v>
      </c>
      <c r="F2" s="123">
        <f>($B2/100)*'WEEKLY OVERVIEW'!E3</f>
        <v>156.0714286</v>
      </c>
      <c r="G2" s="123">
        <f>($B2/100)*'WEEKLY OVERVIEW'!F3</f>
        <v>218.8461538</v>
      </c>
      <c r="H2" s="123">
        <f>($B2/100)*'WEEKLY OVERVIEW'!G3</f>
        <v>229.1538462</v>
      </c>
      <c r="I2" s="123">
        <f>($B2/100)*'WEEKLY OVERVIEW'!H3</f>
        <v>176.6923077</v>
      </c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</row>
    <row r="3">
      <c r="A3" s="127" t="s">
        <v>68</v>
      </c>
      <c r="B3" s="120">
        <v>0.0</v>
      </c>
      <c r="C3" s="128">
        <f t="shared" ref="C3:I3" si="1">($B3/100)*C$2</f>
        <v>0</v>
      </c>
      <c r="D3" s="128">
        <f t="shared" si="1"/>
        <v>0</v>
      </c>
      <c r="E3" s="128">
        <f t="shared" si="1"/>
        <v>0</v>
      </c>
      <c r="F3" s="128">
        <f t="shared" si="1"/>
        <v>0</v>
      </c>
      <c r="G3" s="128">
        <f t="shared" si="1"/>
        <v>0</v>
      </c>
      <c r="H3" s="128">
        <f t="shared" si="1"/>
        <v>0</v>
      </c>
      <c r="I3" s="128">
        <f t="shared" si="1"/>
        <v>0</v>
      </c>
    </row>
    <row r="4">
      <c r="A4" s="127" t="s">
        <v>70</v>
      </c>
      <c r="B4" s="120">
        <v>2.0</v>
      </c>
      <c r="C4" s="128">
        <f t="shared" ref="C4:I4" si="2">($B4/100)*C$2</f>
        <v>2.644285714</v>
      </c>
      <c r="D4" s="128">
        <f t="shared" si="2"/>
        <v>2.775714286</v>
      </c>
      <c r="E4" s="128">
        <f t="shared" si="2"/>
        <v>2.88</v>
      </c>
      <c r="F4" s="128">
        <f t="shared" si="2"/>
        <v>3.121428571</v>
      </c>
      <c r="G4" s="128">
        <f t="shared" si="2"/>
        <v>4.376923077</v>
      </c>
      <c r="H4" s="128">
        <f t="shared" si="2"/>
        <v>4.583076923</v>
      </c>
      <c r="I4" s="128">
        <f t="shared" si="2"/>
        <v>3.533846154</v>
      </c>
    </row>
    <row r="5">
      <c r="A5" s="127" t="s">
        <v>71</v>
      </c>
      <c r="B5" s="120">
        <v>6.0</v>
      </c>
      <c r="C5" s="128">
        <f t="shared" ref="C5:I5" si="3">($B5/100)*C$2</f>
        <v>7.932857143</v>
      </c>
      <c r="D5" s="128">
        <f t="shared" si="3"/>
        <v>8.327142857</v>
      </c>
      <c r="E5" s="128">
        <f t="shared" si="3"/>
        <v>8.64</v>
      </c>
      <c r="F5" s="128">
        <f t="shared" si="3"/>
        <v>9.364285714</v>
      </c>
      <c r="G5" s="128">
        <f t="shared" si="3"/>
        <v>13.13076923</v>
      </c>
      <c r="H5" s="128">
        <f t="shared" si="3"/>
        <v>13.74923077</v>
      </c>
      <c r="I5" s="128">
        <f t="shared" si="3"/>
        <v>10.60153846</v>
      </c>
    </row>
    <row r="6">
      <c r="A6" s="127" t="s">
        <v>72</v>
      </c>
      <c r="B6" s="120">
        <v>19.0</v>
      </c>
      <c r="C6" s="128">
        <f t="shared" ref="C6:I6" si="4">($B6/100)*C$2</f>
        <v>25.12071429</v>
      </c>
      <c r="D6" s="128">
        <f t="shared" si="4"/>
        <v>26.36928571</v>
      </c>
      <c r="E6" s="128">
        <f t="shared" si="4"/>
        <v>27.36</v>
      </c>
      <c r="F6" s="128">
        <f t="shared" si="4"/>
        <v>29.65357143</v>
      </c>
      <c r="G6" s="128">
        <f t="shared" si="4"/>
        <v>41.58076923</v>
      </c>
      <c r="H6" s="128">
        <f t="shared" si="4"/>
        <v>43.53923077</v>
      </c>
      <c r="I6" s="128">
        <f t="shared" si="4"/>
        <v>33.57153846</v>
      </c>
    </row>
    <row r="7">
      <c r="A7" s="127" t="s">
        <v>73</v>
      </c>
      <c r="B7" s="120">
        <v>26.0</v>
      </c>
      <c r="C7" s="128">
        <f t="shared" ref="C7:I7" si="5">($B7/100)*C$2</f>
        <v>34.37571429</v>
      </c>
      <c r="D7" s="128">
        <f t="shared" si="5"/>
        <v>36.08428571</v>
      </c>
      <c r="E7" s="128">
        <f t="shared" si="5"/>
        <v>37.44</v>
      </c>
      <c r="F7" s="128">
        <f t="shared" si="5"/>
        <v>40.57857143</v>
      </c>
      <c r="G7" s="128">
        <f t="shared" si="5"/>
        <v>56.9</v>
      </c>
      <c r="H7" s="128">
        <f t="shared" si="5"/>
        <v>59.58</v>
      </c>
      <c r="I7" s="128">
        <f t="shared" si="5"/>
        <v>45.94</v>
      </c>
    </row>
    <row r="8">
      <c r="A8" s="127" t="s">
        <v>74</v>
      </c>
      <c r="B8" s="120">
        <v>6.0</v>
      </c>
      <c r="C8" s="128">
        <f t="shared" ref="C8:I8" si="6">($B8/100)*C$2</f>
        <v>7.932857143</v>
      </c>
      <c r="D8" s="128">
        <f t="shared" si="6"/>
        <v>8.327142857</v>
      </c>
      <c r="E8" s="128">
        <f t="shared" si="6"/>
        <v>8.64</v>
      </c>
      <c r="F8" s="128">
        <f t="shared" si="6"/>
        <v>9.364285714</v>
      </c>
      <c r="G8" s="128">
        <f t="shared" si="6"/>
        <v>13.13076923</v>
      </c>
      <c r="H8" s="128">
        <f t="shared" si="6"/>
        <v>13.74923077</v>
      </c>
      <c r="I8" s="128">
        <f t="shared" si="6"/>
        <v>10.60153846</v>
      </c>
    </row>
    <row r="9">
      <c r="A9" s="127" t="s">
        <v>75</v>
      </c>
      <c r="B9" s="120">
        <v>6.0</v>
      </c>
      <c r="C9" s="128">
        <f t="shared" ref="C9:I9" si="7">($B9/100)*C$2</f>
        <v>7.932857143</v>
      </c>
      <c r="D9" s="128">
        <f t="shared" si="7"/>
        <v>8.327142857</v>
      </c>
      <c r="E9" s="128">
        <f t="shared" si="7"/>
        <v>8.64</v>
      </c>
      <c r="F9" s="128">
        <f t="shared" si="7"/>
        <v>9.364285714</v>
      </c>
      <c r="G9" s="128">
        <f t="shared" si="7"/>
        <v>13.13076923</v>
      </c>
      <c r="H9" s="128">
        <f t="shared" si="7"/>
        <v>13.74923077</v>
      </c>
      <c r="I9" s="128">
        <f t="shared" si="7"/>
        <v>10.60153846</v>
      </c>
    </row>
    <row r="10">
      <c r="A10" s="127" t="s">
        <v>76</v>
      </c>
      <c r="B10" s="120">
        <v>21.0</v>
      </c>
      <c r="C10" s="128">
        <f t="shared" ref="C10:I10" si="8">($B10/100)*C$2</f>
        <v>27.765</v>
      </c>
      <c r="D10" s="128">
        <f t="shared" si="8"/>
        <v>29.145</v>
      </c>
      <c r="E10" s="128">
        <f t="shared" si="8"/>
        <v>30.24</v>
      </c>
      <c r="F10" s="128">
        <f t="shared" si="8"/>
        <v>32.775</v>
      </c>
      <c r="G10" s="128">
        <f t="shared" si="8"/>
        <v>45.95769231</v>
      </c>
      <c r="H10" s="128">
        <f t="shared" si="8"/>
        <v>48.12230769</v>
      </c>
      <c r="I10" s="128">
        <f t="shared" si="8"/>
        <v>37.10538462</v>
      </c>
    </row>
    <row r="11">
      <c r="A11" s="127" t="s">
        <v>77</v>
      </c>
      <c r="B11" s="120">
        <v>6.0</v>
      </c>
      <c r="C11" s="128">
        <f t="shared" ref="C11:I11" si="9">($B11/100)*C$2</f>
        <v>7.932857143</v>
      </c>
      <c r="D11" s="128">
        <f t="shared" si="9"/>
        <v>8.327142857</v>
      </c>
      <c r="E11" s="128">
        <f t="shared" si="9"/>
        <v>8.64</v>
      </c>
      <c r="F11" s="128">
        <f t="shared" si="9"/>
        <v>9.364285714</v>
      </c>
      <c r="G11" s="128">
        <f t="shared" si="9"/>
        <v>13.13076923</v>
      </c>
      <c r="H11" s="128">
        <f t="shared" si="9"/>
        <v>13.74923077</v>
      </c>
      <c r="I11" s="128">
        <f t="shared" si="9"/>
        <v>10.60153846</v>
      </c>
    </row>
    <row r="12">
      <c r="A12" s="127" t="s">
        <v>78</v>
      </c>
      <c r="B12" s="120">
        <v>12.0</v>
      </c>
      <c r="C12" s="128">
        <f t="shared" ref="C12:I12" si="10">($B12/100)*C$2</f>
        <v>15.86571429</v>
      </c>
      <c r="D12" s="128">
        <f t="shared" si="10"/>
        <v>16.65428571</v>
      </c>
      <c r="E12" s="128">
        <f t="shared" si="10"/>
        <v>17.28</v>
      </c>
      <c r="F12" s="128">
        <f t="shared" si="10"/>
        <v>18.72857143</v>
      </c>
      <c r="G12" s="128">
        <f t="shared" si="10"/>
        <v>26.26153846</v>
      </c>
      <c r="H12" s="128">
        <f t="shared" si="10"/>
        <v>27.49846154</v>
      </c>
      <c r="I12" s="128">
        <f t="shared" si="10"/>
        <v>21.20307692</v>
      </c>
    </row>
    <row r="13">
      <c r="A13" s="120" t="s">
        <v>79</v>
      </c>
      <c r="B13" s="122">
        <v>8.0</v>
      </c>
      <c r="C13" s="123">
        <f t="shared" ref="C13:I13" si="11">($B13/100)*C$2</f>
        <v>10.57714286</v>
      </c>
      <c r="D13" s="123">
        <f t="shared" si="11"/>
        <v>11.10285714</v>
      </c>
      <c r="E13" s="123">
        <f t="shared" si="11"/>
        <v>11.52</v>
      </c>
      <c r="F13" s="123">
        <f t="shared" si="11"/>
        <v>12.48571429</v>
      </c>
      <c r="G13" s="123">
        <f t="shared" si="11"/>
        <v>17.50769231</v>
      </c>
      <c r="H13" s="123">
        <f t="shared" si="11"/>
        <v>18.33230769</v>
      </c>
      <c r="I13" s="123">
        <f t="shared" si="11"/>
        <v>14.13538462</v>
      </c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</row>
    <row r="14">
      <c r="A14" s="127" t="s">
        <v>80</v>
      </c>
      <c r="B14" s="120">
        <v>51.0</v>
      </c>
      <c r="C14" s="128">
        <f t="shared" ref="C14:I14" si="12">($B14/100)*C$13</f>
        <v>5.394342857</v>
      </c>
      <c r="D14" s="128">
        <f t="shared" si="12"/>
        <v>5.662457143</v>
      </c>
      <c r="E14" s="128">
        <f t="shared" si="12"/>
        <v>5.8752</v>
      </c>
      <c r="F14" s="128">
        <f t="shared" si="12"/>
        <v>6.367714286</v>
      </c>
      <c r="G14" s="128">
        <f t="shared" si="12"/>
        <v>8.928923077</v>
      </c>
      <c r="H14" s="128">
        <f t="shared" si="12"/>
        <v>9.349476923</v>
      </c>
      <c r="I14" s="128">
        <f t="shared" si="12"/>
        <v>7.209046154</v>
      </c>
    </row>
    <row r="15">
      <c r="A15" s="127" t="s">
        <v>81</v>
      </c>
      <c r="B15" s="120">
        <v>24.0</v>
      </c>
      <c r="C15" s="128">
        <f t="shared" ref="C15:I15" si="13">($B15/100)*C$13</f>
        <v>2.538514286</v>
      </c>
      <c r="D15" s="128">
        <f t="shared" si="13"/>
        <v>2.664685714</v>
      </c>
      <c r="E15" s="128">
        <f t="shared" si="13"/>
        <v>2.7648</v>
      </c>
      <c r="F15" s="128">
        <f t="shared" si="13"/>
        <v>2.996571429</v>
      </c>
      <c r="G15" s="128">
        <f t="shared" si="13"/>
        <v>4.201846154</v>
      </c>
      <c r="H15" s="128">
        <f t="shared" si="13"/>
        <v>4.399753846</v>
      </c>
      <c r="I15" s="128">
        <f t="shared" si="13"/>
        <v>3.392492308</v>
      </c>
    </row>
    <row r="16">
      <c r="A16" s="127" t="s">
        <v>82</v>
      </c>
      <c r="B16" s="120">
        <v>25.0</v>
      </c>
      <c r="C16" s="128">
        <f t="shared" ref="C16:I16" si="14">($B16/100)*C$13</f>
        <v>2.644285714</v>
      </c>
      <c r="D16" s="128">
        <f t="shared" si="14"/>
        <v>2.775714286</v>
      </c>
      <c r="E16" s="128">
        <f t="shared" si="14"/>
        <v>2.88</v>
      </c>
      <c r="F16" s="128">
        <f t="shared" si="14"/>
        <v>3.121428571</v>
      </c>
      <c r="G16" s="128">
        <f t="shared" si="14"/>
        <v>4.376923077</v>
      </c>
      <c r="H16" s="128">
        <f t="shared" si="14"/>
        <v>4.583076923</v>
      </c>
      <c r="I16" s="128">
        <f t="shared" si="14"/>
        <v>3.533846154</v>
      </c>
    </row>
    <row r="17">
      <c r="A17" s="120" t="s">
        <v>83</v>
      </c>
      <c r="B17" s="138"/>
      <c r="C17" s="139"/>
      <c r="D17" s="139"/>
      <c r="E17" s="139"/>
      <c r="F17" s="139"/>
      <c r="G17" s="139"/>
      <c r="H17" s="139"/>
      <c r="I17" s="139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</row>
    <row r="18">
      <c r="A18" s="127" t="s">
        <v>84</v>
      </c>
      <c r="B18" s="126"/>
      <c r="C18" s="128"/>
      <c r="D18" s="128"/>
      <c r="E18" s="128"/>
      <c r="F18" s="128"/>
      <c r="G18" s="128"/>
      <c r="H18" s="128"/>
      <c r="I18" s="128"/>
    </row>
    <row r="19">
      <c r="A19" s="127" t="s">
        <v>85</v>
      </c>
      <c r="B19" s="126"/>
      <c r="C19" s="128"/>
      <c r="D19" s="128"/>
      <c r="E19" s="128"/>
      <c r="F19" s="128"/>
      <c r="G19" s="128"/>
      <c r="H19" s="128"/>
      <c r="I19" s="128"/>
    </row>
    <row r="20">
      <c r="A20" s="127" t="s">
        <v>86</v>
      </c>
      <c r="B20" s="126"/>
      <c r="C20" s="128"/>
      <c r="D20" s="128"/>
      <c r="E20" s="128"/>
      <c r="F20" s="128"/>
      <c r="G20" s="128"/>
      <c r="H20" s="128"/>
      <c r="I20" s="128"/>
    </row>
    <row r="21">
      <c r="A21" s="127" t="s">
        <v>87</v>
      </c>
      <c r="B21" s="126"/>
      <c r="C21" s="128"/>
      <c r="D21" s="128"/>
      <c r="E21" s="128"/>
      <c r="F21" s="128"/>
      <c r="G21" s="128"/>
      <c r="H21" s="128"/>
      <c r="I21" s="128"/>
    </row>
    <row r="22">
      <c r="A22" s="127" t="s">
        <v>27</v>
      </c>
      <c r="B22" s="94"/>
      <c r="C22" s="128"/>
      <c r="D22" s="128"/>
      <c r="E22" s="128"/>
      <c r="F22" s="128"/>
      <c r="G22" s="128"/>
      <c r="H22" s="128"/>
      <c r="I22" s="128"/>
    </row>
    <row r="23">
      <c r="A23" s="127" t="s">
        <v>88</v>
      </c>
      <c r="B23" s="94"/>
      <c r="C23" s="128"/>
      <c r="D23" s="128"/>
      <c r="E23" s="128"/>
      <c r="F23" s="128"/>
      <c r="G23" s="128"/>
      <c r="H23" s="128"/>
      <c r="I23" s="128"/>
    </row>
    <row r="24">
      <c r="A24" s="127" t="s">
        <v>89</v>
      </c>
      <c r="B24" s="94"/>
      <c r="C24" s="128"/>
      <c r="D24" s="128"/>
      <c r="E24" s="128"/>
      <c r="F24" s="128"/>
      <c r="G24" s="128"/>
      <c r="H24" s="128"/>
      <c r="I24" s="128"/>
    </row>
    <row r="25">
      <c r="A25" s="127" t="s">
        <v>90</v>
      </c>
      <c r="B25" s="94"/>
      <c r="C25" s="128"/>
      <c r="D25" s="128"/>
      <c r="E25" s="128"/>
      <c r="F25" s="128"/>
      <c r="G25" s="128"/>
      <c r="H25" s="128"/>
      <c r="I25" s="128"/>
    </row>
    <row r="26">
      <c r="A26" s="127" t="s">
        <v>91</v>
      </c>
      <c r="B26" s="94"/>
      <c r="C26" s="128"/>
      <c r="D26" s="128"/>
      <c r="E26" s="128"/>
      <c r="F26" s="128"/>
      <c r="G26" s="128"/>
      <c r="H26" s="128"/>
      <c r="I26" s="128"/>
    </row>
    <row r="27">
      <c r="A27" s="127" t="s">
        <v>74</v>
      </c>
      <c r="B27" s="94"/>
      <c r="C27" s="128"/>
      <c r="D27" s="128"/>
      <c r="E27" s="128"/>
      <c r="F27" s="128"/>
      <c r="G27" s="128"/>
      <c r="H27" s="128"/>
      <c r="I27" s="128"/>
    </row>
    <row r="28">
      <c r="A28" s="127" t="s">
        <v>92</v>
      </c>
      <c r="B28" s="94"/>
      <c r="C28" s="128"/>
      <c r="D28" s="128"/>
      <c r="E28" s="128"/>
      <c r="F28" s="128"/>
      <c r="G28" s="128"/>
      <c r="H28" s="128"/>
      <c r="I28" s="128"/>
    </row>
    <row r="29">
      <c r="A29" s="127" t="s">
        <v>93</v>
      </c>
      <c r="B29" s="94"/>
      <c r="C29" s="128"/>
      <c r="D29" s="128"/>
      <c r="E29" s="128"/>
      <c r="F29" s="128"/>
      <c r="G29" s="128"/>
      <c r="H29" s="128"/>
      <c r="I29" s="128"/>
    </row>
    <row r="30">
      <c r="B30" s="94"/>
      <c r="C30" s="128"/>
      <c r="D30" s="128"/>
      <c r="E30" s="128"/>
      <c r="F30" s="128"/>
      <c r="G30" s="128"/>
      <c r="H30" s="128"/>
      <c r="I30" s="128"/>
    </row>
    <row r="31">
      <c r="B31" s="94"/>
      <c r="C31" s="128"/>
      <c r="D31" s="128"/>
      <c r="E31" s="128"/>
      <c r="F31" s="128"/>
      <c r="G31" s="128"/>
      <c r="H31" s="128"/>
      <c r="I31" s="128"/>
    </row>
    <row r="32">
      <c r="B32" s="94"/>
      <c r="C32" s="128"/>
      <c r="D32" s="128"/>
      <c r="E32" s="128"/>
      <c r="F32" s="128"/>
      <c r="G32" s="128"/>
      <c r="H32" s="128"/>
      <c r="I32" s="128"/>
    </row>
    <row r="33">
      <c r="B33" s="94"/>
      <c r="C33" s="128"/>
      <c r="D33" s="128"/>
      <c r="E33" s="128"/>
      <c r="F33" s="128"/>
      <c r="G33" s="128"/>
      <c r="H33" s="128"/>
      <c r="I33" s="128"/>
    </row>
    <row r="34">
      <c r="B34" s="94"/>
      <c r="C34" s="128"/>
      <c r="D34" s="128"/>
      <c r="E34" s="128"/>
      <c r="F34" s="128"/>
      <c r="G34" s="128"/>
      <c r="H34" s="128"/>
      <c r="I34" s="128"/>
    </row>
    <row r="35">
      <c r="B35" s="94"/>
      <c r="C35" s="128"/>
      <c r="D35" s="128"/>
      <c r="E35" s="128"/>
      <c r="F35" s="128"/>
      <c r="G35" s="128"/>
      <c r="H35" s="128"/>
      <c r="I35" s="128"/>
    </row>
    <row r="36">
      <c r="B36" s="94"/>
      <c r="C36" s="128"/>
      <c r="D36" s="128"/>
      <c r="E36" s="128"/>
      <c r="F36" s="128"/>
      <c r="G36" s="128"/>
      <c r="H36" s="128"/>
      <c r="I36" s="128"/>
    </row>
    <row r="37">
      <c r="B37" s="94"/>
      <c r="C37" s="128"/>
      <c r="D37" s="128"/>
      <c r="E37" s="128"/>
      <c r="F37" s="128"/>
      <c r="G37" s="128"/>
      <c r="H37" s="128"/>
      <c r="I37" s="128"/>
    </row>
    <row r="38">
      <c r="B38" s="94"/>
      <c r="C38" s="128"/>
      <c r="D38" s="128"/>
      <c r="E38" s="128"/>
      <c r="F38" s="128"/>
      <c r="G38" s="128"/>
      <c r="H38" s="128"/>
      <c r="I38" s="128"/>
    </row>
    <row r="39">
      <c r="B39" s="94"/>
      <c r="C39" s="128"/>
      <c r="D39" s="128"/>
      <c r="E39" s="128"/>
      <c r="F39" s="128"/>
      <c r="G39" s="128"/>
      <c r="H39" s="128"/>
      <c r="I39" s="128"/>
    </row>
    <row r="40">
      <c r="B40" s="94"/>
      <c r="C40" s="128"/>
      <c r="D40" s="128"/>
      <c r="E40" s="128"/>
      <c r="F40" s="128"/>
      <c r="G40" s="128"/>
      <c r="H40" s="128"/>
      <c r="I40" s="128"/>
    </row>
    <row r="41">
      <c r="B41" s="94"/>
      <c r="C41" s="128"/>
      <c r="D41" s="128"/>
      <c r="E41" s="128"/>
      <c r="F41" s="128"/>
      <c r="G41" s="128"/>
      <c r="H41" s="128"/>
      <c r="I41" s="128"/>
    </row>
    <row r="42">
      <c r="B42" s="94"/>
      <c r="C42" s="128"/>
      <c r="D42" s="128"/>
      <c r="E42" s="128"/>
      <c r="F42" s="128"/>
      <c r="G42" s="128"/>
      <c r="H42" s="128"/>
      <c r="I42" s="128"/>
    </row>
    <row r="43">
      <c r="B43" s="94"/>
      <c r="C43" s="128"/>
      <c r="D43" s="128"/>
      <c r="E43" s="128"/>
      <c r="F43" s="128"/>
      <c r="G43" s="128"/>
      <c r="H43" s="128"/>
      <c r="I43" s="128"/>
    </row>
    <row r="44">
      <c r="B44" s="94"/>
      <c r="C44" s="128"/>
      <c r="D44" s="128"/>
      <c r="E44" s="128"/>
      <c r="F44" s="128"/>
      <c r="G44" s="128"/>
      <c r="H44" s="128"/>
      <c r="I44" s="128"/>
    </row>
    <row r="45">
      <c r="B45" s="94"/>
      <c r="C45" s="128"/>
      <c r="D45" s="128"/>
      <c r="E45" s="128"/>
      <c r="F45" s="128"/>
      <c r="G45" s="128"/>
      <c r="H45" s="128"/>
      <c r="I45" s="128"/>
    </row>
    <row r="46">
      <c r="B46" s="94"/>
      <c r="C46" s="128"/>
      <c r="D46" s="128"/>
      <c r="E46" s="128"/>
      <c r="F46" s="128"/>
      <c r="G46" s="128"/>
      <c r="H46" s="128"/>
      <c r="I46" s="128"/>
    </row>
    <row r="47">
      <c r="B47" s="94"/>
      <c r="C47" s="128"/>
      <c r="D47" s="128"/>
      <c r="E47" s="128"/>
      <c r="F47" s="128"/>
      <c r="G47" s="128"/>
      <c r="H47" s="128"/>
      <c r="I47" s="128"/>
    </row>
    <row r="48">
      <c r="B48" s="94"/>
      <c r="C48" s="128"/>
      <c r="D48" s="128"/>
      <c r="E48" s="128"/>
      <c r="F48" s="128"/>
      <c r="G48" s="128"/>
      <c r="H48" s="128"/>
      <c r="I48" s="128"/>
    </row>
    <row r="49">
      <c r="B49" s="94"/>
      <c r="C49" s="128"/>
      <c r="D49" s="128"/>
      <c r="E49" s="128"/>
      <c r="F49" s="128"/>
      <c r="G49" s="128"/>
      <c r="H49" s="128"/>
      <c r="I49" s="128"/>
    </row>
    <row r="50">
      <c r="B50" s="94"/>
      <c r="C50" s="128"/>
      <c r="D50" s="128"/>
      <c r="E50" s="128"/>
      <c r="F50" s="128"/>
      <c r="G50" s="128"/>
      <c r="H50" s="128"/>
      <c r="I50" s="128"/>
    </row>
    <row r="51">
      <c r="B51" s="94"/>
      <c r="C51" s="128"/>
      <c r="D51" s="128"/>
      <c r="E51" s="128"/>
      <c r="F51" s="128"/>
      <c r="G51" s="128"/>
      <c r="H51" s="128"/>
      <c r="I51" s="128"/>
    </row>
    <row r="52">
      <c r="B52" s="94"/>
      <c r="C52" s="128"/>
      <c r="D52" s="128"/>
      <c r="E52" s="128"/>
      <c r="F52" s="128"/>
      <c r="G52" s="128"/>
      <c r="H52" s="128"/>
      <c r="I52" s="128"/>
    </row>
    <row r="53">
      <c r="B53" s="94"/>
      <c r="C53" s="128"/>
      <c r="D53" s="128"/>
      <c r="E53" s="128"/>
      <c r="F53" s="128"/>
      <c r="G53" s="128"/>
      <c r="H53" s="128"/>
      <c r="I53" s="128"/>
    </row>
    <row r="54">
      <c r="B54" s="94"/>
      <c r="C54" s="128"/>
      <c r="D54" s="128"/>
      <c r="E54" s="128"/>
      <c r="F54" s="128"/>
      <c r="G54" s="128"/>
      <c r="H54" s="128"/>
      <c r="I54" s="128"/>
    </row>
    <row r="55">
      <c r="B55" s="94"/>
      <c r="C55" s="128"/>
      <c r="D55" s="128"/>
      <c r="E55" s="128"/>
      <c r="F55" s="128"/>
      <c r="G55" s="128"/>
      <c r="H55" s="128"/>
      <c r="I55" s="128"/>
    </row>
    <row r="56">
      <c r="B56" s="94"/>
      <c r="C56" s="128"/>
      <c r="D56" s="128"/>
      <c r="E56" s="128"/>
      <c r="F56" s="128"/>
      <c r="G56" s="128"/>
      <c r="H56" s="128"/>
      <c r="I56" s="128"/>
    </row>
    <row r="57">
      <c r="B57" s="94"/>
      <c r="C57" s="128"/>
      <c r="D57" s="128"/>
      <c r="E57" s="128"/>
      <c r="F57" s="128"/>
      <c r="G57" s="128"/>
      <c r="H57" s="128"/>
      <c r="I57" s="128"/>
    </row>
    <row r="58">
      <c r="B58" s="94"/>
      <c r="C58" s="128"/>
      <c r="D58" s="128"/>
      <c r="E58" s="128"/>
      <c r="F58" s="128"/>
      <c r="G58" s="128"/>
      <c r="H58" s="128"/>
      <c r="I58" s="128"/>
    </row>
    <row r="59">
      <c r="B59" s="94"/>
      <c r="C59" s="128"/>
      <c r="D59" s="128"/>
      <c r="E59" s="128"/>
      <c r="F59" s="128"/>
      <c r="G59" s="128"/>
      <c r="H59" s="128"/>
      <c r="I59" s="128"/>
    </row>
    <row r="60">
      <c r="B60" s="94"/>
      <c r="C60" s="128"/>
      <c r="D60" s="128"/>
      <c r="E60" s="128"/>
      <c r="F60" s="128"/>
      <c r="G60" s="128"/>
      <c r="H60" s="128"/>
      <c r="I60" s="128"/>
    </row>
    <row r="61">
      <c r="B61" s="94"/>
      <c r="C61" s="128"/>
      <c r="D61" s="128"/>
      <c r="E61" s="128"/>
      <c r="F61" s="128"/>
      <c r="G61" s="128"/>
      <c r="H61" s="128"/>
      <c r="I61" s="128"/>
    </row>
    <row r="62">
      <c r="B62" s="94"/>
      <c r="C62" s="128"/>
      <c r="D62" s="128"/>
      <c r="E62" s="128"/>
      <c r="F62" s="128"/>
      <c r="G62" s="128"/>
      <c r="H62" s="128"/>
      <c r="I62" s="128"/>
    </row>
    <row r="63">
      <c r="B63" s="94"/>
      <c r="C63" s="128"/>
      <c r="D63" s="128"/>
      <c r="E63" s="128"/>
      <c r="F63" s="128"/>
      <c r="G63" s="128"/>
      <c r="H63" s="128"/>
      <c r="I63" s="128"/>
    </row>
    <row r="64">
      <c r="B64" s="94"/>
      <c r="C64" s="128"/>
      <c r="D64" s="128"/>
      <c r="E64" s="128"/>
      <c r="F64" s="128"/>
      <c r="G64" s="128"/>
      <c r="H64" s="128"/>
      <c r="I64" s="128"/>
    </row>
    <row r="65">
      <c r="B65" s="94"/>
      <c r="C65" s="128"/>
      <c r="D65" s="128"/>
      <c r="E65" s="128"/>
      <c r="F65" s="128"/>
      <c r="G65" s="128"/>
      <c r="H65" s="128"/>
      <c r="I65" s="128"/>
    </row>
    <row r="66">
      <c r="B66" s="94"/>
      <c r="C66" s="128"/>
      <c r="D66" s="128"/>
      <c r="E66" s="128"/>
      <c r="F66" s="128"/>
      <c r="G66" s="128"/>
      <c r="H66" s="128"/>
      <c r="I66" s="128"/>
    </row>
    <row r="67">
      <c r="B67" s="94"/>
      <c r="C67" s="128"/>
      <c r="D67" s="128"/>
      <c r="E67" s="128"/>
      <c r="F67" s="128"/>
      <c r="G67" s="128"/>
      <c r="H67" s="128"/>
      <c r="I67" s="128"/>
    </row>
    <row r="68">
      <c r="B68" s="94"/>
      <c r="C68" s="128"/>
      <c r="D68" s="128"/>
      <c r="E68" s="128"/>
      <c r="F68" s="128"/>
      <c r="G68" s="128"/>
      <c r="H68" s="128"/>
      <c r="I68" s="128"/>
    </row>
    <row r="69">
      <c r="B69" s="94"/>
      <c r="C69" s="128"/>
      <c r="D69" s="128"/>
      <c r="E69" s="128"/>
      <c r="F69" s="128"/>
      <c r="G69" s="128"/>
      <c r="H69" s="128"/>
      <c r="I69" s="128"/>
    </row>
    <row r="70">
      <c r="B70" s="94"/>
      <c r="C70" s="128"/>
      <c r="D70" s="128"/>
      <c r="E70" s="128"/>
      <c r="F70" s="128"/>
      <c r="G70" s="128"/>
      <c r="H70" s="128"/>
      <c r="I70" s="128"/>
    </row>
    <row r="71">
      <c r="B71" s="94"/>
      <c r="C71" s="128"/>
      <c r="D71" s="128"/>
      <c r="E71" s="128"/>
      <c r="F71" s="128"/>
      <c r="G71" s="128"/>
      <c r="H71" s="128"/>
      <c r="I71" s="128"/>
    </row>
    <row r="72">
      <c r="B72" s="94"/>
      <c r="C72" s="128"/>
      <c r="D72" s="128"/>
      <c r="E72" s="128"/>
      <c r="F72" s="128"/>
      <c r="G72" s="128"/>
      <c r="H72" s="128"/>
      <c r="I72" s="128"/>
    </row>
    <row r="73">
      <c r="B73" s="94"/>
      <c r="C73" s="128"/>
      <c r="D73" s="128"/>
      <c r="E73" s="128"/>
      <c r="F73" s="128"/>
      <c r="G73" s="128"/>
      <c r="H73" s="128"/>
      <c r="I73" s="128"/>
    </row>
    <row r="74">
      <c r="B74" s="94"/>
      <c r="C74" s="128"/>
      <c r="D74" s="128"/>
      <c r="E74" s="128"/>
      <c r="F74" s="128"/>
      <c r="G74" s="128"/>
      <c r="H74" s="128"/>
      <c r="I74" s="128"/>
    </row>
    <row r="75">
      <c r="B75" s="94"/>
      <c r="C75" s="128"/>
      <c r="D75" s="128"/>
      <c r="E75" s="128"/>
      <c r="F75" s="128"/>
      <c r="G75" s="128"/>
      <c r="H75" s="128"/>
      <c r="I75" s="128"/>
    </row>
    <row r="76">
      <c r="B76" s="94"/>
      <c r="C76" s="128"/>
      <c r="D76" s="128"/>
      <c r="E76" s="128"/>
      <c r="F76" s="128"/>
      <c r="G76" s="128"/>
      <c r="H76" s="128"/>
      <c r="I76" s="128"/>
    </row>
    <row r="77">
      <c r="B77" s="94"/>
      <c r="C77" s="128"/>
      <c r="D77" s="128"/>
      <c r="E77" s="128"/>
      <c r="F77" s="128"/>
      <c r="G77" s="128"/>
      <c r="H77" s="128"/>
      <c r="I77" s="128"/>
    </row>
    <row r="78">
      <c r="B78" s="94"/>
      <c r="C78" s="128"/>
      <c r="D78" s="128"/>
      <c r="E78" s="128"/>
      <c r="F78" s="128"/>
      <c r="G78" s="128"/>
      <c r="H78" s="128"/>
      <c r="I78" s="128"/>
    </row>
    <row r="79">
      <c r="B79" s="94"/>
      <c r="C79" s="128"/>
      <c r="D79" s="128"/>
      <c r="E79" s="128"/>
      <c r="F79" s="128"/>
      <c r="G79" s="128"/>
      <c r="H79" s="128"/>
      <c r="I79" s="128"/>
    </row>
    <row r="80">
      <c r="B80" s="94"/>
      <c r="C80" s="128"/>
      <c r="D80" s="128"/>
      <c r="E80" s="128"/>
      <c r="F80" s="128"/>
      <c r="G80" s="128"/>
      <c r="H80" s="128"/>
      <c r="I80" s="128"/>
    </row>
    <row r="81">
      <c r="B81" s="94"/>
      <c r="C81" s="128"/>
      <c r="D81" s="128"/>
      <c r="E81" s="128"/>
      <c r="F81" s="128"/>
      <c r="G81" s="128"/>
      <c r="H81" s="128"/>
      <c r="I81" s="128"/>
    </row>
    <row r="82">
      <c r="B82" s="94"/>
      <c r="C82" s="128"/>
      <c r="D82" s="128"/>
      <c r="E82" s="128"/>
      <c r="F82" s="128"/>
      <c r="G82" s="128"/>
      <c r="H82" s="128"/>
      <c r="I82" s="128"/>
    </row>
    <row r="83">
      <c r="B83" s="94"/>
      <c r="C83" s="128"/>
      <c r="D83" s="128"/>
      <c r="E83" s="128"/>
      <c r="F83" s="128"/>
      <c r="G83" s="128"/>
      <c r="H83" s="128"/>
      <c r="I83" s="128"/>
    </row>
    <row r="84">
      <c r="B84" s="94"/>
      <c r="C84" s="128"/>
      <c r="D84" s="128"/>
      <c r="E84" s="128"/>
      <c r="F84" s="128"/>
      <c r="G84" s="128"/>
      <c r="H84" s="128"/>
      <c r="I84" s="128"/>
    </row>
    <row r="85">
      <c r="B85" s="94"/>
      <c r="C85" s="128"/>
      <c r="D85" s="128"/>
      <c r="E85" s="128"/>
      <c r="F85" s="128"/>
      <c r="G85" s="128"/>
      <c r="H85" s="128"/>
      <c r="I85" s="128"/>
    </row>
    <row r="86">
      <c r="B86" s="94"/>
      <c r="C86" s="128"/>
      <c r="D86" s="128"/>
      <c r="E86" s="128"/>
      <c r="F86" s="128"/>
      <c r="G86" s="128"/>
      <c r="H86" s="128"/>
      <c r="I86" s="128"/>
    </row>
    <row r="87">
      <c r="B87" s="94"/>
      <c r="C87" s="128"/>
      <c r="D87" s="128"/>
      <c r="E87" s="128"/>
      <c r="F87" s="128"/>
      <c r="G87" s="128"/>
      <c r="H87" s="128"/>
      <c r="I87" s="128"/>
    </row>
    <row r="88">
      <c r="B88" s="94"/>
      <c r="C88" s="128"/>
      <c r="D88" s="128"/>
      <c r="E88" s="128"/>
      <c r="F88" s="128"/>
      <c r="G88" s="128"/>
      <c r="H88" s="128"/>
      <c r="I88" s="128"/>
    </row>
    <row r="89">
      <c r="B89" s="94"/>
      <c r="C89" s="128"/>
      <c r="D89" s="128"/>
      <c r="E89" s="128"/>
      <c r="F89" s="128"/>
      <c r="G89" s="128"/>
      <c r="H89" s="128"/>
      <c r="I89" s="128"/>
    </row>
    <row r="90">
      <c r="B90" s="94"/>
      <c r="C90" s="128"/>
      <c r="D90" s="128"/>
      <c r="E90" s="128"/>
      <c r="F90" s="128"/>
      <c r="G90" s="128"/>
      <c r="H90" s="128"/>
      <c r="I90" s="128"/>
    </row>
    <row r="91">
      <c r="B91" s="94"/>
      <c r="C91" s="128"/>
      <c r="D91" s="128"/>
      <c r="E91" s="128"/>
      <c r="F91" s="128"/>
      <c r="G91" s="128"/>
      <c r="H91" s="128"/>
      <c r="I91" s="128"/>
    </row>
    <row r="92">
      <c r="B92" s="94"/>
      <c r="C92" s="128"/>
      <c r="D92" s="128"/>
      <c r="E92" s="128"/>
      <c r="F92" s="128"/>
      <c r="G92" s="128"/>
      <c r="H92" s="128"/>
      <c r="I92" s="128"/>
    </row>
    <row r="93">
      <c r="B93" s="94"/>
      <c r="C93" s="128"/>
      <c r="D93" s="128"/>
      <c r="E93" s="128"/>
      <c r="F93" s="128"/>
      <c r="G93" s="128"/>
      <c r="H93" s="128"/>
      <c r="I93" s="128"/>
    </row>
    <row r="94">
      <c r="B94" s="94"/>
      <c r="C94" s="128"/>
      <c r="D94" s="128"/>
      <c r="E94" s="128"/>
      <c r="F94" s="128"/>
      <c r="G94" s="128"/>
      <c r="H94" s="128"/>
      <c r="I94" s="128"/>
    </row>
    <row r="95">
      <c r="B95" s="94"/>
      <c r="C95" s="128"/>
      <c r="D95" s="128"/>
      <c r="E95" s="128"/>
      <c r="F95" s="128"/>
      <c r="G95" s="128"/>
      <c r="H95" s="128"/>
      <c r="I95" s="128"/>
    </row>
    <row r="96">
      <c r="B96" s="94"/>
      <c r="C96" s="128"/>
      <c r="D96" s="128"/>
      <c r="E96" s="128"/>
      <c r="F96" s="128"/>
      <c r="G96" s="128"/>
      <c r="H96" s="128"/>
      <c r="I96" s="128"/>
    </row>
    <row r="97">
      <c r="B97" s="94"/>
      <c r="C97" s="128"/>
      <c r="D97" s="128"/>
      <c r="E97" s="128"/>
      <c r="F97" s="128"/>
      <c r="G97" s="128"/>
      <c r="H97" s="128"/>
      <c r="I97" s="128"/>
    </row>
    <row r="98">
      <c r="B98" s="94"/>
      <c r="C98" s="128"/>
      <c r="D98" s="128"/>
      <c r="E98" s="128"/>
      <c r="F98" s="128"/>
      <c r="G98" s="128"/>
      <c r="H98" s="128"/>
      <c r="I98" s="128"/>
    </row>
    <row r="99">
      <c r="B99" s="94"/>
      <c r="C99" s="128"/>
      <c r="D99" s="128"/>
      <c r="E99" s="128"/>
      <c r="F99" s="128"/>
      <c r="G99" s="128"/>
      <c r="H99" s="128"/>
      <c r="I99" s="128"/>
    </row>
    <row r="100">
      <c r="B100" s="94"/>
      <c r="C100" s="128"/>
      <c r="D100" s="128"/>
      <c r="E100" s="128"/>
      <c r="F100" s="128"/>
      <c r="G100" s="128"/>
      <c r="H100" s="128"/>
      <c r="I100" s="128"/>
    </row>
    <row r="101">
      <c r="B101" s="94"/>
      <c r="C101" s="128"/>
      <c r="D101" s="128"/>
      <c r="E101" s="128"/>
      <c r="F101" s="128"/>
      <c r="G101" s="128"/>
      <c r="H101" s="128"/>
      <c r="I101" s="1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9" width="11.43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4" t="str">
        <f>USAGE!$A21</f>
        <v>Kalamata olives</v>
      </c>
      <c r="V1" s="147" t="str">
        <f>USAGE!$A22</f>
        <v>BIGA</v>
      </c>
      <c r="W1" s="147" t="str">
        <f>USAGE!$A23</f>
        <v>Caesar dressing</v>
      </c>
      <c r="X1" s="147" t="str">
        <f>USAGE!$A24</f>
        <v>Croutons</v>
      </c>
      <c r="Y1" s="147" t="str">
        <f>USAGE!$A25</f>
        <v>Dough</v>
      </c>
      <c r="Z1" s="147" t="str">
        <f>USAGE!$A26</f>
        <v>Hazelnuts, candied</v>
      </c>
      <c r="AA1" s="147" t="str">
        <f>USAGE!$A27</f>
        <v>Marinara</v>
      </c>
      <c r="AB1" s="147" t="str">
        <f>USAGE!$A28</f>
        <v>Mozzarella</v>
      </c>
      <c r="AC1" s="147" t="str">
        <f>USAGE!$A29</f>
        <v>Mushrooms, cooked</v>
      </c>
    </row>
    <row r="2">
      <c r="A2" s="141" t="str">
        <f>COSTS!A2&amp;" (g)"</f>
        <v>Anchovy fillets (g)</v>
      </c>
      <c r="B2" s="140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  <c r="N2" s="148"/>
      <c r="O2" s="148"/>
      <c r="P2" s="148"/>
      <c r="Q2" s="140"/>
      <c r="R2" s="148"/>
      <c r="T2" s="150">
        <v>20.0</v>
      </c>
      <c r="U2" s="151"/>
      <c r="V2" s="67"/>
      <c r="W2" s="82">
        <v>60.0</v>
      </c>
      <c r="X2" s="67"/>
      <c r="Y2" s="67"/>
      <c r="Z2" s="67"/>
      <c r="AA2" s="67"/>
      <c r="AB2" s="67"/>
      <c r="AC2" s="67"/>
    </row>
    <row r="3">
      <c r="A3" s="141" t="str">
        <f>COSTS!A3&amp;" (g)"</f>
        <v>Balsamic vinegar (g)</v>
      </c>
      <c r="B3" s="140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  <c r="N3" s="148"/>
      <c r="O3" s="150">
        <v>10.0</v>
      </c>
      <c r="P3" s="150">
        <v>10.0</v>
      </c>
      <c r="Q3" s="149"/>
      <c r="R3" s="148"/>
      <c r="S3" s="148"/>
      <c r="T3" s="148"/>
      <c r="U3" s="151"/>
      <c r="V3" s="67"/>
      <c r="W3" s="67"/>
      <c r="X3" s="67"/>
      <c r="Y3" s="67"/>
      <c r="Z3" s="82">
        <v>30.0</v>
      </c>
      <c r="AA3" s="67"/>
      <c r="AB3" s="67"/>
      <c r="AC3" s="67"/>
    </row>
    <row r="4">
      <c r="A4" s="141" t="str">
        <f>COSTS!A4&amp;" (g)"</f>
        <v>Basil (g)</v>
      </c>
      <c r="B4" s="140"/>
      <c r="C4" s="148"/>
      <c r="D4" s="148"/>
      <c r="E4" s="148"/>
      <c r="F4" s="150">
        <v>5.0</v>
      </c>
      <c r="G4" s="150">
        <v>5.0</v>
      </c>
      <c r="H4" s="150">
        <v>5.0</v>
      </c>
      <c r="I4" s="148"/>
      <c r="J4" s="148"/>
      <c r="K4" s="148"/>
      <c r="L4" s="148"/>
      <c r="M4" s="149"/>
      <c r="N4" s="148"/>
      <c r="O4" s="150">
        <v>5.0</v>
      </c>
      <c r="P4" s="148"/>
      <c r="Q4" s="149"/>
      <c r="R4" s="148"/>
      <c r="S4" s="148"/>
      <c r="T4" s="148"/>
      <c r="U4" s="151"/>
      <c r="V4" s="67"/>
      <c r="W4" s="67"/>
      <c r="X4" s="67"/>
      <c r="Y4" s="67"/>
      <c r="Z4" s="67"/>
      <c r="AA4" s="67"/>
      <c r="AB4" s="67"/>
      <c r="AC4" s="67"/>
    </row>
    <row r="5">
      <c r="A5" s="152" t="str">
        <f>COSTS!A5&amp;" (g)"</f>
        <v>BIGA (g)</v>
      </c>
      <c r="B5" s="140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9"/>
      <c r="N5" s="148"/>
      <c r="O5" s="148"/>
      <c r="P5" s="148"/>
      <c r="Q5" s="149"/>
      <c r="R5" s="148"/>
      <c r="S5" s="148"/>
      <c r="T5" s="148"/>
      <c r="U5" s="151"/>
      <c r="V5" s="67"/>
      <c r="W5" s="67"/>
      <c r="X5" s="67"/>
      <c r="Y5" s="82">
        <v>1398.0</v>
      </c>
      <c r="Z5" s="67"/>
      <c r="AA5" s="67"/>
      <c r="AB5" s="67"/>
      <c r="AC5" s="67"/>
    </row>
    <row r="6">
      <c r="A6" s="152" t="str">
        <f>COSTS!A6&amp;" (g)"</f>
        <v>Caesar dressing (g)</v>
      </c>
      <c r="B6" s="140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9"/>
      <c r="N6" s="150">
        <v>50.0</v>
      </c>
      <c r="O6" s="148"/>
      <c r="P6" s="148"/>
      <c r="Q6" s="149"/>
      <c r="R6" s="148"/>
      <c r="S6" s="148"/>
      <c r="T6" s="148"/>
      <c r="U6" s="151"/>
      <c r="V6" s="67"/>
      <c r="W6" s="67"/>
      <c r="X6" s="67"/>
      <c r="Y6" s="67"/>
      <c r="Z6" s="67"/>
      <c r="AA6" s="67"/>
      <c r="AB6" s="67"/>
      <c r="AC6" s="67"/>
    </row>
    <row r="7">
      <c r="A7" s="141" t="str">
        <f>COSTS!A7&amp;" (g)"</f>
        <v>Cranberries, dried (g)</v>
      </c>
      <c r="B7" s="140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9"/>
      <c r="N7" s="148"/>
      <c r="O7" s="148"/>
      <c r="P7" s="150">
        <v>20.0</v>
      </c>
      <c r="Q7" s="149"/>
      <c r="R7" s="148"/>
      <c r="S7" s="148"/>
      <c r="T7" s="148"/>
      <c r="U7" s="151"/>
      <c r="V7" s="67"/>
      <c r="W7" s="67"/>
      <c r="X7" s="67"/>
      <c r="Y7" s="67"/>
      <c r="Z7" s="67"/>
      <c r="AA7" s="67"/>
      <c r="AB7" s="67"/>
      <c r="AC7" s="67"/>
    </row>
    <row r="8">
      <c r="A8" s="152" t="str">
        <f>COSTS!A8&amp;" (g)"</f>
        <v>Croutons (g)</v>
      </c>
      <c r="B8" s="140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9"/>
      <c r="N8" s="150">
        <v>30.0</v>
      </c>
      <c r="O8" s="148"/>
      <c r="P8" s="148"/>
      <c r="Q8" s="149"/>
      <c r="R8" s="148"/>
      <c r="S8" s="148"/>
      <c r="T8" s="148"/>
      <c r="U8" s="151"/>
      <c r="V8" s="67"/>
      <c r="W8" s="67"/>
      <c r="X8" s="67"/>
      <c r="Y8" s="67"/>
      <c r="Z8" s="67"/>
      <c r="AA8" s="67"/>
      <c r="AB8" s="67"/>
      <c r="AC8" s="67"/>
    </row>
    <row r="9">
      <c r="A9" s="152" t="str">
        <f>COSTS!A9&amp;" (g)"</f>
        <v>Dough (g)</v>
      </c>
      <c r="B9" s="140"/>
      <c r="C9" s="150">
        <v>265.0</v>
      </c>
      <c r="D9" s="150">
        <v>265.0</v>
      </c>
      <c r="E9" s="150">
        <v>265.0</v>
      </c>
      <c r="F9" s="150">
        <v>265.0</v>
      </c>
      <c r="G9" s="150">
        <v>265.0</v>
      </c>
      <c r="H9" s="150">
        <v>265.0</v>
      </c>
      <c r="I9" s="150">
        <v>265.0</v>
      </c>
      <c r="J9" s="150">
        <v>265.0</v>
      </c>
      <c r="K9" s="150">
        <v>265.0</v>
      </c>
      <c r="L9" s="150">
        <v>265.0</v>
      </c>
      <c r="M9" s="149"/>
      <c r="N9" s="148"/>
      <c r="O9" s="148"/>
      <c r="P9" s="148"/>
      <c r="Q9" s="149"/>
      <c r="R9" s="148"/>
      <c r="S9" s="148"/>
      <c r="T9" s="148"/>
      <c r="U9" s="151"/>
      <c r="V9" s="67"/>
      <c r="W9" s="67"/>
      <c r="X9" s="82">
        <v>265.0</v>
      </c>
      <c r="Y9" s="67"/>
      <c r="Z9" s="67"/>
      <c r="AA9" s="67"/>
      <c r="AB9" s="67"/>
      <c r="AC9" s="67"/>
    </row>
    <row r="10">
      <c r="A10" s="158" t="str">
        <f>COSTS!A10&amp;" (g)"</f>
        <v>EGGS (g)</v>
      </c>
      <c r="B10" s="159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1"/>
      <c r="V10" s="162"/>
      <c r="W10" s="163">
        <v>2.0</v>
      </c>
      <c r="X10" s="162"/>
      <c r="Y10" s="162"/>
      <c r="Z10" s="162"/>
      <c r="AA10" s="162"/>
      <c r="AB10" s="162"/>
      <c r="AC10" s="162"/>
    </row>
    <row r="11">
      <c r="A11" s="141" t="str">
        <f>COSTS!A11&amp;" (g)"</f>
        <v>FLOUR, WHITE (g)</v>
      </c>
      <c r="B11" s="140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9"/>
      <c r="N11" s="148"/>
      <c r="O11" s="148"/>
      <c r="P11" s="148"/>
      <c r="Q11" s="149"/>
      <c r="R11" s="148"/>
      <c r="S11" s="148"/>
      <c r="T11" s="148"/>
      <c r="U11" s="151"/>
      <c r="V11" s="82">
        <v>875.0</v>
      </c>
      <c r="W11" s="67"/>
      <c r="X11" s="67"/>
      <c r="Y11" s="82">
        <v>6990.0</v>
      </c>
      <c r="Z11" s="67"/>
      <c r="AA11" s="67"/>
      <c r="AB11" s="67"/>
      <c r="AC11" s="67"/>
    </row>
    <row r="12">
      <c r="A12" s="141" t="str">
        <f>COSTS!A12&amp;" (g)"</f>
        <v>FLOUR, WHOLE WHEAT (g)</v>
      </c>
      <c r="B12" s="140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9"/>
      <c r="N12" s="148"/>
      <c r="O12" s="148"/>
      <c r="P12" s="148"/>
      <c r="Q12" s="149"/>
      <c r="R12" s="148"/>
      <c r="S12" s="148"/>
      <c r="T12" s="148"/>
      <c r="U12" s="151"/>
      <c r="V12" s="67"/>
      <c r="W12" s="67"/>
      <c r="X12" s="67"/>
      <c r="Y12" s="82">
        <v>1432.0</v>
      </c>
      <c r="Z12" s="67"/>
      <c r="AA12" s="67"/>
      <c r="AB12" s="67"/>
      <c r="AC12" s="67"/>
    </row>
    <row r="13">
      <c r="A13" s="141" t="str">
        <f>COSTS!A13&amp;" (g)"</f>
        <v>Garlic, raw (g)</v>
      </c>
      <c r="B13" s="140"/>
      <c r="C13" s="148"/>
      <c r="D13" s="148"/>
      <c r="E13" s="148"/>
      <c r="F13" s="148"/>
      <c r="G13" s="148"/>
      <c r="H13" s="150">
        <v>8.0</v>
      </c>
      <c r="I13" s="148"/>
      <c r="J13" s="148"/>
      <c r="K13" s="148"/>
      <c r="L13" s="148"/>
      <c r="M13" s="149"/>
      <c r="N13" s="148"/>
      <c r="O13" s="148"/>
      <c r="P13" s="148"/>
      <c r="Q13" s="149"/>
      <c r="R13" s="148"/>
      <c r="S13" s="148"/>
      <c r="T13" s="148"/>
      <c r="U13" s="151"/>
      <c r="V13" s="67"/>
      <c r="W13" s="82">
        <v>10.0</v>
      </c>
      <c r="X13" s="67"/>
      <c r="Y13" s="67"/>
      <c r="Z13" s="67"/>
      <c r="AA13" s="67"/>
      <c r="AB13" s="67"/>
      <c r="AC13" s="67"/>
    </row>
    <row r="14">
      <c r="A14" s="141" t="str">
        <f>COSTS!A14&amp;" (g)"</f>
        <v>Garlic, roasted (g)</v>
      </c>
      <c r="B14" s="140"/>
      <c r="C14" s="148"/>
      <c r="D14" s="148"/>
      <c r="E14" s="150">
        <v>40.0</v>
      </c>
      <c r="F14" s="148"/>
      <c r="G14" s="148"/>
      <c r="H14" s="148"/>
      <c r="I14" s="148"/>
      <c r="J14" s="148"/>
      <c r="K14" s="148"/>
      <c r="L14" s="148"/>
      <c r="M14" s="149"/>
      <c r="N14" s="148"/>
      <c r="O14" s="148"/>
      <c r="P14" s="148"/>
      <c r="Q14" s="149"/>
      <c r="R14" s="148"/>
      <c r="S14" s="148"/>
      <c r="T14" s="148"/>
      <c r="U14" s="151"/>
      <c r="V14" s="67"/>
      <c r="W14" s="67"/>
      <c r="X14" s="67"/>
      <c r="Y14" s="67"/>
      <c r="Z14" s="67"/>
      <c r="AA14" s="82">
        <v>25.0</v>
      </c>
      <c r="AB14" s="67"/>
      <c r="AC14" s="67"/>
    </row>
    <row r="15">
      <c r="A15" s="141" t="str">
        <f>COSTS!A15&amp;" (g)"</f>
        <v>Grana Padano (g)</v>
      </c>
      <c r="B15" s="140"/>
      <c r="C15" s="148"/>
      <c r="D15" s="148"/>
      <c r="E15" s="148"/>
      <c r="F15" s="148"/>
      <c r="G15" s="148"/>
      <c r="H15" s="150">
        <v>15.0</v>
      </c>
      <c r="I15" s="150">
        <v>25.0</v>
      </c>
      <c r="J15" s="148"/>
      <c r="K15" s="148"/>
      <c r="L15" s="148"/>
      <c r="M15" s="149"/>
      <c r="N15" s="150">
        <v>10.0</v>
      </c>
      <c r="O15" s="148"/>
      <c r="P15" s="148"/>
      <c r="Q15" s="149"/>
      <c r="R15" s="148"/>
      <c r="S15" s="148"/>
      <c r="T15" s="148"/>
      <c r="U15" s="151"/>
      <c r="V15" s="67"/>
      <c r="W15" s="82">
        <v>85.0</v>
      </c>
      <c r="X15" s="67"/>
      <c r="Y15" s="67"/>
      <c r="Z15" s="67"/>
      <c r="AA15" s="67"/>
      <c r="AB15" s="67"/>
      <c r="AC15" s="67"/>
    </row>
    <row r="16">
      <c r="A16" s="152" t="str">
        <f>COSTS!A16&amp;" (g)"</f>
        <v>Hazelnuts, candied (g)</v>
      </c>
      <c r="B16" s="140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9"/>
      <c r="N16" s="148"/>
      <c r="O16" s="148"/>
      <c r="P16" s="150">
        <v>30.0</v>
      </c>
      <c r="Q16" s="149"/>
      <c r="R16" s="148"/>
      <c r="S16" s="148"/>
      <c r="T16" s="148"/>
      <c r="U16" s="151"/>
      <c r="V16" s="67"/>
      <c r="W16" s="67"/>
      <c r="X16" s="67"/>
      <c r="Y16" s="67"/>
      <c r="Z16" s="67"/>
      <c r="AA16" s="67"/>
      <c r="AB16" s="67"/>
      <c r="AC16" s="67"/>
    </row>
    <row r="17">
      <c r="A17" s="141" t="str">
        <f>COSTS!A17&amp;" (g)"</f>
        <v>Hazelnuts, roasted (g)</v>
      </c>
      <c r="B17" s="140"/>
      <c r="C17" s="148"/>
      <c r="D17" s="148"/>
      <c r="E17" s="148"/>
      <c r="F17" s="148"/>
      <c r="G17" s="148"/>
      <c r="H17" s="148"/>
      <c r="I17" s="150">
        <v>10.0</v>
      </c>
      <c r="J17" s="148"/>
      <c r="K17" s="148"/>
      <c r="L17" s="148"/>
      <c r="M17" s="149"/>
      <c r="N17" s="148"/>
      <c r="O17" s="148"/>
      <c r="P17" s="148"/>
      <c r="Q17" s="149"/>
      <c r="R17" s="148"/>
      <c r="S17" s="148"/>
      <c r="T17" s="148"/>
      <c r="U17" s="151"/>
      <c r="V17" s="67"/>
      <c r="W17" s="67"/>
      <c r="X17" s="67"/>
      <c r="Y17" s="67"/>
      <c r="Z17" s="82">
        <v>400.0</v>
      </c>
      <c r="AA17" s="67"/>
      <c r="AB17" s="67"/>
      <c r="AC17" s="67"/>
    </row>
    <row r="18">
      <c r="A18" s="141" t="str">
        <f>COSTS!A18&amp;" (g)"</f>
        <v>Kefalograviera (g)</v>
      </c>
      <c r="B18" s="140"/>
      <c r="C18" s="148"/>
      <c r="D18" s="148"/>
      <c r="E18" s="148"/>
      <c r="F18" s="148"/>
      <c r="G18" s="148"/>
      <c r="H18" s="148"/>
      <c r="I18" s="148"/>
      <c r="J18" s="148"/>
      <c r="K18" s="150">
        <v>20.0</v>
      </c>
      <c r="L18" s="148"/>
      <c r="M18" s="149"/>
      <c r="N18" s="148"/>
      <c r="O18" s="148"/>
      <c r="P18" s="148"/>
      <c r="Q18" s="149"/>
      <c r="R18" s="148"/>
      <c r="S18" s="148"/>
      <c r="T18" s="148"/>
      <c r="U18" s="151"/>
      <c r="V18" s="67"/>
      <c r="W18" s="67"/>
      <c r="X18" s="67"/>
      <c r="Y18" s="67"/>
      <c r="Z18" s="67"/>
      <c r="AA18" s="67"/>
      <c r="AB18" s="67"/>
      <c r="AC18" s="67"/>
    </row>
    <row r="19">
      <c r="A19" s="158" t="str">
        <f>COSTS!A19&amp;" (g)"</f>
        <v>Lemons (g)</v>
      </c>
      <c r="B19" s="159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7">
        <v>0.125</v>
      </c>
      <c r="O19" s="160"/>
      <c r="P19" s="160"/>
      <c r="Q19" s="160"/>
      <c r="R19" s="160"/>
      <c r="S19" s="160"/>
      <c r="T19" s="160"/>
      <c r="U19" s="161"/>
      <c r="V19" s="162"/>
      <c r="W19" s="163">
        <v>1.0</v>
      </c>
      <c r="X19" s="162"/>
      <c r="Y19" s="162"/>
      <c r="Z19" s="162"/>
      <c r="AA19" s="162"/>
      <c r="AB19" s="162"/>
      <c r="AC19" s="162"/>
    </row>
    <row r="20">
      <c r="A20" s="141" t="str">
        <f>COSTS!A20&amp;" (g)"</f>
        <v>Lettuce, romaine (g)</v>
      </c>
      <c r="B20" s="140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9"/>
      <c r="N20" s="150">
        <v>135.0</v>
      </c>
      <c r="O20" s="148"/>
      <c r="P20" s="148"/>
      <c r="Q20" s="149"/>
      <c r="R20" s="148"/>
      <c r="S20" s="148"/>
      <c r="T20" s="148"/>
      <c r="U20" s="151"/>
      <c r="V20" s="67"/>
      <c r="W20" s="67"/>
      <c r="X20" s="67"/>
      <c r="Y20" s="67"/>
      <c r="Z20" s="67"/>
      <c r="AA20" s="67"/>
      <c r="AB20" s="67"/>
      <c r="AC20" s="67"/>
    </row>
    <row r="21">
      <c r="A21" s="152" t="str">
        <f>COSTS!A21&amp;" (g)"</f>
        <v>Marinara (g)</v>
      </c>
      <c r="B21" s="140"/>
      <c r="C21" s="148"/>
      <c r="D21" s="150">
        <v>120.0</v>
      </c>
      <c r="E21" s="150">
        <v>120.0</v>
      </c>
      <c r="F21" s="150">
        <v>60.0</v>
      </c>
      <c r="G21" s="150">
        <v>60.0</v>
      </c>
      <c r="H21" s="150">
        <v>120.0</v>
      </c>
      <c r="I21" s="148"/>
      <c r="J21" s="150">
        <v>60.0</v>
      </c>
      <c r="K21" s="148"/>
      <c r="L21" s="150">
        <v>60.0</v>
      </c>
      <c r="M21" s="149"/>
      <c r="N21" s="148"/>
      <c r="O21" s="148"/>
      <c r="P21" s="148"/>
      <c r="Q21" s="149"/>
      <c r="R21" s="148"/>
      <c r="S21" s="148"/>
      <c r="T21" s="148"/>
      <c r="U21" s="151"/>
      <c r="V21" s="67"/>
      <c r="W21" s="67"/>
      <c r="X21" s="67"/>
      <c r="Y21" s="67"/>
      <c r="Z21" s="67"/>
      <c r="AA21" s="67"/>
      <c r="AB21" s="67"/>
      <c r="AC21" s="67"/>
    </row>
    <row r="22">
      <c r="A22" s="152" t="str">
        <f>COSTS!A22&amp;" (g)"</f>
        <v>Mozzarella (g)</v>
      </c>
      <c r="B22" s="140"/>
      <c r="C22" s="150"/>
      <c r="D22" s="148"/>
      <c r="E22" s="148"/>
      <c r="F22" s="150">
        <v>55.0</v>
      </c>
      <c r="G22" s="150">
        <v>55.0</v>
      </c>
      <c r="H22" s="148"/>
      <c r="I22" s="148"/>
      <c r="J22" s="150">
        <v>55.0</v>
      </c>
      <c r="K22" s="150">
        <v>55.0</v>
      </c>
      <c r="L22" s="150">
        <v>55.0</v>
      </c>
      <c r="M22" s="149"/>
      <c r="N22" s="148"/>
      <c r="O22" s="150">
        <v>120.0</v>
      </c>
      <c r="P22" s="148"/>
      <c r="Q22" s="149"/>
      <c r="R22" s="148"/>
      <c r="S22" s="148"/>
      <c r="T22" s="148"/>
      <c r="U22" s="151"/>
      <c r="V22" s="67"/>
      <c r="W22" s="67"/>
      <c r="X22" s="67"/>
      <c r="Y22" s="67"/>
      <c r="Z22" s="67"/>
      <c r="AA22" s="67"/>
      <c r="AB22" s="67"/>
      <c r="AC22" s="67"/>
    </row>
    <row r="23">
      <c r="A23" s="141" t="str">
        <f>COSTS!A23&amp;" (g)"</f>
        <v>MOZZARELLA CURD (g)</v>
      </c>
      <c r="B23" s="140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9"/>
      <c r="N23" s="148"/>
      <c r="O23" s="148"/>
      <c r="P23" s="148"/>
      <c r="Q23" s="149"/>
      <c r="R23" s="148"/>
      <c r="S23" s="148"/>
      <c r="T23" s="148"/>
      <c r="U23" s="151"/>
      <c r="V23" s="67"/>
      <c r="W23" s="67"/>
      <c r="X23" s="67"/>
      <c r="Y23" s="67"/>
      <c r="Z23" s="67"/>
      <c r="AA23" s="67"/>
      <c r="AB23" s="82">
        <v>1707.0</v>
      </c>
      <c r="AC23" s="67"/>
    </row>
    <row r="24">
      <c r="A24" s="141" t="str">
        <f>COSTS!A24&amp;" (g)"</f>
        <v>MUSHROOMS (g)</v>
      </c>
      <c r="B24" s="140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9"/>
      <c r="N24" s="148"/>
      <c r="O24" s="148"/>
      <c r="P24" s="148"/>
      <c r="Q24" s="149"/>
      <c r="R24" s="148"/>
      <c r="S24" s="148"/>
      <c r="T24" s="148"/>
      <c r="U24" s="151"/>
      <c r="V24" s="67"/>
      <c r="W24" s="67"/>
      <c r="X24" s="67"/>
      <c r="Y24" s="67"/>
      <c r="Z24" s="67"/>
      <c r="AA24" s="67"/>
      <c r="AB24" s="67"/>
      <c r="AC24" s="67"/>
    </row>
    <row r="25">
      <c r="A25" s="152" t="str">
        <f>COSTS!A25&amp;" (g)"</f>
        <v>Mushrooms, cooked (g)</v>
      </c>
      <c r="B25" s="140"/>
      <c r="C25" s="148"/>
      <c r="D25" s="148"/>
      <c r="E25" s="148"/>
      <c r="F25" s="148"/>
      <c r="G25" s="148"/>
      <c r="H25" s="148"/>
      <c r="I25" s="148"/>
      <c r="J25" s="148"/>
      <c r="K25" s="148"/>
      <c r="L25" s="150">
        <v>60.0</v>
      </c>
      <c r="M25" s="149"/>
      <c r="N25" s="148"/>
      <c r="O25" s="148"/>
      <c r="P25" s="148"/>
      <c r="Q25" s="149"/>
      <c r="R25" s="148"/>
      <c r="S25" s="148"/>
      <c r="T25" s="148"/>
      <c r="U25" s="151"/>
      <c r="V25" s="67"/>
      <c r="W25" s="67"/>
      <c r="X25" s="67"/>
      <c r="Y25" s="67"/>
      <c r="Z25" s="67"/>
      <c r="AA25" s="67"/>
      <c r="AB25" s="67"/>
      <c r="AC25" s="67"/>
    </row>
    <row r="26">
      <c r="A26" s="141" t="str">
        <f>COSTS!A26&amp;" (g)"</f>
        <v>Olive oil, extra-virgin (g)</v>
      </c>
      <c r="B26" s="140"/>
      <c r="C26" s="148"/>
      <c r="D26" s="148"/>
      <c r="E26" s="148"/>
      <c r="F26" s="150">
        <v>6.0</v>
      </c>
      <c r="G26" s="150">
        <v>6.0</v>
      </c>
      <c r="H26" s="150">
        <v>6.0</v>
      </c>
      <c r="I26" s="148"/>
      <c r="J26" s="148"/>
      <c r="K26" s="148"/>
      <c r="L26" s="150">
        <v>6.0</v>
      </c>
      <c r="M26" s="149"/>
      <c r="N26" s="148"/>
      <c r="O26" s="150">
        <v>6.0</v>
      </c>
      <c r="P26" s="150">
        <v>10.0</v>
      </c>
      <c r="Q26" s="149"/>
      <c r="R26" s="148"/>
      <c r="S26" s="148"/>
      <c r="T26" s="148"/>
      <c r="U26" s="151"/>
      <c r="V26" s="67"/>
      <c r="W26" s="67"/>
      <c r="X26" s="67"/>
      <c r="Y26" s="67"/>
      <c r="Z26" s="67"/>
      <c r="AA26" s="67"/>
      <c r="AB26" s="67"/>
      <c r="AC26" s="67"/>
    </row>
    <row r="27">
      <c r="A27" s="141" t="str">
        <f>COSTS!A27&amp;" (g)"</f>
        <v>Olive oil, garlic (g)</v>
      </c>
      <c r="B27" s="140"/>
      <c r="C27" s="150"/>
      <c r="D27" s="150">
        <v>8.0</v>
      </c>
      <c r="E27" s="150">
        <v>8.0</v>
      </c>
      <c r="F27" s="148"/>
      <c r="G27" s="148"/>
      <c r="H27" s="148"/>
      <c r="I27" s="150">
        <v>6.0</v>
      </c>
      <c r="J27" s="148"/>
      <c r="K27" s="150">
        <v>6.0</v>
      </c>
      <c r="L27" s="148"/>
      <c r="M27" s="149"/>
      <c r="N27" s="148"/>
      <c r="O27" s="148"/>
      <c r="P27" s="148"/>
      <c r="Q27" s="149"/>
      <c r="R27" s="148"/>
      <c r="S27" s="148"/>
      <c r="T27" s="148"/>
      <c r="U27" s="151"/>
      <c r="V27" s="67"/>
      <c r="W27" s="67"/>
      <c r="X27" s="168">
        <v>60.0</v>
      </c>
      <c r="Y27" s="67"/>
      <c r="Z27" s="67"/>
      <c r="AA27" s="67"/>
      <c r="AB27" s="67"/>
      <c r="AC27" s="67"/>
    </row>
    <row r="28">
      <c r="A28" s="141" t="str">
        <f>COSTS!A28&amp;" (g)"</f>
        <v>OLIVE OIL, PURE (g)</v>
      </c>
      <c r="B28" s="140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9"/>
      <c r="N28" s="148"/>
      <c r="O28" s="148"/>
      <c r="P28" s="148"/>
      <c r="Q28" s="149"/>
      <c r="R28" s="148"/>
      <c r="S28" s="148"/>
      <c r="T28" s="148"/>
      <c r="U28" s="151"/>
      <c r="V28" s="67"/>
      <c r="W28" s="82">
        <v>500.0</v>
      </c>
      <c r="X28" s="67"/>
      <c r="Y28" s="67"/>
      <c r="Z28" s="67"/>
      <c r="AA28" s="67"/>
      <c r="AB28" s="67"/>
      <c r="AC28" s="82">
        <v>125.0</v>
      </c>
    </row>
    <row r="29">
      <c r="A29" s="141" t="str">
        <f>COSTS!A29&amp;" (g)"</f>
        <v>Onions, red (g)</v>
      </c>
      <c r="B29" s="140"/>
      <c r="C29" s="148"/>
      <c r="D29" s="148"/>
      <c r="E29" s="148"/>
      <c r="F29" s="150">
        <v>25.0</v>
      </c>
      <c r="G29" s="148"/>
      <c r="H29" s="148"/>
      <c r="I29" s="150">
        <v>100.0</v>
      </c>
      <c r="J29" s="148"/>
      <c r="K29" s="148"/>
      <c r="L29" s="148"/>
      <c r="M29" s="149"/>
      <c r="N29" s="148"/>
      <c r="O29" s="148"/>
      <c r="P29" s="148"/>
      <c r="Q29" s="149"/>
      <c r="R29" s="148"/>
      <c r="S29" s="148"/>
      <c r="T29" s="148"/>
      <c r="U29" s="151"/>
      <c r="V29" s="67"/>
      <c r="W29" s="67"/>
      <c r="X29" s="67"/>
      <c r="Y29" s="67"/>
      <c r="Z29" s="67"/>
      <c r="AA29" s="67"/>
      <c r="AB29" s="67"/>
      <c r="AC29" s="67"/>
    </row>
    <row r="30">
      <c r="A30" s="141" t="str">
        <f>COSTS!A30&amp;" (g)"</f>
        <v>Oregano (g)</v>
      </c>
      <c r="B30" s="140"/>
      <c r="C30" s="148"/>
      <c r="D30" s="150">
        <v>0.4</v>
      </c>
      <c r="E30" s="150">
        <v>0.4</v>
      </c>
      <c r="F30" s="150">
        <v>0.2</v>
      </c>
      <c r="G30" s="150">
        <v>0.2</v>
      </c>
      <c r="H30" s="150">
        <v>0.2</v>
      </c>
      <c r="I30" s="148"/>
      <c r="J30" s="150">
        <v>0.2</v>
      </c>
      <c r="K30" s="150">
        <v>0.2</v>
      </c>
      <c r="L30" s="150">
        <v>0.2</v>
      </c>
      <c r="M30" s="149"/>
      <c r="N30" s="148"/>
      <c r="O30" s="148"/>
      <c r="P30" s="148"/>
      <c r="Q30" s="149"/>
      <c r="R30" s="148"/>
      <c r="S30" s="148"/>
      <c r="T30" s="148"/>
      <c r="U30" s="151"/>
      <c r="V30" s="67"/>
      <c r="W30" s="67"/>
      <c r="X30" s="67"/>
      <c r="Y30" s="67"/>
      <c r="Z30" s="67"/>
      <c r="AA30" s="82">
        <v>2.0</v>
      </c>
      <c r="AB30" s="67"/>
      <c r="AC30" s="67"/>
    </row>
    <row r="31">
      <c r="A31" s="141" t="str">
        <f>COSTS!A31&amp;" (g)"</f>
        <v>Pecorino Romano (g)</v>
      </c>
      <c r="B31" s="140"/>
      <c r="C31" s="150"/>
      <c r="D31" s="150">
        <v>35.0</v>
      </c>
      <c r="E31" s="148"/>
      <c r="F31" s="148"/>
      <c r="G31" s="148"/>
      <c r="H31" s="148"/>
      <c r="I31" s="148"/>
      <c r="J31" s="148"/>
      <c r="K31" s="150">
        <v>20.0</v>
      </c>
      <c r="L31" s="148"/>
      <c r="M31" s="149"/>
      <c r="N31" s="148"/>
      <c r="O31" s="148"/>
      <c r="P31" s="148"/>
      <c r="Q31" s="149"/>
      <c r="R31" s="148"/>
      <c r="S31" s="148"/>
      <c r="T31" s="148"/>
      <c r="U31" s="151"/>
      <c r="V31" s="67"/>
      <c r="W31" s="67"/>
      <c r="X31" s="67"/>
      <c r="Y31" s="67"/>
      <c r="Z31" s="67"/>
      <c r="AA31" s="67"/>
      <c r="AB31" s="67"/>
      <c r="AC31" s="67"/>
    </row>
    <row r="32">
      <c r="A32" s="141" t="str">
        <f>COSTS!A32&amp;" (g)"</f>
        <v>Pepper, black (g)</v>
      </c>
      <c r="B32" s="140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9"/>
      <c r="N32" s="150">
        <v>0.01</v>
      </c>
      <c r="O32" s="148"/>
      <c r="P32" s="148"/>
      <c r="Q32" s="149"/>
      <c r="R32" s="148"/>
      <c r="S32" s="148"/>
      <c r="T32" s="148"/>
      <c r="U32" s="151"/>
      <c r="V32" s="67"/>
      <c r="W32" s="82">
        <v>15.0</v>
      </c>
      <c r="X32" s="67"/>
      <c r="Y32" s="67"/>
      <c r="Z32" s="67"/>
      <c r="AA32" s="67"/>
      <c r="AB32" s="67"/>
      <c r="AC32" s="67"/>
    </row>
    <row r="33">
      <c r="A33" s="141" t="str">
        <f>COSTS!A33&amp;" (g)"</f>
        <v>Pepperoni (g)</v>
      </c>
      <c r="B33" s="140"/>
      <c r="C33" s="148"/>
      <c r="D33" s="148"/>
      <c r="E33" s="148"/>
      <c r="F33" s="148"/>
      <c r="G33" s="148"/>
      <c r="H33" s="148"/>
      <c r="I33" s="148"/>
      <c r="J33" s="150">
        <v>55.0</v>
      </c>
      <c r="K33" s="148"/>
      <c r="L33" s="148"/>
      <c r="M33" s="149"/>
      <c r="N33" s="148"/>
      <c r="O33" s="148"/>
      <c r="P33" s="148"/>
      <c r="Q33" s="149"/>
      <c r="R33" s="148"/>
      <c r="S33" s="148"/>
      <c r="T33" s="148"/>
      <c r="U33" s="151"/>
      <c r="V33" s="67"/>
      <c r="W33" s="67"/>
      <c r="X33" s="67"/>
      <c r="Y33" s="67"/>
      <c r="Z33" s="67"/>
      <c r="AA33" s="67"/>
      <c r="AB33" s="67"/>
      <c r="AC33" s="67"/>
    </row>
    <row r="34">
      <c r="A34" s="141" t="str">
        <f>COSTS!A34&amp;" (g)"</f>
        <v>Rosemary (g)</v>
      </c>
      <c r="B34" s="140"/>
      <c r="C34" s="148"/>
      <c r="D34" s="148"/>
      <c r="E34" s="148"/>
      <c r="F34" s="148"/>
      <c r="G34" s="148"/>
      <c r="H34" s="148"/>
      <c r="I34" s="150">
        <v>0.2</v>
      </c>
      <c r="J34" s="148"/>
      <c r="K34" s="148"/>
      <c r="L34" s="148"/>
      <c r="M34" s="149"/>
      <c r="N34" s="148"/>
      <c r="O34" s="148"/>
      <c r="P34" s="148"/>
      <c r="Q34" s="149"/>
      <c r="R34" s="148"/>
      <c r="S34" s="148"/>
      <c r="T34" s="148"/>
      <c r="U34" s="151"/>
      <c r="V34" s="67"/>
      <c r="W34" s="67"/>
      <c r="X34" s="67"/>
      <c r="Y34" s="67"/>
      <c r="Z34" s="67"/>
      <c r="AA34" s="67"/>
      <c r="AB34" s="67"/>
      <c r="AC34" s="67"/>
    </row>
    <row r="35">
      <c r="A35" s="141" t="str">
        <f>COSTS!A35&amp;" (g)"</f>
        <v>SALT, GRANULATED (g)</v>
      </c>
      <c r="B35" s="140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9"/>
      <c r="N35" s="148"/>
      <c r="O35" s="148"/>
      <c r="P35" s="148"/>
      <c r="Q35" s="149"/>
      <c r="R35" s="148"/>
      <c r="S35" s="148"/>
      <c r="T35" s="148"/>
      <c r="U35" s="151"/>
      <c r="V35" s="82">
        <v>6.0</v>
      </c>
      <c r="W35" s="67"/>
      <c r="X35" s="67"/>
      <c r="Y35" s="82">
        <v>160.0</v>
      </c>
      <c r="Z35" s="67"/>
      <c r="AA35" s="82">
        <v>25.0</v>
      </c>
      <c r="AB35" s="82">
        <v>293.0</v>
      </c>
      <c r="AC35" s="82">
        <v>40.0</v>
      </c>
    </row>
    <row r="36">
      <c r="A36" s="141" t="str">
        <f>COSTS!A36&amp;" (g)"</f>
        <v>Salt, rock (g)</v>
      </c>
      <c r="B36" s="140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9"/>
      <c r="N36" s="148"/>
      <c r="O36" s="150">
        <v>0.01</v>
      </c>
      <c r="P36" s="148"/>
      <c r="Q36" s="149"/>
      <c r="R36" s="148"/>
      <c r="S36" s="148"/>
      <c r="T36" s="148"/>
      <c r="U36" s="151"/>
      <c r="V36" s="67"/>
      <c r="W36" s="67"/>
      <c r="X36" s="67"/>
      <c r="Y36" s="67"/>
      <c r="Z36" s="82">
        <v>3.0</v>
      </c>
      <c r="AA36" s="67"/>
      <c r="AB36" s="67"/>
      <c r="AC36" s="67"/>
    </row>
    <row r="37">
      <c r="A37" s="141" t="str">
        <f>COSTS!A37&amp;" (g)"</f>
        <v>Sausage (g)</v>
      </c>
      <c r="B37" s="140"/>
      <c r="C37" s="148"/>
      <c r="D37" s="148"/>
      <c r="E37" s="148"/>
      <c r="F37" s="150">
        <v>55.0</v>
      </c>
      <c r="G37" s="148"/>
      <c r="H37" s="148"/>
      <c r="I37" s="148"/>
      <c r="J37" s="148"/>
      <c r="K37" s="148"/>
      <c r="L37" s="148"/>
      <c r="M37" s="149"/>
      <c r="N37" s="148"/>
      <c r="O37" s="148"/>
      <c r="P37" s="148"/>
      <c r="Q37" s="149"/>
      <c r="R37" s="148"/>
      <c r="S37" s="148"/>
      <c r="T37" s="148"/>
      <c r="U37" s="151"/>
      <c r="V37" s="67"/>
      <c r="W37" s="67"/>
      <c r="X37" s="67"/>
      <c r="Y37" s="67"/>
      <c r="Z37" s="67"/>
      <c r="AA37" s="67"/>
      <c r="AB37" s="67"/>
      <c r="AC37" s="67"/>
    </row>
    <row r="38">
      <c r="A38" s="141" t="str">
        <f>COSTS!A38&amp;" (g)"</f>
        <v>Smokey Blue Cheese (g)</v>
      </c>
      <c r="B38" s="140"/>
      <c r="C38" s="148"/>
      <c r="D38" s="148"/>
      <c r="E38" s="148"/>
      <c r="F38" s="148"/>
      <c r="G38" s="148"/>
      <c r="H38" s="148"/>
      <c r="I38" s="150">
        <v>20.0</v>
      </c>
      <c r="J38" s="148"/>
      <c r="K38" s="150">
        <v>20.0</v>
      </c>
      <c r="L38" s="148"/>
      <c r="M38" s="149"/>
      <c r="N38" s="148"/>
      <c r="O38" s="148"/>
      <c r="P38" s="150">
        <v>25.0</v>
      </c>
      <c r="Q38" s="149"/>
      <c r="R38" s="148"/>
      <c r="S38" s="148"/>
      <c r="T38" s="148"/>
      <c r="U38" s="151"/>
      <c r="V38" s="67"/>
      <c r="W38" s="67"/>
      <c r="X38" s="67"/>
      <c r="Y38" s="67"/>
      <c r="Z38" s="67"/>
      <c r="AA38" s="67"/>
      <c r="AB38" s="67"/>
      <c r="AC38" s="67"/>
    </row>
    <row r="39">
      <c r="A39" s="141" t="str">
        <f>COSTS!A39&amp;" (g)"</f>
        <v>Spinach (g)</v>
      </c>
      <c r="B39" s="140"/>
      <c r="C39" s="148"/>
      <c r="D39" s="148"/>
      <c r="E39" s="148"/>
      <c r="F39" s="148"/>
      <c r="G39" s="148"/>
      <c r="H39" s="148"/>
      <c r="I39" s="148"/>
      <c r="J39" s="148"/>
      <c r="K39" s="148"/>
      <c r="L39" s="150">
        <v>15.0</v>
      </c>
      <c r="M39" s="149"/>
      <c r="N39" s="148"/>
      <c r="O39" s="148"/>
      <c r="P39" s="150">
        <v>90.0</v>
      </c>
      <c r="Q39" s="149"/>
      <c r="R39" s="148"/>
      <c r="S39" s="148"/>
      <c r="T39" s="148"/>
      <c r="U39" s="151"/>
      <c r="V39" s="67"/>
      <c r="W39" s="67"/>
      <c r="X39" s="67"/>
      <c r="Y39" s="67"/>
      <c r="Z39" s="67"/>
      <c r="AA39" s="67"/>
      <c r="AB39" s="67"/>
      <c r="AC39" s="67"/>
    </row>
    <row r="40">
      <c r="A40" s="141" t="str">
        <f>COSTS!A40&amp;" (g)"</f>
        <v>SUGAR (g)</v>
      </c>
      <c r="B40" s="140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9"/>
      <c r="N40" s="148"/>
      <c r="O40" s="148"/>
      <c r="P40" s="148"/>
      <c r="Q40" s="149"/>
      <c r="R40" s="148"/>
      <c r="S40" s="148"/>
      <c r="T40" s="148"/>
      <c r="U40" s="151"/>
      <c r="V40" s="67"/>
      <c r="W40" s="67"/>
      <c r="X40" s="67"/>
      <c r="Y40" s="67"/>
      <c r="Z40" s="82">
        <v>100.0</v>
      </c>
      <c r="AA40" s="67"/>
      <c r="AB40" s="67"/>
      <c r="AC40" s="67"/>
    </row>
    <row r="41">
      <c r="A41" s="141" t="str">
        <f>COSTS!A41&amp;" (g)"</f>
        <v>TOMATO FILLETS (g)</v>
      </c>
      <c r="B41" s="14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9"/>
      <c r="N41" s="148"/>
      <c r="O41" s="148"/>
      <c r="P41" s="148"/>
      <c r="Q41" s="149"/>
      <c r="R41" s="148"/>
      <c r="S41" s="148"/>
      <c r="T41" s="148"/>
      <c r="U41" s="151"/>
      <c r="V41" s="67"/>
      <c r="W41" s="67"/>
      <c r="X41" s="67"/>
      <c r="Y41" s="67"/>
      <c r="Z41" s="67"/>
      <c r="AA41" s="82">
        <v>2750.0</v>
      </c>
      <c r="AB41" s="67"/>
      <c r="AC41" s="82">
        <v>4536.0</v>
      </c>
    </row>
    <row r="42">
      <c r="A42" s="141" t="str">
        <f>COSTS!A42&amp;" (g)"</f>
        <v>Tomatoes, grape (g)</v>
      </c>
      <c r="B42" s="140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9"/>
      <c r="N42" s="148"/>
      <c r="O42" s="150">
        <v>50.0</v>
      </c>
      <c r="P42" s="148"/>
      <c r="Q42" s="149"/>
      <c r="R42" s="148"/>
      <c r="S42" s="148"/>
      <c r="T42" s="148"/>
      <c r="U42" s="151"/>
      <c r="V42" s="172"/>
      <c r="W42" s="172"/>
      <c r="X42" s="172"/>
      <c r="Y42" s="172"/>
      <c r="Z42" s="172"/>
      <c r="AA42" s="172"/>
      <c r="AB42" s="172"/>
      <c r="AC42" s="172"/>
    </row>
    <row r="43">
      <c r="A43" s="141" t="str">
        <f>COSTS!A43&amp;" (g)"</f>
        <v>WATER (g)</v>
      </c>
      <c r="B43" s="140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9"/>
      <c r="N43" s="148"/>
      <c r="O43" s="148"/>
      <c r="P43" s="148"/>
      <c r="Q43" s="149"/>
      <c r="R43" s="148"/>
      <c r="S43" s="148"/>
      <c r="T43" s="148"/>
      <c r="U43" s="151"/>
      <c r="V43" s="82">
        <v>511.0</v>
      </c>
      <c r="W43" s="82">
        <v>20.0</v>
      </c>
      <c r="X43" s="67"/>
      <c r="Y43" s="82">
        <v>5878.0</v>
      </c>
      <c r="Z43" s="82">
        <v>15.0</v>
      </c>
      <c r="AA43" s="67"/>
      <c r="AB43" s="82">
        <v>0.0</v>
      </c>
      <c r="AC43" s="67"/>
    </row>
    <row r="44">
      <c r="A44" s="141" t="str">
        <f>COSTS!A44&amp;" (g)"</f>
        <v>YEAST (g)</v>
      </c>
      <c r="B44" s="140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9"/>
      <c r="N44" s="148"/>
      <c r="O44" s="148"/>
      <c r="P44" s="148"/>
      <c r="Q44" s="140"/>
      <c r="U44" s="137"/>
      <c r="V44" s="82">
        <v>6.0</v>
      </c>
      <c r="W44" s="67"/>
      <c r="X44" s="67"/>
      <c r="Y44" s="82">
        <v>42.0</v>
      </c>
      <c r="Z44" s="67"/>
      <c r="AA44" s="67"/>
      <c r="AB44" s="67"/>
      <c r="AC44" s="67"/>
    </row>
    <row r="45">
      <c r="A45" s="141" t="str">
        <f>COSTS!A45&amp;" (g)"</f>
        <v>z* Kalamata olives (g)</v>
      </c>
      <c r="B45" s="140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9"/>
      <c r="N45" s="148"/>
      <c r="O45" s="148"/>
      <c r="P45" s="148"/>
      <c r="Q45" s="140"/>
      <c r="R45" s="148"/>
      <c r="T45" s="148"/>
      <c r="U45" s="173">
        <v>25.0</v>
      </c>
      <c r="V45" s="67"/>
      <c r="W45" s="67"/>
      <c r="X45" s="67"/>
      <c r="Y45" s="67"/>
      <c r="Z45" s="67"/>
      <c r="AA45" s="67"/>
      <c r="AB45" s="67"/>
      <c r="AC45" s="67"/>
    </row>
    <row r="46">
      <c r="A46" s="141" t="str">
        <f>COSTS!A46&amp;" (g)"</f>
        <v>z* Mozzarella, (V) (g)</v>
      </c>
      <c r="B46" s="140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9"/>
      <c r="N46" s="148"/>
      <c r="O46" s="148"/>
      <c r="P46" s="148"/>
      <c r="Q46" s="149"/>
      <c r="R46" s="150">
        <v>65.0</v>
      </c>
      <c r="T46" s="148"/>
      <c r="U46" s="151"/>
      <c r="V46" s="67"/>
      <c r="W46" s="67"/>
      <c r="X46" s="67"/>
      <c r="Y46" s="67"/>
      <c r="Z46" s="67"/>
      <c r="AA46" s="67"/>
      <c r="AB46" s="67"/>
      <c r="AC46" s="67"/>
    </row>
    <row r="47">
      <c r="A47" s="141" t="str">
        <f>COSTS!A47&amp;" (g)"</f>
        <v>z* Sausage, (V) (g)</v>
      </c>
      <c r="B47" s="140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9"/>
      <c r="N47" s="148"/>
      <c r="O47" s="148"/>
      <c r="P47" s="148"/>
      <c r="Q47" s="149"/>
      <c r="R47" s="148"/>
      <c r="S47" s="150">
        <v>70.0</v>
      </c>
      <c r="T47" s="148"/>
      <c r="U47" s="151"/>
      <c r="V47" s="67"/>
      <c r="W47" s="67"/>
      <c r="X47" s="67"/>
      <c r="Y47" s="67"/>
      <c r="Z47" s="67"/>
      <c r="AA47" s="67"/>
      <c r="AB47" s="67"/>
      <c r="AC47" s="67"/>
    </row>
    <row r="48">
      <c r="A48" s="141" t="str">
        <f>COSTS!A48&amp;" (g)"</f>
        <v>zz* Chili pepper, crushed (g)</v>
      </c>
      <c r="B48" s="140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9"/>
      <c r="N48" s="148"/>
      <c r="O48" s="148"/>
      <c r="P48" s="148"/>
      <c r="Q48" s="149"/>
      <c r="R48" s="148"/>
      <c r="S48" s="148"/>
      <c r="T48" s="148"/>
      <c r="U48" s="151"/>
      <c r="V48" s="67"/>
      <c r="W48" s="67"/>
      <c r="X48" s="67"/>
      <c r="Y48" s="67"/>
      <c r="Z48" s="67"/>
      <c r="AA48" s="67"/>
      <c r="AB48" s="67"/>
      <c r="AC48" s="67"/>
    </row>
    <row r="49">
      <c r="A49" s="141" t="str">
        <f>COSTS!A49&amp;" (g)"</f>
        <v>zz* Parmesan, grated (g)</v>
      </c>
      <c r="B49" s="140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9"/>
      <c r="N49" s="148"/>
      <c r="O49" s="148"/>
      <c r="P49" s="148"/>
      <c r="Q49" s="149"/>
      <c r="R49" s="148"/>
      <c r="S49" s="148"/>
      <c r="T49" s="148"/>
      <c r="U49" s="151"/>
      <c r="V49" s="67"/>
      <c r="W49" s="67"/>
      <c r="X49" s="67"/>
      <c r="Y49" s="67"/>
      <c r="Z49" s="67"/>
      <c r="AA49" s="67"/>
      <c r="AB49" s="67"/>
      <c r="AC49" s="67"/>
    </row>
    <row r="50">
      <c r="A50" s="141" t="str">
        <f>COSTS!A50&amp;" (g)"</f>
        <v>zz* Yeast, nutritional (g)</v>
      </c>
      <c r="B50" s="140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9"/>
      <c r="N50" s="148"/>
      <c r="O50" s="148"/>
      <c r="P50" s="148"/>
      <c r="Q50" s="149"/>
      <c r="R50" s="148"/>
      <c r="S50" s="148"/>
      <c r="T50" s="148"/>
      <c r="U50" s="151"/>
      <c r="V50" s="67"/>
      <c r="W50" s="67"/>
      <c r="X50" s="67"/>
      <c r="Y50" s="67"/>
      <c r="Z50" s="67"/>
      <c r="AA50" s="67"/>
      <c r="AB50" s="67"/>
      <c r="AC50" s="67"/>
    </row>
    <row r="51">
      <c r="A51" s="177" t="s">
        <v>94</v>
      </c>
      <c r="B51" s="178">
        <f t="shared" ref="B51:V51" si="1">SUM(B2:B50)</f>
        <v>0</v>
      </c>
      <c r="C51" s="178">
        <f t="shared" si="1"/>
        <v>265</v>
      </c>
      <c r="D51" s="178">
        <f t="shared" si="1"/>
        <v>428.4</v>
      </c>
      <c r="E51" s="178">
        <f t="shared" si="1"/>
        <v>433.4</v>
      </c>
      <c r="F51" s="178">
        <f t="shared" si="1"/>
        <v>471.2</v>
      </c>
      <c r="G51" s="178">
        <f t="shared" si="1"/>
        <v>391.2</v>
      </c>
      <c r="H51" s="178">
        <f t="shared" si="1"/>
        <v>419.2</v>
      </c>
      <c r="I51" s="178">
        <f t="shared" si="1"/>
        <v>426.2</v>
      </c>
      <c r="J51" s="178">
        <f t="shared" si="1"/>
        <v>435.2</v>
      </c>
      <c r="K51" s="178">
        <f t="shared" si="1"/>
        <v>386.2</v>
      </c>
      <c r="L51" s="178">
        <f t="shared" si="1"/>
        <v>461.2</v>
      </c>
      <c r="M51" s="178">
        <f t="shared" si="1"/>
        <v>0</v>
      </c>
      <c r="N51" s="178">
        <f t="shared" si="1"/>
        <v>225.135</v>
      </c>
      <c r="O51" s="178">
        <f t="shared" si="1"/>
        <v>191.01</v>
      </c>
      <c r="P51" s="178">
        <f t="shared" si="1"/>
        <v>185</v>
      </c>
      <c r="Q51" s="178">
        <f t="shared" si="1"/>
        <v>0</v>
      </c>
      <c r="R51" s="178">
        <f t="shared" si="1"/>
        <v>65</v>
      </c>
      <c r="S51" s="178">
        <f t="shared" si="1"/>
        <v>70</v>
      </c>
      <c r="T51" s="178">
        <f t="shared" si="1"/>
        <v>20</v>
      </c>
      <c r="U51" s="179">
        <f t="shared" si="1"/>
        <v>25</v>
      </c>
      <c r="V51" s="180">
        <f t="shared" si="1"/>
        <v>1398</v>
      </c>
      <c r="W51" s="181">
        <v>850.0</v>
      </c>
      <c r="X51" s="180">
        <f t="shared" ref="X51:AC51" si="2">SUM(X2:X50)</f>
        <v>325</v>
      </c>
      <c r="Y51" s="180">
        <f t="shared" si="2"/>
        <v>15900</v>
      </c>
      <c r="Z51" s="180">
        <f t="shared" si="2"/>
        <v>548</v>
      </c>
      <c r="AA51" s="180">
        <f t="shared" si="2"/>
        <v>2802</v>
      </c>
      <c r="AB51" s="180">
        <f t="shared" si="2"/>
        <v>2000</v>
      </c>
      <c r="AC51" s="180">
        <f t="shared" si="2"/>
        <v>4701</v>
      </c>
    </row>
  </sheetData>
  <conditionalFormatting sqref="V2:AC50">
    <cfRule type="cellIs" dxfId="1" priority="1" operator="equal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9" width="11.43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4" t="str">
        <f>USAGE!$A21</f>
        <v>Kalamata olives</v>
      </c>
      <c r="V1" s="169" t="str">
        <f>USAGE!$A22</f>
        <v>BIGA</v>
      </c>
      <c r="W1" s="169" t="str">
        <f>USAGE!$A23</f>
        <v>Caesar dressing</v>
      </c>
      <c r="X1" s="169" t="str">
        <f>USAGE!$A24</f>
        <v>Croutons</v>
      </c>
      <c r="Y1" s="169" t="str">
        <f>USAGE!$A25</f>
        <v>Dough</v>
      </c>
      <c r="Z1" s="169" t="str">
        <f>USAGE!$A26</f>
        <v>Hazelnuts, candied</v>
      </c>
      <c r="AA1" s="169" t="str">
        <f>USAGE!$A27</f>
        <v>Marinara</v>
      </c>
      <c r="AB1" s="169" t="str">
        <f>USAGE!$A28</f>
        <v>Mozzarella</v>
      </c>
      <c r="AC1" s="169" t="str">
        <f>USAGE!$A29</f>
        <v>Mushrooms, cooked</v>
      </c>
    </row>
    <row r="2">
      <c r="A2" s="141" t="str">
        <f>COSTS!A2&amp;" (g)"</f>
        <v>Anchovy fillets (g)</v>
      </c>
      <c r="B2" s="170">
        <f>(PORTIONS!B2*COSTS!$L2)/100</f>
        <v>0</v>
      </c>
      <c r="C2" s="171">
        <f>(PORTIONS!C2*COSTS!$L2)/100</f>
        <v>0</v>
      </c>
      <c r="D2" s="171">
        <f>(PORTIONS!D2*COSTS!$L2)/100</f>
        <v>0</v>
      </c>
      <c r="E2" s="171">
        <f>(PORTIONS!E2*COSTS!$L2)/100</f>
        <v>0</v>
      </c>
      <c r="F2" s="171">
        <f>(PORTIONS!F2*COSTS!$L2)/100</f>
        <v>0</v>
      </c>
      <c r="G2" s="171">
        <f>(PORTIONS!G2*COSTS!$L2)/100</f>
        <v>0</v>
      </c>
      <c r="H2" s="171">
        <f>(PORTIONS!H2*COSTS!$L2)/100</f>
        <v>0</v>
      </c>
      <c r="I2" s="171">
        <f>(PORTIONS!I2*COSTS!$L2)/100</f>
        <v>0</v>
      </c>
      <c r="J2" s="171">
        <f>(PORTIONS!J2*COSTS!$L2)/100</f>
        <v>0</v>
      </c>
      <c r="K2" s="171">
        <f>(PORTIONS!K2*COSTS!$L2)/100</f>
        <v>0</v>
      </c>
      <c r="L2" s="171">
        <f>(PORTIONS!L2*COSTS!$L2)/100</f>
        <v>0</v>
      </c>
      <c r="M2" s="170">
        <f>(PORTIONS!M2*COSTS!$L2)/100</f>
        <v>0</v>
      </c>
      <c r="N2" s="171">
        <f>(PORTIONS!N2*COSTS!$L2)/100</f>
        <v>0</v>
      </c>
      <c r="O2" s="171">
        <f>(PORTIONS!O2*COSTS!$L2)/100</f>
        <v>0</v>
      </c>
      <c r="P2" s="171">
        <f>(PORTIONS!P2*COSTS!$L2)/100</f>
        <v>0</v>
      </c>
      <c r="Q2" s="170">
        <f>(PORTIONS!Q2*COSTS!$L2)/100</f>
        <v>0</v>
      </c>
      <c r="R2" s="171">
        <f>(PORTIONS!R2*COSTS!$L2)/100</f>
        <v>0</v>
      </c>
      <c r="S2" s="171">
        <f>(PORTIONS!S2*COSTS!$L2)/100</f>
        <v>0</v>
      </c>
      <c r="T2" s="171">
        <f>(PORTIONS!T2*COSTS!$L2)/100</f>
        <v>0.5885714286</v>
      </c>
      <c r="U2" s="174">
        <f>(PORTIONS!U2*COSTS!$L2)/100</f>
        <v>0</v>
      </c>
      <c r="V2" s="176">
        <f>(PORTIONS!V2*COSTS!$L2)/100</f>
        <v>0</v>
      </c>
      <c r="W2" s="176">
        <f>(PORTIONS!W2*COSTS!$L2)/100</f>
        <v>1.765714286</v>
      </c>
      <c r="X2" s="176">
        <f>(PORTIONS!X2*COSTS!$L2)/100</f>
        <v>0</v>
      </c>
      <c r="Y2" s="176">
        <f>(PORTIONS!Y2*COSTS!$L2)/100</f>
        <v>0</v>
      </c>
      <c r="Z2" s="176">
        <f>(PORTIONS!Z2*COSTS!$L2)/100</f>
        <v>0</v>
      </c>
      <c r="AA2" s="176">
        <f>(PORTIONS!AA2*COSTS!$L2)/100</f>
        <v>0</v>
      </c>
      <c r="AB2" s="176">
        <f>(PORTIONS!AB2*COSTS!$L2)/100</f>
        <v>0</v>
      </c>
      <c r="AC2" s="176">
        <f>(PORTIONS!AC2*COSTS!$L2)/100</f>
        <v>0</v>
      </c>
    </row>
    <row r="3">
      <c r="A3" s="141" t="str">
        <f>COSTS!A3&amp;" (g)"</f>
        <v>Balsamic vinegar (g)</v>
      </c>
      <c r="B3" s="170">
        <f>(PORTIONS!B3*COSTS!$L3)/100</f>
        <v>0</v>
      </c>
      <c r="C3" s="171">
        <f>(PORTIONS!C3*COSTS!$L3)/100</f>
        <v>0</v>
      </c>
      <c r="D3" s="171">
        <f>(PORTIONS!D3*COSTS!$L3)/100</f>
        <v>0</v>
      </c>
      <c r="E3" s="171">
        <f>(PORTIONS!E3*COSTS!$L3)/100</f>
        <v>0</v>
      </c>
      <c r="F3" s="171">
        <f>(PORTIONS!F3*COSTS!$L3)/100</f>
        <v>0</v>
      </c>
      <c r="G3" s="171">
        <f>(PORTIONS!G3*COSTS!$L3)/100</f>
        <v>0</v>
      </c>
      <c r="H3" s="171">
        <f>(PORTIONS!H3*COSTS!$L3)/100</f>
        <v>0</v>
      </c>
      <c r="I3" s="171">
        <f>(PORTIONS!I3*COSTS!$L3)/100</f>
        <v>0</v>
      </c>
      <c r="J3" s="171">
        <f>(PORTIONS!J3*COSTS!$L3)/100</f>
        <v>0</v>
      </c>
      <c r="K3" s="171">
        <f>(PORTIONS!K3*COSTS!$L3)/100</f>
        <v>0</v>
      </c>
      <c r="L3" s="171">
        <f>(PORTIONS!L3*COSTS!$L3)/100</f>
        <v>0</v>
      </c>
      <c r="M3" s="170">
        <f>(PORTIONS!M3*COSTS!$L3)/100</f>
        <v>0</v>
      </c>
      <c r="N3" s="171">
        <f>(PORTIONS!N3*COSTS!$L3)/100</f>
        <v>0</v>
      </c>
      <c r="O3" s="171">
        <f>(PORTIONS!O3*COSTS!$L3)/100</f>
        <v>0.02542163734</v>
      </c>
      <c r="P3" s="171">
        <f>(PORTIONS!P3*COSTS!$L3)/100</f>
        <v>0.02542163734</v>
      </c>
      <c r="Q3" s="170">
        <f>(PORTIONS!Q3*COSTS!$L3)/100</f>
        <v>0</v>
      </c>
      <c r="R3" s="171">
        <f>(PORTIONS!R3*COSTS!$L3)/100</f>
        <v>0</v>
      </c>
      <c r="S3" s="171">
        <f>(PORTIONS!S3*COSTS!$L3)/100</f>
        <v>0</v>
      </c>
      <c r="T3" s="171">
        <f>(PORTIONS!T3*COSTS!$L3)/100</f>
        <v>0</v>
      </c>
      <c r="U3" s="174">
        <f>(PORTIONS!U3*COSTS!$L3)/100</f>
        <v>0</v>
      </c>
      <c r="V3" s="176">
        <f>(PORTIONS!V3*COSTS!$L3)/100</f>
        <v>0</v>
      </c>
      <c r="W3" s="176">
        <f>(PORTIONS!W3*COSTS!$L3)/100</f>
        <v>0</v>
      </c>
      <c r="X3" s="176">
        <f>(PORTIONS!X3*COSTS!$L3)/100</f>
        <v>0</v>
      </c>
      <c r="Y3" s="176">
        <f>(PORTIONS!Y3*COSTS!$L3)/100</f>
        <v>0</v>
      </c>
      <c r="Z3" s="176">
        <f>(PORTIONS!Z3*COSTS!$L3)/100</f>
        <v>0.07626491202</v>
      </c>
      <c r="AA3" s="176">
        <f>(PORTIONS!AA3*COSTS!$L3)/100</f>
        <v>0</v>
      </c>
      <c r="AB3" s="176">
        <f>(PORTIONS!AB3*COSTS!$L3)/100</f>
        <v>0</v>
      </c>
      <c r="AC3" s="176">
        <f>(PORTIONS!AC3*COSTS!$L3)/100</f>
        <v>0</v>
      </c>
    </row>
    <row r="4">
      <c r="A4" s="141" t="str">
        <f>COSTS!A4&amp;" (g)"</f>
        <v>Basil (g)</v>
      </c>
      <c r="B4" s="170">
        <f>(PORTIONS!B4*COSTS!$L4)/100</f>
        <v>0</v>
      </c>
      <c r="C4" s="171">
        <f>(PORTIONS!C4*COSTS!$L4)/100</f>
        <v>0</v>
      </c>
      <c r="D4" s="171">
        <f>(PORTIONS!D4*COSTS!$L4)/100</f>
        <v>0</v>
      </c>
      <c r="E4" s="171">
        <f>(PORTIONS!E4*COSTS!$L4)/100</f>
        <v>0</v>
      </c>
      <c r="F4" s="171">
        <f>(PORTIONS!F4*COSTS!$L4)/100</f>
        <v>0.2134042553</v>
      </c>
      <c r="G4" s="171">
        <f>(PORTIONS!G4*COSTS!$L4)/100</f>
        <v>0.2134042553</v>
      </c>
      <c r="H4" s="171">
        <f>(PORTIONS!H4*COSTS!$L4)/100</f>
        <v>0.2134042553</v>
      </c>
      <c r="I4" s="171">
        <f>(PORTIONS!I4*COSTS!$L4)/100</f>
        <v>0</v>
      </c>
      <c r="J4" s="171">
        <f>(PORTIONS!J4*COSTS!$L4)/100</f>
        <v>0</v>
      </c>
      <c r="K4" s="171">
        <f>(PORTIONS!K4*COSTS!$L4)/100</f>
        <v>0</v>
      </c>
      <c r="L4" s="171">
        <f>(PORTIONS!L4*COSTS!$L4)/100</f>
        <v>0</v>
      </c>
      <c r="M4" s="170">
        <f>(PORTIONS!M4*COSTS!$L4)/100</f>
        <v>0</v>
      </c>
      <c r="N4" s="171">
        <f>(PORTIONS!N4*COSTS!$L4)/100</f>
        <v>0</v>
      </c>
      <c r="O4" s="171">
        <f>(PORTIONS!O4*COSTS!$L4)/100</f>
        <v>0.2134042553</v>
      </c>
      <c r="P4" s="171">
        <f>(PORTIONS!P4*COSTS!$L4)/100</f>
        <v>0</v>
      </c>
      <c r="Q4" s="170">
        <f>(PORTIONS!Q4*COSTS!$L4)/100</f>
        <v>0</v>
      </c>
      <c r="R4" s="171">
        <f>(PORTIONS!R4*COSTS!$L4)/100</f>
        <v>0</v>
      </c>
      <c r="S4" s="171">
        <f>(PORTIONS!S4*COSTS!$L4)/100</f>
        <v>0</v>
      </c>
      <c r="T4" s="171">
        <f>(PORTIONS!T4*COSTS!$L4)/100</f>
        <v>0</v>
      </c>
      <c r="U4" s="174">
        <f>(PORTIONS!U4*COSTS!$L4)/100</f>
        <v>0</v>
      </c>
      <c r="V4" s="176">
        <f>(PORTIONS!V4*COSTS!$L4)/100</f>
        <v>0</v>
      </c>
      <c r="W4" s="176">
        <f>(PORTIONS!W4*COSTS!$L4)/100</f>
        <v>0</v>
      </c>
      <c r="X4" s="176">
        <f>(PORTIONS!X4*COSTS!$L4)/100</f>
        <v>0</v>
      </c>
      <c r="Y4" s="176">
        <f>(PORTIONS!Y4*COSTS!$L4)/100</f>
        <v>0</v>
      </c>
      <c r="Z4" s="176">
        <f>(PORTIONS!Z4*COSTS!$L4)/100</f>
        <v>0</v>
      </c>
      <c r="AA4" s="176">
        <f>(PORTIONS!AA4*COSTS!$L4)/100</f>
        <v>0</v>
      </c>
      <c r="AB4" s="176">
        <f>(PORTIONS!AB4*COSTS!$L4)/100</f>
        <v>0</v>
      </c>
      <c r="AC4" s="176">
        <f>(PORTIONS!AC4*COSTS!$L4)/100</f>
        <v>0</v>
      </c>
    </row>
    <row r="5">
      <c r="A5" s="141" t="str">
        <f>COSTS!A5&amp;" (g)"</f>
        <v>BIGA (g)</v>
      </c>
      <c r="B5" s="170">
        <f>(PORTIONS!B5*COSTS!$L5)/100</f>
        <v>0</v>
      </c>
      <c r="C5" s="171">
        <f>(PORTIONS!C5*COSTS!$L5)/100</f>
        <v>0</v>
      </c>
      <c r="D5" s="171">
        <f>(PORTIONS!D5*COSTS!$L5)/100</f>
        <v>0</v>
      </c>
      <c r="E5" s="171">
        <f>(PORTIONS!E5*COSTS!$L5)/100</f>
        <v>0</v>
      </c>
      <c r="F5" s="171">
        <f>(PORTIONS!F5*COSTS!$L5)/100</f>
        <v>0</v>
      </c>
      <c r="G5" s="171">
        <f>(PORTIONS!G5*COSTS!$L5)/100</f>
        <v>0</v>
      </c>
      <c r="H5" s="171">
        <f>(PORTIONS!H5*COSTS!$L5)/100</f>
        <v>0</v>
      </c>
      <c r="I5" s="171">
        <f>(PORTIONS!I5*COSTS!$L5)/100</f>
        <v>0</v>
      </c>
      <c r="J5" s="171">
        <f>(PORTIONS!J5*COSTS!$L5)/100</f>
        <v>0</v>
      </c>
      <c r="K5" s="171">
        <f>(PORTIONS!K5*COSTS!$L5)/100</f>
        <v>0</v>
      </c>
      <c r="L5" s="171">
        <f>(PORTIONS!L5*COSTS!$L5)/100</f>
        <v>0</v>
      </c>
      <c r="M5" s="170">
        <f>(PORTIONS!M5*COSTS!$L5)/100</f>
        <v>0</v>
      </c>
      <c r="N5" s="171">
        <f>(PORTIONS!N5*COSTS!$L5)/100</f>
        <v>0</v>
      </c>
      <c r="O5" s="171">
        <f>(PORTIONS!O5*COSTS!$L5)/100</f>
        <v>0</v>
      </c>
      <c r="P5" s="171">
        <f>(PORTIONS!P5*COSTS!$L5)/100</f>
        <v>0</v>
      </c>
      <c r="Q5" s="170">
        <f>(PORTIONS!Q5*COSTS!$L5)/100</f>
        <v>0</v>
      </c>
      <c r="R5" s="171">
        <f>(PORTIONS!R5*COSTS!$L5)/100</f>
        <v>0</v>
      </c>
      <c r="S5" s="171">
        <f>(PORTIONS!S5*COSTS!$L5)/100</f>
        <v>0</v>
      </c>
      <c r="T5" s="171">
        <f>(PORTIONS!T5*COSTS!$L5)/100</f>
        <v>0</v>
      </c>
      <c r="U5" s="174">
        <f>(PORTIONS!U5*COSTS!$L5)/100</f>
        <v>0</v>
      </c>
      <c r="V5" s="176">
        <f>(PORTIONS!V5*COSTS!$L5)/100</f>
        <v>0</v>
      </c>
      <c r="W5" s="176">
        <f>(PORTIONS!W5*COSTS!$L5)/100</f>
        <v>0</v>
      </c>
      <c r="X5" s="176">
        <f>(PORTIONS!X5*COSTS!$L5)/100</f>
        <v>0</v>
      </c>
      <c r="Y5" s="176">
        <f>(PORTIONS!Y5*COSTS!$L5)/100</f>
        <v>0.74</v>
      </c>
      <c r="Z5" s="176">
        <f>(PORTIONS!Z5*COSTS!$L5)/100</f>
        <v>0</v>
      </c>
      <c r="AA5" s="176">
        <f>(PORTIONS!AA5*COSTS!$L5)/100</f>
        <v>0</v>
      </c>
      <c r="AB5" s="176">
        <f>(PORTIONS!AB5*COSTS!$L5)/100</f>
        <v>0</v>
      </c>
      <c r="AC5" s="176">
        <f>(PORTIONS!AC5*COSTS!$L5)/100</f>
        <v>0</v>
      </c>
    </row>
    <row r="6">
      <c r="A6" s="141" t="str">
        <f>COSTS!A6&amp;" (g)"</f>
        <v>Caesar dressing (g)</v>
      </c>
      <c r="B6" s="170">
        <f>(PORTIONS!B6*COSTS!$L6)/100</f>
        <v>0</v>
      </c>
      <c r="C6" s="171">
        <f>(PORTIONS!C6*COSTS!$L6)/100</f>
        <v>0</v>
      </c>
      <c r="D6" s="171">
        <f>(PORTIONS!D6*COSTS!$L6)/100</f>
        <v>0</v>
      </c>
      <c r="E6" s="171">
        <f>(PORTIONS!E6*COSTS!$L6)/100</f>
        <v>0</v>
      </c>
      <c r="F6" s="171">
        <f>(PORTIONS!F6*COSTS!$L6)/100</f>
        <v>0</v>
      </c>
      <c r="G6" s="171">
        <f>(PORTIONS!G6*COSTS!$L6)/100</f>
        <v>0</v>
      </c>
      <c r="H6" s="171">
        <f>(PORTIONS!H6*COSTS!$L6)/100</f>
        <v>0</v>
      </c>
      <c r="I6" s="171">
        <f>(PORTIONS!I6*COSTS!$L6)/100</f>
        <v>0</v>
      </c>
      <c r="J6" s="171">
        <f>(PORTIONS!J6*COSTS!$L6)/100</f>
        <v>0</v>
      </c>
      <c r="K6" s="171">
        <f>(PORTIONS!K6*COSTS!$L6)/100</f>
        <v>0</v>
      </c>
      <c r="L6" s="171">
        <f>(PORTIONS!L6*COSTS!$L6)/100</f>
        <v>0</v>
      </c>
      <c r="M6" s="170">
        <f>(PORTIONS!M6*COSTS!$L6)/100</f>
        <v>0</v>
      </c>
      <c r="N6" s="171">
        <f>(PORTIONS!N6*COSTS!$L6)/100</f>
        <v>0.4682352941</v>
      </c>
      <c r="O6" s="171">
        <f>(PORTIONS!O6*COSTS!$L6)/100</f>
        <v>0</v>
      </c>
      <c r="P6" s="171">
        <f>(PORTIONS!P6*COSTS!$L6)/100</f>
        <v>0</v>
      </c>
      <c r="Q6" s="170">
        <f>(PORTIONS!Q6*COSTS!$L6)/100</f>
        <v>0</v>
      </c>
      <c r="R6" s="171">
        <f>(PORTIONS!R6*COSTS!$L6)/100</f>
        <v>0</v>
      </c>
      <c r="S6" s="171">
        <f>(PORTIONS!S6*COSTS!$L6)/100</f>
        <v>0</v>
      </c>
      <c r="T6" s="171">
        <f>(PORTIONS!T6*COSTS!$L6)/100</f>
        <v>0</v>
      </c>
      <c r="U6" s="174">
        <f>(PORTIONS!U6*COSTS!$L6)/100</f>
        <v>0</v>
      </c>
      <c r="V6" s="176">
        <f>(PORTIONS!V6*COSTS!$L6)/100</f>
        <v>0</v>
      </c>
      <c r="W6" s="176">
        <f>(PORTIONS!W6*COSTS!$L6)/100</f>
        <v>0</v>
      </c>
      <c r="X6" s="176">
        <f>(PORTIONS!X6*COSTS!$L6)/100</f>
        <v>0</v>
      </c>
      <c r="Y6" s="176">
        <f>(PORTIONS!Y6*COSTS!$L6)/100</f>
        <v>0</v>
      </c>
      <c r="Z6" s="176">
        <f>(PORTIONS!Z6*COSTS!$L6)/100</f>
        <v>0</v>
      </c>
      <c r="AA6" s="176">
        <f>(PORTIONS!AA6*COSTS!$L6)/100</f>
        <v>0</v>
      </c>
      <c r="AB6" s="176">
        <f>(PORTIONS!AB6*COSTS!$L6)/100</f>
        <v>0</v>
      </c>
      <c r="AC6" s="176">
        <f>(PORTIONS!AC6*COSTS!$L6)/100</f>
        <v>0</v>
      </c>
    </row>
    <row r="7">
      <c r="A7" s="141" t="str">
        <f>COSTS!A7&amp;" (g)"</f>
        <v>Cranberries, dried (g)</v>
      </c>
      <c r="B7" s="170">
        <f>(PORTIONS!B7*COSTS!$L7)/100</f>
        <v>0</v>
      </c>
      <c r="C7" s="171">
        <f>(PORTIONS!C7*COSTS!$L7)/100</f>
        <v>0</v>
      </c>
      <c r="D7" s="171">
        <f>(PORTIONS!D7*COSTS!$L7)/100</f>
        <v>0</v>
      </c>
      <c r="E7" s="171">
        <f>(PORTIONS!E7*COSTS!$L7)/100</f>
        <v>0</v>
      </c>
      <c r="F7" s="171">
        <f>(PORTIONS!F7*COSTS!$L7)/100</f>
        <v>0</v>
      </c>
      <c r="G7" s="171">
        <f>(PORTIONS!G7*COSTS!$L7)/100</f>
        <v>0</v>
      </c>
      <c r="H7" s="171">
        <f>(PORTIONS!H7*COSTS!$L7)/100</f>
        <v>0</v>
      </c>
      <c r="I7" s="171">
        <f>(PORTIONS!I7*COSTS!$L7)/100</f>
        <v>0</v>
      </c>
      <c r="J7" s="171">
        <f>(PORTIONS!J7*COSTS!$L7)/100</f>
        <v>0</v>
      </c>
      <c r="K7" s="171">
        <f>(PORTIONS!K7*COSTS!$L7)/100</f>
        <v>0</v>
      </c>
      <c r="L7" s="171">
        <f>(PORTIONS!L7*COSTS!$L7)/100</f>
        <v>0</v>
      </c>
      <c r="M7" s="170">
        <f>(PORTIONS!M7*COSTS!$L7)/100</f>
        <v>0</v>
      </c>
      <c r="N7" s="171">
        <f>(PORTIONS!N7*COSTS!$L7)/100</f>
        <v>0</v>
      </c>
      <c r="O7" s="171">
        <f>(PORTIONS!O7*COSTS!$L7)/100</f>
        <v>0</v>
      </c>
      <c r="P7" s="171">
        <f>(PORTIONS!P7*COSTS!$L7)/100</f>
        <v>0.2905694986</v>
      </c>
      <c r="Q7" s="170">
        <f>(PORTIONS!Q7*COSTS!$L7)/100</f>
        <v>0</v>
      </c>
      <c r="R7" s="171">
        <f>(PORTIONS!R7*COSTS!$L7)/100</f>
        <v>0</v>
      </c>
      <c r="S7" s="171">
        <f>(PORTIONS!S7*COSTS!$L7)/100</f>
        <v>0</v>
      </c>
      <c r="T7" s="171">
        <f>(PORTIONS!T7*COSTS!$L7)/100</f>
        <v>0</v>
      </c>
      <c r="U7" s="174">
        <f>(PORTIONS!U7*COSTS!$L7)/100</f>
        <v>0</v>
      </c>
      <c r="V7" s="176">
        <f>(PORTIONS!V7*COSTS!$L7)/100</f>
        <v>0</v>
      </c>
      <c r="W7" s="176">
        <f>(PORTIONS!W7*COSTS!$L7)/100</f>
        <v>0</v>
      </c>
      <c r="X7" s="176">
        <f>(PORTIONS!X7*COSTS!$L7)/100</f>
        <v>0</v>
      </c>
      <c r="Y7" s="176">
        <f>(PORTIONS!Y7*COSTS!$L7)/100</f>
        <v>0</v>
      </c>
      <c r="Z7" s="176">
        <f>(PORTIONS!Z7*COSTS!$L7)/100</f>
        <v>0</v>
      </c>
      <c r="AA7" s="176">
        <f>(PORTIONS!AA7*COSTS!$L7)/100</f>
        <v>0</v>
      </c>
      <c r="AB7" s="176">
        <f>(PORTIONS!AB7*COSTS!$L7)/100</f>
        <v>0</v>
      </c>
      <c r="AC7" s="176">
        <f>(PORTIONS!AC7*COSTS!$L7)/100</f>
        <v>0</v>
      </c>
    </row>
    <row r="8">
      <c r="A8" s="141" t="str">
        <f>COSTS!A8&amp;" (g)"</f>
        <v>Croutons (g)</v>
      </c>
      <c r="B8" s="170">
        <f>(PORTIONS!B8*COSTS!$L8)/100</f>
        <v>0</v>
      </c>
      <c r="C8" s="171">
        <f>(PORTIONS!C8*COSTS!$L8)/100</f>
        <v>0</v>
      </c>
      <c r="D8" s="171">
        <f>(PORTIONS!D8*COSTS!$L8)/100</f>
        <v>0</v>
      </c>
      <c r="E8" s="171">
        <f>(PORTIONS!E8*COSTS!$L8)/100</f>
        <v>0</v>
      </c>
      <c r="F8" s="171">
        <f>(PORTIONS!F8*COSTS!$L8)/100</f>
        <v>0</v>
      </c>
      <c r="G8" s="171">
        <f>(PORTIONS!G8*COSTS!$L8)/100</f>
        <v>0</v>
      </c>
      <c r="H8" s="171">
        <f>(PORTIONS!H8*COSTS!$L8)/100</f>
        <v>0</v>
      </c>
      <c r="I8" s="171">
        <f>(PORTIONS!I8*COSTS!$L8)/100</f>
        <v>0</v>
      </c>
      <c r="J8" s="171">
        <f>(PORTIONS!J8*COSTS!$L8)/100</f>
        <v>0</v>
      </c>
      <c r="K8" s="171">
        <f>(PORTIONS!K8*COSTS!$L8)/100</f>
        <v>0</v>
      </c>
      <c r="L8" s="171">
        <f>(PORTIONS!L8*COSTS!$L8)/100</f>
        <v>0</v>
      </c>
      <c r="M8" s="170">
        <f>(PORTIONS!M8*COSTS!$L8)/100</f>
        <v>0</v>
      </c>
      <c r="N8" s="171">
        <f>(PORTIONS!N8*COSTS!$L8)/100</f>
        <v>0.04338461538</v>
      </c>
      <c r="O8" s="171">
        <f>(PORTIONS!O8*COSTS!$L8)/100</f>
        <v>0</v>
      </c>
      <c r="P8" s="171">
        <f>(PORTIONS!P8*COSTS!$L8)/100</f>
        <v>0</v>
      </c>
      <c r="Q8" s="170">
        <f>(PORTIONS!Q8*COSTS!$L8)/100</f>
        <v>0</v>
      </c>
      <c r="R8" s="171">
        <f>(PORTIONS!R8*COSTS!$L8)/100</f>
        <v>0</v>
      </c>
      <c r="S8" s="171">
        <f>(PORTIONS!S8*COSTS!$L8)/100</f>
        <v>0</v>
      </c>
      <c r="T8" s="171">
        <f>(PORTIONS!T8*COSTS!$L8)/100</f>
        <v>0</v>
      </c>
      <c r="U8" s="174">
        <f>(PORTIONS!U8*COSTS!$L8)/100</f>
        <v>0</v>
      </c>
      <c r="V8" s="176">
        <f>(PORTIONS!V8*COSTS!$L8)/100</f>
        <v>0</v>
      </c>
      <c r="W8" s="176">
        <f>(PORTIONS!W8*COSTS!$L8)/100</f>
        <v>0</v>
      </c>
      <c r="X8" s="176">
        <f>(PORTIONS!X8*COSTS!$L8)/100</f>
        <v>0</v>
      </c>
      <c r="Y8" s="176">
        <f>(PORTIONS!Y8*COSTS!$L8)/100</f>
        <v>0</v>
      </c>
      <c r="Z8" s="176">
        <f>(PORTIONS!Z8*COSTS!$L8)/100</f>
        <v>0</v>
      </c>
      <c r="AA8" s="176">
        <f>(PORTIONS!AA8*COSTS!$L8)/100</f>
        <v>0</v>
      </c>
      <c r="AB8" s="176">
        <f>(PORTIONS!AB8*COSTS!$L8)/100</f>
        <v>0</v>
      </c>
      <c r="AC8" s="176">
        <f>(PORTIONS!AC8*COSTS!$L8)/100</f>
        <v>0</v>
      </c>
    </row>
    <row r="9">
      <c r="A9" s="141" t="str">
        <f>COSTS!A9&amp;" (g)"</f>
        <v>Dough (g)</v>
      </c>
      <c r="B9" s="170">
        <f>(PORTIONS!B9*COSTS!$L9)/100</f>
        <v>0</v>
      </c>
      <c r="C9" s="171">
        <f>(PORTIONS!C9*COSTS!$L9)/100</f>
        <v>0.1445</v>
      </c>
      <c r="D9" s="171">
        <f>(PORTIONS!D9*COSTS!$L9)/100</f>
        <v>0.1445</v>
      </c>
      <c r="E9" s="171">
        <f>(PORTIONS!E9*COSTS!$L9)/100</f>
        <v>0.1445</v>
      </c>
      <c r="F9" s="171">
        <f>(PORTIONS!F9*COSTS!$L9)/100</f>
        <v>0.1445</v>
      </c>
      <c r="G9" s="171">
        <f>(PORTIONS!G9*COSTS!$L9)/100</f>
        <v>0.1445</v>
      </c>
      <c r="H9" s="171">
        <f>(PORTIONS!H9*COSTS!$L9)/100</f>
        <v>0.1445</v>
      </c>
      <c r="I9" s="171">
        <f>(PORTIONS!I9*COSTS!$L9)/100</f>
        <v>0.1445</v>
      </c>
      <c r="J9" s="171">
        <f>(PORTIONS!J9*COSTS!$L9)/100</f>
        <v>0.1445</v>
      </c>
      <c r="K9" s="171">
        <f>(PORTIONS!K9*COSTS!$L9)/100</f>
        <v>0.1445</v>
      </c>
      <c r="L9" s="171">
        <f>(PORTIONS!L9*COSTS!$L9)/100</f>
        <v>0.1445</v>
      </c>
      <c r="M9" s="170">
        <f>(PORTIONS!M9*COSTS!$L9)/100</f>
        <v>0</v>
      </c>
      <c r="N9" s="171">
        <f>(PORTIONS!N9*COSTS!$L9)/100</f>
        <v>0</v>
      </c>
      <c r="O9" s="171">
        <f>(PORTIONS!O9*COSTS!$L9)/100</f>
        <v>0</v>
      </c>
      <c r="P9" s="171">
        <f>(PORTIONS!P9*COSTS!$L9)/100</f>
        <v>0</v>
      </c>
      <c r="Q9" s="170">
        <f>(PORTIONS!Q9*COSTS!$L9)/100</f>
        <v>0</v>
      </c>
      <c r="R9" s="171">
        <f>(PORTIONS!R9*COSTS!$L9)/100</f>
        <v>0</v>
      </c>
      <c r="S9" s="171">
        <f>(PORTIONS!S9*COSTS!$L9)/100</f>
        <v>0</v>
      </c>
      <c r="T9" s="171">
        <f>(PORTIONS!T9*COSTS!$L9)/100</f>
        <v>0</v>
      </c>
      <c r="U9" s="174">
        <f>(PORTIONS!U9*COSTS!$L9)/100</f>
        <v>0</v>
      </c>
      <c r="V9" s="176">
        <f>(PORTIONS!V9*COSTS!$L9)/100</f>
        <v>0</v>
      </c>
      <c r="W9" s="176">
        <f>(PORTIONS!W9*COSTS!$L9)/100</f>
        <v>0</v>
      </c>
      <c r="X9" s="176">
        <f>(PORTIONS!X9*COSTS!$L9)/100</f>
        <v>0.1445</v>
      </c>
      <c r="Y9" s="176">
        <f>(PORTIONS!Y9*COSTS!$L9)/100</f>
        <v>0</v>
      </c>
      <c r="Z9" s="176">
        <f>(PORTIONS!Z9*COSTS!$L9)/100</f>
        <v>0</v>
      </c>
      <c r="AA9" s="176">
        <f>(PORTIONS!AA9*COSTS!$L9)/100</f>
        <v>0</v>
      </c>
      <c r="AB9" s="176">
        <f>(PORTIONS!AB9*COSTS!$L9)/100</f>
        <v>0</v>
      </c>
      <c r="AC9" s="176">
        <f>(PORTIONS!AC9*COSTS!$L9)/100</f>
        <v>0</v>
      </c>
    </row>
    <row r="10">
      <c r="A10" s="158" t="str">
        <f>COSTS!A10&amp;" (g)"</f>
        <v>EGGS (g)</v>
      </c>
      <c r="B10" s="223">
        <f>(PORTIONS!B10*COSTS!$L10)/100</f>
        <v>0</v>
      </c>
      <c r="C10" s="223">
        <f>(PORTIONS!C10*COSTS!$L10)/100</f>
        <v>0</v>
      </c>
      <c r="D10" s="223">
        <f>(PORTIONS!D10*COSTS!$L10)/100</f>
        <v>0</v>
      </c>
      <c r="E10" s="223">
        <f>(PORTIONS!E10*COSTS!$L10)/100</f>
        <v>0</v>
      </c>
      <c r="F10" s="223">
        <f>(PORTIONS!F10*COSTS!$L10)/100</f>
        <v>0</v>
      </c>
      <c r="G10" s="223">
        <f>(PORTIONS!G10*COSTS!$L10)/100</f>
        <v>0</v>
      </c>
      <c r="H10" s="223">
        <f>(PORTIONS!H10*COSTS!$L10)/100</f>
        <v>0</v>
      </c>
      <c r="I10" s="223">
        <f>(PORTIONS!I10*COSTS!$L10)/100</f>
        <v>0</v>
      </c>
      <c r="J10" s="223">
        <f>(PORTIONS!J10*COSTS!$L10)/100</f>
        <v>0</v>
      </c>
      <c r="K10" s="223">
        <f>(PORTIONS!K10*COSTS!$L10)/100</f>
        <v>0</v>
      </c>
      <c r="L10" s="223">
        <f>(PORTIONS!L10*COSTS!$L10)/100</f>
        <v>0</v>
      </c>
      <c r="M10" s="223">
        <f>(PORTIONS!M10*COSTS!$L10)/100</f>
        <v>0</v>
      </c>
      <c r="N10" s="223">
        <f>(PORTIONS!N10*COSTS!$L10)/100</f>
        <v>0</v>
      </c>
      <c r="O10" s="223">
        <f>(PORTIONS!O10*COSTS!$L10)/100</f>
        <v>0</v>
      </c>
      <c r="P10" s="223">
        <f>(PORTIONS!P10*COSTS!$L10)/100</f>
        <v>0</v>
      </c>
      <c r="Q10" s="223">
        <f>(PORTIONS!Q10*COSTS!$L10)/100</f>
        <v>0</v>
      </c>
      <c r="R10" s="223">
        <f>(PORTIONS!R10*COSTS!$L10)/100</f>
        <v>0</v>
      </c>
      <c r="S10" s="223">
        <f>(PORTIONS!S10*COSTS!$L10)/100</f>
        <v>0</v>
      </c>
      <c r="T10" s="223">
        <f>(PORTIONS!T10*COSTS!$L10)/100</f>
        <v>0</v>
      </c>
      <c r="U10" s="224">
        <f>(PORTIONS!U10*COSTS!$L10)/100</f>
        <v>0</v>
      </c>
      <c r="V10" s="225">
        <f>(PORTIONS!V10*COSTS!$L10)/100</f>
        <v>0</v>
      </c>
      <c r="W10" s="225">
        <f>PORTIONS!W10*COSTS!$L10</f>
        <v>0.4666666667</v>
      </c>
      <c r="X10" s="225">
        <f>(PORTIONS!X10*COSTS!$L10)/100</f>
        <v>0</v>
      </c>
      <c r="Y10" s="225">
        <f>(PORTIONS!Y10*COSTS!$L10)/100</f>
        <v>0</v>
      </c>
      <c r="Z10" s="225">
        <f>(PORTIONS!Z10*COSTS!$L10)/100</f>
        <v>0</v>
      </c>
      <c r="AA10" s="225">
        <f>(PORTIONS!AA10*COSTS!$L10)/100</f>
        <v>0</v>
      </c>
      <c r="AB10" s="225">
        <f>(PORTIONS!AB10*COSTS!$L10)/100</f>
        <v>0</v>
      </c>
      <c r="AC10" s="225">
        <f>(PORTIONS!AC10*COSTS!$L10)/100</f>
        <v>0</v>
      </c>
    </row>
    <row r="11">
      <c r="A11" s="141" t="str">
        <f>COSTS!A11&amp;" (g)"</f>
        <v>FLOUR, WHITE (g)</v>
      </c>
      <c r="B11" s="170">
        <f>(PORTIONS!B11*COSTS!$L11)/100</f>
        <v>0</v>
      </c>
      <c r="C11" s="171">
        <f>(PORTIONS!C11*COSTS!$L11)/100</f>
        <v>0</v>
      </c>
      <c r="D11" s="171">
        <f>(PORTIONS!D11*COSTS!$L11)/100</f>
        <v>0</v>
      </c>
      <c r="E11" s="171">
        <f>(PORTIONS!E11*COSTS!$L11)/100</f>
        <v>0</v>
      </c>
      <c r="F11" s="171">
        <f>(PORTIONS!F11*COSTS!$L11)/100</f>
        <v>0</v>
      </c>
      <c r="G11" s="171">
        <f>(PORTIONS!G11*COSTS!$L11)/100</f>
        <v>0</v>
      </c>
      <c r="H11" s="171">
        <f>(PORTIONS!H11*COSTS!$L11)/100</f>
        <v>0</v>
      </c>
      <c r="I11" s="171">
        <f>(PORTIONS!I11*COSTS!$L11)/100</f>
        <v>0</v>
      </c>
      <c r="J11" s="171">
        <f>(PORTIONS!J11*COSTS!$L11)/100</f>
        <v>0</v>
      </c>
      <c r="K11" s="171">
        <f>(PORTIONS!K11*COSTS!$L11)/100</f>
        <v>0</v>
      </c>
      <c r="L11" s="171">
        <f>(PORTIONS!L11*COSTS!$L11)/100</f>
        <v>0</v>
      </c>
      <c r="M11" s="170">
        <f>(PORTIONS!M11*COSTS!$L11)/100</f>
        <v>0</v>
      </c>
      <c r="N11" s="171">
        <f>(PORTIONS!N11*COSTS!$L11)/100</f>
        <v>0</v>
      </c>
      <c r="O11" s="171">
        <f>(PORTIONS!O11*COSTS!$L11)/100</f>
        <v>0</v>
      </c>
      <c r="P11" s="171">
        <f>(PORTIONS!P11*COSTS!$L11)/100</f>
        <v>0</v>
      </c>
      <c r="Q11" s="170">
        <f>(PORTIONS!Q11*COSTS!$L11)/100</f>
        <v>0</v>
      </c>
      <c r="R11" s="171">
        <f>(PORTIONS!R11*COSTS!$L11)/100</f>
        <v>0</v>
      </c>
      <c r="S11" s="171">
        <f>(PORTIONS!S11*COSTS!$L11)/100</f>
        <v>0</v>
      </c>
      <c r="T11" s="171">
        <f>(PORTIONS!T11*COSTS!$L11)/100</f>
        <v>0</v>
      </c>
      <c r="U11" s="174">
        <f>(PORTIONS!U11*COSTS!$L11)/100</f>
        <v>0</v>
      </c>
      <c r="V11" s="176">
        <f>(PORTIONS!V11*COSTS!$L11)/100</f>
        <v>0.692527646</v>
      </c>
      <c r="W11" s="176">
        <f>(PORTIONS!W11*COSTS!$L11)/100</f>
        <v>0</v>
      </c>
      <c r="X11" s="176">
        <f>(PORTIONS!X11*COSTS!$L11)/100</f>
        <v>0</v>
      </c>
      <c r="Y11" s="176">
        <f>(PORTIONS!Y11*COSTS!$L11)/100</f>
        <v>5.532306566</v>
      </c>
      <c r="Z11" s="176">
        <f>(PORTIONS!Z11*COSTS!$L11)/100</f>
        <v>0</v>
      </c>
      <c r="AA11" s="176">
        <f>(PORTIONS!AA11*COSTS!$L11)/100</f>
        <v>0</v>
      </c>
      <c r="AB11" s="176">
        <f>(PORTIONS!AB11*COSTS!$L11)/100</f>
        <v>0</v>
      </c>
      <c r="AC11" s="176">
        <f>(PORTIONS!AC11*COSTS!$L11)/100</f>
        <v>0</v>
      </c>
    </row>
    <row r="12">
      <c r="A12" s="141" t="str">
        <f>COSTS!A12&amp;" (g)"</f>
        <v>FLOUR, WHOLE WHEAT (g)</v>
      </c>
      <c r="B12" s="170">
        <f>(PORTIONS!B12*COSTS!$L12)/100</f>
        <v>0</v>
      </c>
      <c r="C12" s="171">
        <f>(PORTIONS!C12*COSTS!$L12)/100</f>
        <v>0</v>
      </c>
      <c r="D12" s="171">
        <f>(PORTIONS!D12*COSTS!$L12)/100</f>
        <v>0</v>
      </c>
      <c r="E12" s="171">
        <f>(PORTIONS!E12*COSTS!$L12)/100</f>
        <v>0</v>
      </c>
      <c r="F12" s="171">
        <f>(PORTIONS!F12*COSTS!$L12)/100</f>
        <v>0</v>
      </c>
      <c r="G12" s="171">
        <f>(PORTIONS!G12*COSTS!$L12)/100</f>
        <v>0</v>
      </c>
      <c r="H12" s="171">
        <f>(PORTIONS!H12*COSTS!$L12)/100</f>
        <v>0</v>
      </c>
      <c r="I12" s="171">
        <f>(PORTIONS!I12*COSTS!$L12)/100</f>
        <v>0</v>
      </c>
      <c r="J12" s="171">
        <f>(PORTIONS!J12*COSTS!$L12)/100</f>
        <v>0</v>
      </c>
      <c r="K12" s="171">
        <f>(PORTIONS!K12*COSTS!$L12)/100</f>
        <v>0</v>
      </c>
      <c r="L12" s="171">
        <f>(PORTIONS!L12*COSTS!$L12)/100</f>
        <v>0</v>
      </c>
      <c r="M12" s="170">
        <f>(PORTIONS!M12*COSTS!$L12)/100</f>
        <v>0</v>
      </c>
      <c r="N12" s="171">
        <f>(PORTIONS!N12*COSTS!$L12)/100</f>
        <v>0</v>
      </c>
      <c r="O12" s="171">
        <f>(PORTIONS!O12*COSTS!$L12)/100</f>
        <v>0</v>
      </c>
      <c r="P12" s="171">
        <f>(PORTIONS!P12*COSTS!$L12)/100</f>
        <v>0</v>
      </c>
      <c r="Q12" s="170">
        <f>(PORTIONS!Q12*COSTS!$L12)/100</f>
        <v>0</v>
      </c>
      <c r="R12" s="171">
        <f>(PORTIONS!R12*COSTS!$L12)/100</f>
        <v>0</v>
      </c>
      <c r="S12" s="171">
        <f>(PORTIONS!S12*COSTS!$L12)/100</f>
        <v>0</v>
      </c>
      <c r="T12" s="171">
        <f>(PORTIONS!T12*COSTS!$L12)/100</f>
        <v>0</v>
      </c>
      <c r="U12" s="174">
        <f>(PORTIONS!U12*COSTS!$L12)/100</f>
        <v>0</v>
      </c>
      <c r="V12" s="176">
        <f>(PORTIONS!V12*COSTS!$L12)/100</f>
        <v>0</v>
      </c>
      <c r="W12" s="176">
        <f>(PORTIONS!W12*COSTS!$L12)/100</f>
        <v>0</v>
      </c>
      <c r="X12" s="176">
        <f>(PORTIONS!X12*COSTS!$L12)/100</f>
        <v>0</v>
      </c>
      <c r="Y12" s="176">
        <f>(PORTIONS!Y12*COSTS!$L12)/100</f>
        <v>1.957353745</v>
      </c>
      <c r="Z12" s="176">
        <f>(PORTIONS!Z12*COSTS!$L12)/100</f>
        <v>0</v>
      </c>
      <c r="AA12" s="176">
        <f>(PORTIONS!AA12*COSTS!$L12)/100</f>
        <v>0</v>
      </c>
      <c r="AB12" s="176">
        <f>(PORTIONS!AB12*COSTS!$L12)/100</f>
        <v>0</v>
      </c>
      <c r="AC12" s="176">
        <f>(PORTIONS!AC12*COSTS!$L12)/100</f>
        <v>0</v>
      </c>
    </row>
    <row r="13">
      <c r="A13" s="141" t="str">
        <f>COSTS!A13&amp;" (g)"</f>
        <v>Garlic, raw (g)</v>
      </c>
      <c r="B13" s="170">
        <f>(PORTIONS!B13*COSTS!$L13)/100</f>
        <v>0</v>
      </c>
      <c r="C13" s="171">
        <f>(PORTIONS!C13*COSTS!$L13)/100</f>
        <v>0</v>
      </c>
      <c r="D13" s="171">
        <f>(PORTIONS!D13*COSTS!$L13)/100</f>
        <v>0</v>
      </c>
      <c r="E13" s="171">
        <f>(PORTIONS!E13*COSTS!$L13)/100</f>
        <v>0</v>
      </c>
      <c r="F13" s="171">
        <f>(PORTIONS!F13*COSTS!$L13)/100</f>
        <v>0</v>
      </c>
      <c r="G13" s="171">
        <f>(PORTIONS!G13*COSTS!$L13)/100</f>
        <v>0</v>
      </c>
      <c r="H13" s="171">
        <f>(PORTIONS!H13*COSTS!$L13)/100</f>
        <v>0.0589428385</v>
      </c>
      <c r="I13" s="171">
        <f>(PORTIONS!I13*COSTS!$L13)/100</f>
        <v>0</v>
      </c>
      <c r="J13" s="171">
        <f>(PORTIONS!J13*COSTS!$L13)/100</f>
        <v>0</v>
      </c>
      <c r="K13" s="171">
        <f>(PORTIONS!K13*COSTS!$L13)/100</f>
        <v>0</v>
      </c>
      <c r="L13" s="171">
        <f>(PORTIONS!L13*COSTS!$L13)/100</f>
        <v>0</v>
      </c>
      <c r="M13" s="170">
        <f>(PORTIONS!M13*COSTS!$L13)/100</f>
        <v>0</v>
      </c>
      <c r="N13" s="171">
        <f>(PORTIONS!N13*COSTS!$L13)/100</f>
        <v>0</v>
      </c>
      <c r="O13" s="171">
        <f>(PORTIONS!O13*COSTS!$L13)/100</f>
        <v>0</v>
      </c>
      <c r="P13" s="171">
        <f>(PORTIONS!P13*COSTS!$L13)/100</f>
        <v>0</v>
      </c>
      <c r="Q13" s="170">
        <f>(PORTIONS!Q13*COSTS!$L13)/100</f>
        <v>0</v>
      </c>
      <c r="R13" s="171">
        <f>(PORTIONS!R13*COSTS!$L13)/100</f>
        <v>0</v>
      </c>
      <c r="S13" s="171">
        <f>(PORTIONS!S13*COSTS!$L13)/100</f>
        <v>0</v>
      </c>
      <c r="T13" s="171">
        <f>(PORTIONS!T13*COSTS!$L13)/100</f>
        <v>0</v>
      </c>
      <c r="U13" s="174">
        <f>(PORTIONS!U13*COSTS!$L13)/100</f>
        <v>0</v>
      </c>
      <c r="V13" s="176">
        <f>(PORTIONS!V13*COSTS!$L13)/100</f>
        <v>0</v>
      </c>
      <c r="W13" s="176">
        <f>(PORTIONS!W13*COSTS!$L13)/100</f>
        <v>0.07367854812</v>
      </c>
      <c r="X13" s="176">
        <f>(PORTIONS!X13*COSTS!$L13)/100</f>
        <v>0</v>
      </c>
      <c r="Y13" s="176">
        <f>(PORTIONS!Y13*COSTS!$L13)/100</f>
        <v>0</v>
      </c>
      <c r="Z13" s="176">
        <f>(PORTIONS!Z13*COSTS!$L13)/100</f>
        <v>0</v>
      </c>
      <c r="AA13" s="176">
        <f>(PORTIONS!AA13*COSTS!$L13)/100</f>
        <v>0</v>
      </c>
      <c r="AB13" s="176">
        <f>(PORTIONS!AB13*COSTS!$L13)/100</f>
        <v>0</v>
      </c>
      <c r="AC13" s="176">
        <f>(PORTIONS!AC13*COSTS!$L13)/100</f>
        <v>0</v>
      </c>
    </row>
    <row r="14">
      <c r="A14" s="141" t="str">
        <f>COSTS!A14&amp;" (g)"</f>
        <v>Garlic, roasted (g)</v>
      </c>
      <c r="B14" s="170">
        <f>(PORTIONS!B14*COSTS!$L14)/100</f>
        <v>0</v>
      </c>
      <c r="C14" s="171">
        <f>(PORTIONS!C14*COSTS!$L14)/100</f>
        <v>0</v>
      </c>
      <c r="D14" s="171">
        <f>(PORTIONS!D14*COSTS!$L14)/100</f>
        <v>0</v>
      </c>
      <c r="E14" s="171">
        <f>(PORTIONS!E14*COSTS!$L14)/100</f>
        <v>0.2947141925</v>
      </c>
      <c r="F14" s="171">
        <f>(PORTIONS!F14*COSTS!$L14)/100</f>
        <v>0</v>
      </c>
      <c r="G14" s="171">
        <f>(PORTIONS!G14*COSTS!$L14)/100</f>
        <v>0</v>
      </c>
      <c r="H14" s="171">
        <f>(PORTIONS!H14*COSTS!$L14)/100</f>
        <v>0</v>
      </c>
      <c r="I14" s="171">
        <f>(PORTIONS!I14*COSTS!$L14)/100</f>
        <v>0</v>
      </c>
      <c r="J14" s="171">
        <f>(PORTIONS!J14*COSTS!$L14)/100</f>
        <v>0</v>
      </c>
      <c r="K14" s="171">
        <f>(PORTIONS!K14*COSTS!$L14)/100</f>
        <v>0</v>
      </c>
      <c r="L14" s="171">
        <f>(PORTIONS!L14*COSTS!$L14)/100</f>
        <v>0</v>
      </c>
      <c r="M14" s="170">
        <f>(PORTIONS!M14*COSTS!$L14)/100</f>
        <v>0</v>
      </c>
      <c r="N14" s="171">
        <f>(PORTIONS!N14*COSTS!$L14)/100</f>
        <v>0</v>
      </c>
      <c r="O14" s="171">
        <f>(PORTIONS!O14*COSTS!$L14)/100</f>
        <v>0</v>
      </c>
      <c r="P14" s="171">
        <f>(PORTIONS!P14*COSTS!$L14)/100</f>
        <v>0</v>
      </c>
      <c r="Q14" s="170">
        <f>(PORTIONS!Q14*COSTS!$L14)/100</f>
        <v>0</v>
      </c>
      <c r="R14" s="171">
        <f>(PORTIONS!R14*COSTS!$L14)/100</f>
        <v>0</v>
      </c>
      <c r="S14" s="171">
        <f>(PORTIONS!S14*COSTS!$L14)/100</f>
        <v>0</v>
      </c>
      <c r="T14" s="171">
        <f>(PORTIONS!T14*COSTS!$L14)/100</f>
        <v>0</v>
      </c>
      <c r="U14" s="174">
        <f>(PORTIONS!U14*COSTS!$L14)/100</f>
        <v>0</v>
      </c>
      <c r="V14" s="176">
        <f>(PORTIONS!V14*COSTS!$L14)/100</f>
        <v>0</v>
      </c>
      <c r="W14" s="176">
        <f>(PORTIONS!W14*COSTS!$L14)/100</f>
        <v>0</v>
      </c>
      <c r="X14" s="176">
        <f>(PORTIONS!X14*COSTS!$L14)/100</f>
        <v>0</v>
      </c>
      <c r="Y14" s="176">
        <f>(PORTIONS!Y14*COSTS!$L14)/100</f>
        <v>0</v>
      </c>
      <c r="Z14" s="176">
        <f>(PORTIONS!Z14*COSTS!$L14)/100</f>
        <v>0</v>
      </c>
      <c r="AA14" s="176">
        <f>(PORTIONS!AA14*COSTS!$L14)/100</f>
        <v>0.1841963703</v>
      </c>
      <c r="AB14" s="176">
        <f>(PORTIONS!AB14*COSTS!$L14)/100</f>
        <v>0</v>
      </c>
      <c r="AC14" s="176">
        <f>(PORTIONS!AC14*COSTS!$L14)/100</f>
        <v>0</v>
      </c>
    </row>
    <row r="15">
      <c r="A15" s="141" t="str">
        <f>COSTS!A15&amp;" (g)"</f>
        <v>Grana Padano (g)</v>
      </c>
      <c r="B15" s="170">
        <f>(PORTIONS!B15*COSTS!$L15)/100</f>
        <v>0</v>
      </c>
      <c r="C15" s="171">
        <f>(PORTIONS!C15*COSTS!$L15)/100</f>
        <v>0</v>
      </c>
      <c r="D15" s="171">
        <f>(PORTIONS!D15*COSTS!$L15)/100</f>
        <v>0</v>
      </c>
      <c r="E15" s="171">
        <f>(PORTIONS!E15*COSTS!$L15)/100</f>
        <v>0</v>
      </c>
      <c r="F15" s="171">
        <f>(PORTIONS!F15*COSTS!$L15)/100</f>
        <v>0</v>
      </c>
      <c r="G15" s="171">
        <f>(PORTIONS!G15*COSTS!$L15)/100</f>
        <v>0</v>
      </c>
      <c r="H15" s="171">
        <f>(PORTIONS!H15*COSTS!$L15)/100</f>
        <v>0.4038772213</v>
      </c>
      <c r="I15" s="171">
        <f>(PORTIONS!I15*COSTS!$L15)/100</f>
        <v>0.6731287022</v>
      </c>
      <c r="J15" s="171">
        <f>(PORTIONS!J15*COSTS!$L15)/100</f>
        <v>0</v>
      </c>
      <c r="K15" s="171">
        <f>(PORTIONS!K15*COSTS!$L15)/100</f>
        <v>0</v>
      </c>
      <c r="L15" s="171">
        <f>(PORTIONS!L15*COSTS!$L15)/100</f>
        <v>0</v>
      </c>
      <c r="M15" s="170">
        <f>(PORTIONS!M15*COSTS!$L15)/100</f>
        <v>0</v>
      </c>
      <c r="N15" s="171">
        <f>(PORTIONS!N15*COSTS!$L15)/100</f>
        <v>0.2692514809</v>
      </c>
      <c r="O15" s="171">
        <f>(PORTIONS!O15*COSTS!$L15)/100</f>
        <v>0</v>
      </c>
      <c r="P15" s="171">
        <f>(PORTIONS!P15*COSTS!$L15)/100</f>
        <v>0</v>
      </c>
      <c r="Q15" s="170">
        <f>(PORTIONS!Q15*COSTS!$L15)/100</f>
        <v>0</v>
      </c>
      <c r="R15" s="171">
        <f>(PORTIONS!R15*COSTS!$L15)/100</f>
        <v>0</v>
      </c>
      <c r="S15" s="171">
        <f>(PORTIONS!S15*COSTS!$L15)/100</f>
        <v>0</v>
      </c>
      <c r="T15" s="171">
        <f>(PORTIONS!T15*COSTS!$L15)/100</f>
        <v>0</v>
      </c>
      <c r="U15" s="174">
        <f>(PORTIONS!U15*COSTS!$L15)/100</f>
        <v>0</v>
      </c>
      <c r="V15" s="176">
        <f>(PORTIONS!V15*COSTS!$L15)/100</f>
        <v>0</v>
      </c>
      <c r="W15" s="176">
        <f>(PORTIONS!W15*COSTS!$L15)/100</f>
        <v>2.288637588</v>
      </c>
      <c r="X15" s="176">
        <f>(PORTIONS!X15*COSTS!$L15)/100</f>
        <v>0</v>
      </c>
      <c r="Y15" s="176">
        <f>(PORTIONS!Y15*COSTS!$L15)/100</f>
        <v>0</v>
      </c>
      <c r="Z15" s="176">
        <f>(PORTIONS!Z15*COSTS!$L15)/100</f>
        <v>0</v>
      </c>
      <c r="AA15" s="176">
        <f>(PORTIONS!AA15*COSTS!$L15)/100</f>
        <v>0</v>
      </c>
      <c r="AB15" s="176">
        <f>(PORTIONS!AB15*COSTS!$L15)/100</f>
        <v>0</v>
      </c>
      <c r="AC15" s="176">
        <f>(PORTIONS!AC15*COSTS!$L15)/100</f>
        <v>0</v>
      </c>
    </row>
    <row r="16">
      <c r="A16" s="141" t="str">
        <f>COSTS!A16&amp;" (g)"</f>
        <v>Hazelnuts, candied (g)</v>
      </c>
      <c r="B16" s="170">
        <f>(PORTIONS!B16*COSTS!$L16)/100</f>
        <v>0</v>
      </c>
      <c r="C16" s="171">
        <f>(PORTIONS!C16*COSTS!$L16)/100</f>
        <v>0</v>
      </c>
      <c r="D16" s="171">
        <f>(PORTIONS!D16*COSTS!$L16)/100</f>
        <v>0</v>
      </c>
      <c r="E16" s="171">
        <f>(PORTIONS!E16*COSTS!$L16)/100</f>
        <v>0</v>
      </c>
      <c r="F16" s="171">
        <f>(PORTIONS!F16*COSTS!$L16)/100</f>
        <v>0</v>
      </c>
      <c r="G16" s="171">
        <f>(PORTIONS!G16*COSTS!$L16)/100</f>
        <v>0</v>
      </c>
      <c r="H16" s="171">
        <f>(PORTIONS!H16*COSTS!$L16)/100</f>
        <v>0</v>
      </c>
      <c r="I16" s="171">
        <f>(PORTIONS!I16*COSTS!$L16)/100</f>
        <v>0</v>
      </c>
      <c r="J16" s="171">
        <f>(PORTIONS!J16*COSTS!$L16)/100</f>
        <v>0</v>
      </c>
      <c r="K16" s="171">
        <f>(PORTIONS!K16*COSTS!$L16)/100</f>
        <v>0</v>
      </c>
      <c r="L16" s="171">
        <f>(PORTIONS!L16*COSTS!$L16)/100</f>
        <v>0</v>
      </c>
      <c r="M16" s="170">
        <f>(PORTIONS!M16*COSTS!$L16)/100</f>
        <v>0</v>
      </c>
      <c r="N16" s="171">
        <f>(PORTIONS!N16*COSTS!$L16)/100</f>
        <v>0</v>
      </c>
      <c r="O16" s="171">
        <f>(PORTIONS!O16*COSTS!$L16)/100</f>
        <v>0</v>
      </c>
      <c r="P16" s="171">
        <f>(PORTIONS!P16*COSTS!$L16)/100</f>
        <v>0.3996350365</v>
      </c>
      <c r="Q16" s="170">
        <f>(PORTIONS!Q16*COSTS!$L16)/100</f>
        <v>0</v>
      </c>
      <c r="R16" s="171">
        <f>(PORTIONS!R16*COSTS!$L16)/100</f>
        <v>0</v>
      </c>
      <c r="S16" s="171">
        <f>(PORTIONS!S16*COSTS!$L16)/100</f>
        <v>0</v>
      </c>
      <c r="T16" s="171">
        <f>(PORTIONS!T16*COSTS!$L16)/100</f>
        <v>0</v>
      </c>
      <c r="U16" s="174">
        <f>(PORTIONS!U16*COSTS!$L16)/100</f>
        <v>0</v>
      </c>
      <c r="V16" s="176">
        <f>(PORTIONS!V16*COSTS!$L16)/100</f>
        <v>0</v>
      </c>
      <c r="W16" s="176">
        <f>(PORTIONS!W16*COSTS!$L16)/100</f>
        <v>0</v>
      </c>
      <c r="X16" s="176">
        <f>(PORTIONS!X16*COSTS!$L16)/100</f>
        <v>0</v>
      </c>
      <c r="Y16" s="176">
        <f>(PORTIONS!Y16*COSTS!$L16)/100</f>
        <v>0</v>
      </c>
      <c r="Z16" s="176">
        <f>(PORTIONS!Z16*COSTS!$L16)/100</f>
        <v>0</v>
      </c>
      <c r="AA16" s="176">
        <f>(PORTIONS!AA16*COSTS!$L16)/100</f>
        <v>0</v>
      </c>
      <c r="AB16" s="176">
        <f>(PORTIONS!AB16*COSTS!$L16)/100</f>
        <v>0</v>
      </c>
      <c r="AC16" s="176">
        <f>(PORTIONS!AC16*COSTS!$L16)/100</f>
        <v>0</v>
      </c>
    </row>
    <row r="17">
      <c r="A17" s="141" t="str">
        <f>COSTS!A17&amp;" (g)"</f>
        <v>Hazelnuts, roasted (g)</v>
      </c>
      <c r="B17" s="170">
        <f>(PORTIONS!B17*COSTS!$L17)/100</f>
        <v>0</v>
      </c>
      <c r="C17" s="171">
        <f>(PORTIONS!C17*COSTS!$L17)/100</f>
        <v>0</v>
      </c>
      <c r="D17" s="171">
        <f>(PORTIONS!D17*COSTS!$L17)/100</f>
        <v>0</v>
      </c>
      <c r="E17" s="171">
        <f>(PORTIONS!E17*COSTS!$L17)/100</f>
        <v>0</v>
      </c>
      <c r="F17" s="171">
        <f>(PORTIONS!F17*COSTS!$L17)/100</f>
        <v>0</v>
      </c>
      <c r="G17" s="171">
        <f>(PORTIONS!G17*COSTS!$L17)/100</f>
        <v>0</v>
      </c>
      <c r="H17" s="171">
        <f>(PORTIONS!H17*COSTS!$L17)/100</f>
        <v>0</v>
      </c>
      <c r="I17" s="171">
        <f>(PORTIONS!I17*COSTS!$L17)/100</f>
        <v>0.1761494912</v>
      </c>
      <c r="J17" s="171">
        <f>(PORTIONS!J17*COSTS!$L17)/100</f>
        <v>0</v>
      </c>
      <c r="K17" s="171">
        <f>(PORTIONS!K17*COSTS!$L17)/100</f>
        <v>0</v>
      </c>
      <c r="L17" s="171">
        <f>(PORTIONS!L17*COSTS!$L17)/100</f>
        <v>0</v>
      </c>
      <c r="M17" s="170">
        <f>(PORTIONS!M17*COSTS!$L17)/100</f>
        <v>0</v>
      </c>
      <c r="N17" s="171">
        <f>(PORTIONS!N17*COSTS!$L17)/100</f>
        <v>0</v>
      </c>
      <c r="O17" s="171">
        <f>(PORTIONS!O17*COSTS!$L17)/100</f>
        <v>0</v>
      </c>
      <c r="P17" s="171">
        <f>(PORTIONS!P17*COSTS!$L17)/100</f>
        <v>0</v>
      </c>
      <c r="Q17" s="170">
        <f>(PORTIONS!Q17*COSTS!$L17)/100</f>
        <v>0</v>
      </c>
      <c r="R17" s="171">
        <f>(PORTIONS!R17*COSTS!$L17)/100</f>
        <v>0</v>
      </c>
      <c r="S17" s="171">
        <f>(PORTIONS!S17*COSTS!$L17)/100</f>
        <v>0</v>
      </c>
      <c r="T17" s="171">
        <f>(PORTIONS!T17*COSTS!$L17)/100</f>
        <v>0</v>
      </c>
      <c r="U17" s="174">
        <f>(PORTIONS!U17*COSTS!$L17)/100</f>
        <v>0</v>
      </c>
      <c r="V17" s="176">
        <f>(PORTIONS!V17*COSTS!$L17)/100</f>
        <v>0</v>
      </c>
      <c r="W17" s="176">
        <f>(PORTIONS!W17*COSTS!$L17)/100</f>
        <v>0</v>
      </c>
      <c r="X17" s="176">
        <f>(PORTIONS!X17*COSTS!$L17)/100</f>
        <v>0</v>
      </c>
      <c r="Y17" s="176">
        <f>(PORTIONS!Y17*COSTS!$L17)/100</f>
        <v>0</v>
      </c>
      <c r="Z17" s="176">
        <f>(PORTIONS!Z17*COSTS!$L17)/100</f>
        <v>7.045979647</v>
      </c>
      <c r="AA17" s="176">
        <f>(PORTIONS!AA17*COSTS!$L17)/100</f>
        <v>0</v>
      </c>
      <c r="AB17" s="176">
        <f>(PORTIONS!AB17*COSTS!$L17)/100</f>
        <v>0</v>
      </c>
      <c r="AC17" s="176">
        <f>(PORTIONS!AC17*COSTS!$L17)/100</f>
        <v>0</v>
      </c>
    </row>
    <row r="18">
      <c r="A18" s="141" t="str">
        <f>COSTS!A18&amp;" (g)"</f>
        <v>Kefalograviera (g)</v>
      </c>
      <c r="B18" s="170">
        <f>(PORTIONS!B18*COSTS!$L18)/100</f>
        <v>0</v>
      </c>
      <c r="C18" s="171">
        <f>(PORTIONS!C18*COSTS!$L18)/100</f>
        <v>0</v>
      </c>
      <c r="D18" s="171">
        <f>(PORTIONS!D18*COSTS!$L18)/100</f>
        <v>0</v>
      </c>
      <c r="E18" s="171">
        <f>(PORTIONS!E18*COSTS!$L18)/100</f>
        <v>0</v>
      </c>
      <c r="F18" s="171">
        <f>(PORTIONS!F18*COSTS!$L18)/100</f>
        <v>0</v>
      </c>
      <c r="G18" s="171">
        <f>(PORTIONS!G18*COSTS!$L18)/100</f>
        <v>0</v>
      </c>
      <c r="H18" s="171">
        <f>(PORTIONS!H18*COSTS!$L18)/100</f>
        <v>0</v>
      </c>
      <c r="I18" s="171">
        <f>(PORTIONS!I18*COSTS!$L18)/100</f>
        <v>0</v>
      </c>
      <c r="J18" s="171">
        <f>(PORTIONS!J18*COSTS!$L18)/100</f>
        <v>0</v>
      </c>
      <c r="K18" s="171">
        <f>(PORTIONS!K18*COSTS!$L18)/100</f>
        <v>0.4122647666</v>
      </c>
      <c r="L18" s="171">
        <f>(PORTIONS!L18*COSTS!$L18)/100</f>
        <v>0</v>
      </c>
      <c r="M18" s="170">
        <f>(PORTIONS!M18*COSTS!$L18)/100</f>
        <v>0</v>
      </c>
      <c r="N18" s="171">
        <f>(PORTIONS!N18*COSTS!$L18)/100</f>
        <v>0</v>
      </c>
      <c r="O18" s="171">
        <f>(PORTIONS!O18*COSTS!$L18)/100</f>
        <v>0</v>
      </c>
      <c r="P18" s="171">
        <f>(PORTIONS!P18*COSTS!$L18)/100</f>
        <v>0</v>
      </c>
      <c r="Q18" s="170">
        <f>(PORTIONS!Q18*COSTS!$L18)/100</f>
        <v>0</v>
      </c>
      <c r="R18" s="171">
        <f>(PORTIONS!R18*COSTS!$L18)/100</f>
        <v>0</v>
      </c>
      <c r="S18" s="171">
        <f>(PORTIONS!S18*COSTS!$L18)/100</f>
        <v>0</v>
      </c>
      <c r="T18" s="171">
        <f>(PORTIONS!T18*COSTS!$L18)/100</f>
        <v>0</v>
      </c>
      <c r="U18" s="174">
        <f>(PORTIONS!U18*COSTS!$L18)/100</f>
        <v>0</v>
      </c>
      <c r="V18" s="176">
        <f>(PORTIONS!V18*COSTS!$L18)/100</f>
        <v>0</v>
      </c>
      <c r="W18" s="176">
        <f>(PORTIONS!W18*COSTS!$L18)/100</f>
        <v>0</v>
      </c>
      <c r="X18" s="176">
        <f>(PORTIONS!X18*COSTS!$L18)/100</f>
        <v>0</v>
      </c>
      <c r="Y18" s="176">
        <f>(PORTIONS!Y18*COSTS!$L18)/100</f>
        <v>0</v>
      </c>
      <c r="Z18" s="176">
        <f>(PORTIONS!Z18*COSTS!$L18)/100</f>
        <v>0</v>
      </c>
      <c r="AA18" s="176">
        <f>(PORTIONS!AA18*COSTS!$L18)/100</f>
        <v>0</v>
      </c>
      <c r="AB18" s="176">
        <f>(PORTIONS!AB18*COSTS!$L18)/100</f>
        <v>0</v>
      </c>
      <c r="AC18" s="176">
        <f>(PORTIONS!AC18*COSTS!$L18)/100</f>
        <v>0</v>
      </c>
    </row>
    <row r="19">
      <c r="A19" s="158" t="str">
        <f>COSTS!A19&amp;" (g)"</f>
        <v>Lemons (g)</v>
      </c>
      <c r="B19" s="223">
        <f>(PORTIONS!B19*COSTS!$L19)/100</f>
        <v>0</v>
      </c>
      <c r="C19" s="223">
        <f>(PORTIONS!C19*COSTS!$L19)/100</f>
        <v>0</v>
      </c>
      <c r="D19" s="223">
        <f>(PORTIONS!D19*COSTS!$L19)/100</f>
        <v>0</v>
      </c>
      <c r="E19" s="223">
        <f>(PORTIONS!E19*COSTS!$L19)/100</f>
        <v>0</v>
      </c>
      <c r="F19" s="223">
        <f>(PORTIONS!F19*COSTS!$L19)/100</f>
        <v>0</v>
      </c>
      <c r="G19" s="223">
        <f>(PORTIONS!G19*COSTS!$L19)/100</f>
        <v>0</v>
      </c>
      <c r="H19" s="223">
        <f>(PORTIONS!H19*COSTS!$L19)/100</f>
        <v>0</v>
      </c>
      <c r="I19" s="223">
        <f>(PORTIONS!I19*COSTS!$L19)/100</f>
        <v>0</v>
      </c>
      <c r="J19" s="223">
        <f>(PORTIONS!J19*COSTS!$L19)/100</f>
        <v>0</v>
      </c>
      <c r="K19" s="223">
        <f>(PORTIONS!K19*COSTS!$L19)/100</f>
        <v>0</v>
      </c>
      <c r="L19" s="223">
        <f>(PORTIONS!L19*COSTS!$L19)/100</f>
        <v>0</v>
      </c>
      <c r="M19" s="223">
        <f>(PORTIONS!M19*COSTS!$L19)/100</f>
        <v>0</v>
      </c>
      <c r="N19" s="223">
        <f>(PORTIONS!N19*COSTS!$L19)/100</f>
        <v>0.0004420652174</v>
      </c>
      <c r="O19" s="223">
        <f>(PORTIONS!O19*COSTS!$L19)/100</f>
        <v>0</v>
      </c>
      <c r="P19" s="223">
        <f>(PORTIONS!P19*COSTS!$L19)/100</f>
        <v>0</v>
      </c>
      <c r="Q19" s="223">
        <f>(PORTIONS!Q19*COSTS!$L19)/100</f>
        <v>0</v>
      </c>
      <c r="R19" s="223">
        <f>(PORTIONS!R19*COSTS!$L19)/100</f>
        <v>0</v>
      </c>
      <c r="S19" s="223">
        <f>(PORTIONS!S19*COSTS!$L19)/100</f>
        <v>0</v>
      </c>
      <c r="T19" s="223">
        <f>(PORTIONS!T19*COSTS!$L19)/100</f>
        <v>0</v>
      </c>
      <c r="U19" s="224">
        <f>(PORTIONS!U19*COSTS!$L19)/100</f>
        <v>0</v>
      </c>
      <c r="V19" s="225">
        <f>(PORTIONS!V19*COSTS!$L19)/100</f>
        <v>0</v>
      </c>
      <c r="W19" s="225">
        <f>PORTIONS!W19*COSTS!$L19</f>
        <v>0.3536521739</v>
      </c>
      <c r="X19" s="225">
        <f>(PORTIONS!X19*COSTS!$L19)/100</f>
        <v>0</v>
      </c>
      <c r="Y19" s="225">
        <f>(PORTIONS!Y19*COSTS!$L19)/100</f>
        <v>0</v>
      </c>
      <c r="Z19" s="225">
        <f>(PORTIONS!Z19*COSTS!$L19)/100</f>
        <v>0</v>
      </c>
      <c r="AA19" s="225">
        <f>(PORTIONS!AA19*COSTS!$L19)/100</f>
        <v>0</v>
      </c>
      <c r="AB19" s="225">
        <f>(PORTIONS!AB19*COSTS!$L19)/100</f>
        <v>0</v>
      </c>
      <c r="AC19" s="225">
        <f>(PORTIONS!AC19*COSTS!$L19)/100</f>
        <v>0</v>
      </c>
    </row>
    <row r="20">
      <c r="A20" s="141" t="str">
        <f>COSTS!A20&amp;" (g)"</f>
        <v>Lettuce, romaine (g)</v>
      </c>
      <c r="B20" s="170">
        <f>(PORTIONS!B20*COSTS!$L20)/100</f>
        <v>0</v>
      </c>
      <c r="C20" s="171">
        <f>(PORTIONS!C20*COSTS!$L20)/100</f>
        <v>0</v>
      </c>
      <c r="D20" s="171">
        <f>(PORTIONS!D20*COSTS!$L20)/100</f>
        <v>0</v>
      </c>
      <c r="E20" s="171">
        <f>(PORTIONS!E20*COSTS!$L20)/100</f>
        <v>0</v>
      </c>
      <c r="F20" s="171">
        <f>(PORTIONS!F20*COSTS!$L20)/100</f>
        <v>0</v>
      </c>
      <c r="G20" s="171">
        <f>(PORTIONS!G20*COSTS!$L20)/100</f>
        <v>0</v>
      </c>
      <c r="H20" s="171">
        <f>(PORTIONS!H20*COSTS!$L20)/100</f>
        <v>0</v>
      </c>
      <c r="I20" s="171">
        <f>(PORTIONS!I20*COSTS!$L20)/100</f>
        <v>0</v>
      </c>
      <c r="J20" s="171">
        <f>(PORTIONS!J20*COSTS!$L20)/100</f>
        <v>0</v>
      </c>
      <c r="K20" s="171">
        <f>(PORTIONS!K20*COSTS!$L20)/100</f>
        <v>0</v>
      </c>
      <c r="L20" s="171">
        <f>(PORTIONS!L20*COSTS!$L20)/100</f>
        <v>0</v>
      </c>
      <c r="M20" s="170">
        <f>(PORTIONS!M20*COSTS!$L20)/100</f>
        <v>0</v>
      </c>
      <c r="N20" s="171">
        <f>(PORTIONS!N20*COSTS!$L20)/100</f>
        <v>0.2863125</v>
      </c>
      <c r="O20" s="171">
        <f>(PORTIONS!O20*COSTS!$L20)/100</f>
        <v>0</v>
      </c>
      <c r="P20" s="171">
        <f>(PORTIONS!P20*COSTS!$L20)/100</f>
        <v>0</v>
      </c>
      <c r="Q20" s="170">
        <f>(PORTIONS!Q20*COSTS!$L20)/100</f>
        <v>0</v>
      </c>
      <c r="R20" s="171">
        <f>(PORTIONS!R20*COSTS!$L20)/100</f>
        <v>0</v>
      </c>
      <c r="S20" s="171">
        <f>(PORTIONS!S20*COSTS!$L20)/100</f>
        <v>0</v>
      </c>
      <c r="T20" s="171">
        <f>(PORTIONS!T20*COSTS!$L20)/100</f>
        <v>0</v>
      </c>
      <c r="U20" s="174">
        <f>(PORTIONS!U20*COSTS!$L20)/100</f>
        <v>0</v>
      </c>
      <c r="V20" s="176">
        <f>(PORTIONS!V20*COSTS!$L20)/100</f>
        <v>0</v>
      </c>
      <c r="W20" s="176">
        <f>(PORTIONS!W20*COSTS!$L20)/100</f>
        <v>0</v>
      </c>
      <c r="X20" s="176">
        <f>(PORTIONS!X20*COSTS!$L20)/100</f>
        <v>0</v>
      </c>
      <c r="Y20" s="176">
        <f>(PORTIONS!Y20*COSTS!$L20)/100</f>
        <v>0</v>
      </c>
      <c r="Z20" s="176">
        <f>(PORTIONS!Z20*COSTS!$L20)/100</f>
        <v>0</v>
      </c>
      <c r="AA20" s="176">
        <f>(PORTIONS!AA20*COSTS!$L20)/100</f>
        <v>0</v>
      </c>
      <c r="AB20" s="176">
        <f>(PORTIONS!AB20*COSTS!$L20)/100</f>
        <v>0</v>
      </c>
      <c r="AC20" s="176">
        <f>(PORTIONS!AC20*COSTS!$L20)/100</f>
        <v>0</v>
      </c>
    </row>
    <row r="21">
      <c r="A21" s="141" t="str">
        <f>COSTS!A21&amp;" (g)"</f>
        <v>Marinara (g)</v>
      </c>
      <c r="B21" s="170">
        <f>(PORTIONS!B21*COSTS!$L21)/100</f>
        <v>0</v>
      </c>
      <c r="C21" s="171">
        <f>(PORTIONS!C21*COSTS!$L21)/100</f>
        <v>0</v>
      </c>
      <c r="D21" s="171">
        <f>(PORTIONS!D21*COSTS!$L21)/100</f>
        <v>0.2119914347</v>
      </c>
      <c r="E21" s="171">
        <f>(PORTIONS!E21*COSTS!$L21)/100</f>
        <v>0.2119914347</v>
      </c>
      <c r="F21" s="171">
        <f>(PORTIONS!F21*COSTS!$L21)/100</f>
        <v>0.1059957173</v>
      </c>
      <c r="G21" s="171">
        <f>(PORTIONS!G21*COSTS!$L21)/100</f>
        <v>0.1059957173</v>
      </c>
      <c r="H21" s="171">
        <f>(PORTIONS!H21*COSTS!$L21)/100</f>
        <v>0.2119914347</v>
      </c>
      <c r="I21" s="171">
        <f>(PORTIONS!I21*COSTS!$L21)/100</f>
        <v>0</v>
      </c>
      <c r="J21" s="171">
        <f>(PORTIONS!J21*COSTS!$L21)/100</f>
        <v>0.1059957173</v>
      </c>
      <c r="K21" s="171">
        <f>(PORTIONS!K21*COSTS!$L21)/100</f>
        <v>0</v>
      </c>
      <c r="L21" s="171">
        <f>(PORTIONS!L21*COSTS!$L21)/100</f>
        <v>0.1059957173</v>
      </c>
      <c r="M21" s="170">
        <f>(PORTIONS!M21*COSTS!$L21)/100</f>
        <v>0</v>
      </c>
      <c r="N21" s="171">
        <f>(PORTIONS!N21*COSTS!$L21)/100</f>
        <v>0</v>
      </c>
      <c r="O21" s="171">
        <f>(PORTIONS!O21*COSTS!$L21)/100</f>
        <v>0</v>
      </c>
      <c r="P21" s="171">
        <f>(PORTIONS!P21*COSTS!$L21)/100</f>
        <v>0</v>
      </c>
      <c r="Q21" s="170">
        <f>(PORTIONS!Q21*COSTS!$L21)/100</f>
        <v>0</v>
      </c>
      <c r="R21" s="171">
        <f>(PORTIONS!R21*COSTS!$L21)/100</f>
        <v>0</v>
      </c>
      <c r="S21" s="171">
        <f>(PORTIONS!S21*COSTS!$L21)/100</f>
        <v>0</v>
      </c>
      <c r="T21" s="171">
        <f>(PORTIONS!T21*COSTS!$L21)/100</f>
        <v>0</v>
      </c>
      <c r="U21" s="174">
        <f>(PORTIONS!U21*COSTS!$L21)/100</f>
        <v>0</v>
      </c>
      <c r="V21" s="176">
        <f>(PORTIONS!V21*COSTS!$L21)/100</f>
        <v>0</v>
      </c>
      <c r="W21" s="176">
        <f>(PORTIONS!W21*COSTS!$L21)/100</f>
        <v>0</v>
      </c>
      <c r="X21" s="176">
        <f>(PORTIONS!X21*COSTS!$L21)/100</f>
        <v>0</v>
      </c>
      <c r="Y21" s="176">
        <f>(PORTIONS!Y21*COSTS!$L21)/100</f>
        <v>0</v>
      </c>
      <c r="Z21" s="176">
        <f>(PORTIONS!Z21*COSTS!$L21)/100</f>
        <v>0</v>
      </c>
      <c r="AA21" s="176">
        <f>(PORTIONS!AA21*COSTS!$L21)/100</f>
        <v>0</v>
      </c>
      <c r="AB21" s="176">
        <f>(PORTIONS!AB21*COSTS!$L21)/100</f>
        <v>0</v>
      </c>
      <c r="AC21" s="176">
        <f>(PORTIONS!AC21*COSTS!$L21)/100</f>
        <v>0</v>
      </c>
    </row>
    <row r="22">
      <c r="A22" s="141" t="str">
        <f>COSTS!A22&amp;" (g)"</f>
        <v>Mozzarella (g)</v>
      </c>
      <c r="B22" s="170">
        <f>(PORTIONS!B22*COSTS!$L22)/100</f>
        <v>0</v>
      </c>
      <c r="C22" s="171">
        <f>(PORTIONS!C22*COSTS!$L22)/100</f>
        <v>0</v>
      </c>
      <c r="D22" s="171">
        <f>(PORTIONS!D22*COSTS!$L22)/100</f>
        <v>0</v>
      </c>
      <c r="E22" s="171">
        <f>(PORTIONS!E22*COSTS!$L22)/100</f>
        <v>0</v>
      </c>
      <c r="F22" s="171">
        <f>(PORTIONS!F22*COSTS!$L22)/100</f>
        <v>0.330275</v>
      </c>
      <c r="G22" s="171">
        <f>(PORTIONS!G22*COSTS!$L22)/100</f>
        <v>0.330275</v>
      </c>
      <c r="H22" s="171">
        <f>(PORTIONS!H22*COSTS!$L22)/100</f>
        <v>0</v>
      </c>
      <c r="I22" s="171">
        <f>(PORTIONS!I22*COSTS!$L22)/100</f>
        <v>0</v>
      </c>
      <c r="J22" s="171">
        <f>(PORTIONS!J22*COSTS!$L22)/100</f>
        <v>0.330275</v>
      </c>
      <c r="K22" s="171">
        <f>(PORTIONS!K22*COSTS!$L22)/100</f>
        <v>0.330275</v>
      </c>
      <c r="L22" s="171">
        <f>(PORTIONS!L22*COSTS!$L22)/100</f>
        <v>0.330275</v>
      </c>
      <c r="M22" s="170">
        <f>(PORTIONS!M22*COSTS!$L22)/100</f>
        <v>0</v>
      </c>
      <c r="N22" s="171">
        <f>(PORTIONS!N22*COSTS!$L22)/100</f>
        <v>0</v>
      </c>
      <c r="O22" s="184">
        <v>0.71</v>
      </c>
      <c r="P22" s="171">
        <f>(PORTIONS!P22*COSTS!$L22)/100</f>
        <v>0</v>
      </c>
      <c r="Q22" s="170">
        <f>(PORTIONS!Q22*COSTS!$L22)/100</f>
        <v>0</v>
      </c>
      <c r="R22" s="171">
        <f>(PORTIONS!R22*COSTS!$L22)/100</f>
        <v>0</v>
      </c>
      <c r="S22" s="171">
        <f>(PORTIONS!S22*COSTS!$L22)/100</f>
        <v>0</v>
      </c>
      <c r="T22" s="171">
        <f>(PORTIONS!T22*COSTS!$L22)/100</f>
        <v>0</v>
      </c>
      <c r="U22" s="174">
        <f>(PORTIONS!U22*COSTS!$L22)/100</f>
        <v>0</v>
      </c>
      <c r="V22" s="176">
        <f>(PORTIONS!V22*COSTS!$L22)/100</f>
        <v>0</v>
      </c>
      <c r="W22" s="176">
        <f>(PORTIONS!W22*COSTS!$L22)/100</f>
        <v>0</v>
      </c>
      <c r="X22" s="176">
        <f>(PORTIONS!X22*COSTS!$L22)/100</f>
        <v>0</v>
      </c>
      <c r="Y22" s="176">
        <f>(PORTIONS!Y22*COSTS!$L22)/100</f>
        <v>0</v>
      </c>
      <c r="Z22" s="176">
        <f>(PORTIONS!Z22*COSTS!$L22)/100</f>
        <v>0</v>
      </c>
      <c r="AA22" s="176">
        <f>(PORTIONS!AA22*COSTS!$L22)/100</f>
        <v>0</v>
      </c>
      <c r="AB22" s="176">
        <f>(PORTIONS!AB22*COSTS!$L22)/100</f>
        <v>0</v>
      </c>
      <c r="AC22" s="176">
        <f>(PORTIONS!AC22*COSTS!$L22)/100</f>
        <v>0</v>
      </c>
    </row>
    <row r="23">
      <c r="A23" s="141" t="str">
        <f>COSTS!A23&amp;" (g)"</f>
        <v>MOZZARELLA CURD (g)</v>
      </c>
      <c r="B23" s="170">
        <f>(PORTIONS!B23*COSTS!$L23)/100</f>
        <v>0</v>
      </c>
      <c r="C23" s="171">
        <f>(PORTIONS!C23*COSTS!$L23)/100</f>
        <v>0</v>
      </c>
      <c r="D23" s="171">
        <f>(PORTIONS!D23*COSTS!$L23)/100</f>
        <v>0</v>
      </c>
      <c r="E23" s="171">
        <f>(PORTIONS!E23*COSTS!$L23)/100</f>
        <v>0</v>
      </c>
      <c r="F23" s="171">
        <f>(PORTIONS!F23*COSTS!$L23)/100</f>
        <v>0</v>
      </c>
      <c r="G23" s="171">
        <f>(PORTIONS!G23*COSTS!$L23)/100</f>
        <v>0</v>
      </c>
      <c r="H23" s="171">
        <f>(PORTIONS!H23*COSTS!$L23)/100</f>
        <v>0</v>
      </c>
      <c r="I23" s="171">
        <f>(PORTIONS!I23*COSTS!$L23)/100</f>
        <v>0</v>
      </c>
      <c r="J23" s="171">
        <f>(PORTIONS!J23*COSTS!$L23)/100</f>
        <v>0</v>
      </c>
      <c r="K23" s="171">
        <f>(PORTIONS!K23*COSTS!$L23)/100</f>
        <v>0</v>
      </c>
      <c r="L23" s="171">
        <f>(PORTIONS!L23*COSTS!$L23)/100</f>
        <v>0</v>
      </c>
      <c r="M23" s="170">
        <f>(PORTIONS!M23*COSTS!$L23)/100</f>
        <v>0</v>
      </c>
      <c r="N23" s="171">
        <f>(PORTIONS!N23*COSTS!$L23)/100</f>
        <v>0</v>
      </c>
      <c r="O23" s="171">
        <f>(PORTIONS!O23*COSTS!$L23)/100</f>
        <v>0</v>
      </c>
      <c r="P23" s="171">
        <f>(PORTIONS!P23*COSTS!$L23)/100</f>
        <v>0</v>
      </c>
      <c r="Q23" s="170">
        <f>(PORTIONS!Q23*COSTS!$L23)/100</f>
        <v>0</v>
      </c>
      <c r="R23" s="171">
        <f>(PORTIONS!R23*COSTS!$L23)/100</f>
        <v>0</v>
      </c>
      <c r="S23" s="171">
        <f>(PORTIONS!S23*COSTS!$L23)/100</f>
        <v>0</v>
      </c>
      <c r="T23" s="171">
        <f>(PORTIONS!T23*COSTS!$L23)/100</f>
        <v>0</v>
      </c>
      <c r="U23" s="174">
        <f>(PORTIONS!U23*COSTS!$L23)/100</f>
        <v>0</v>
      </c>
      <c r="V23" s="176">
        <f>(PORTIONS!V23*COSTS!$L23)/100</f>
        <v>0</v>
      </c>
      <c r="W23" s="176">
        <f>(PORTIONS!W23*COSTS!$L23)/100</f>
        <v>0</v>
      </c>
      <c r="X23" s="176">
        <f>(PORTIONS!X23*COSTS!$L23)/100</f>
        <v>0</v>
      </c>
      <c r="Y23" s="176">
        <f>(PORTIONS!Y23*COSTS!$L23)/100</f>
        <v>0</v>
      </c>
      <c r="Z23" s="176">
        <f>(PORTIONS!Z23*COSTS!$L23)/100</f>
        <v>0</v>
      </c>
      <c r="AA23" s="176">
        <f>(PORTIONS!AA23*COSTS!$L23)/100</f>
        <v>0</v>
      </c>
      <c r="AB23" s="176">
        <f>(PORTIONS!AB23*COSTS!$L23)/100</f>
        <v>11.79415004</v>
      </c>
      <c r="AC23" s="176">
        <f>(PORTIONS!AC23*COSTS!$L23)/100</f>
        <v>0</v>
      </c>
    </row>
    <row r="24">
      <c r="A24" s="141" t="str">
        <f>COSTS!A24&amp;" (g)"</f>
        <v>MUSHROOMS (g)</v>
      </c>
      <c r="B24" s="170">
        <f>(PORTIONS!B24*COSTS!$L24)/100</f>
        <v>0</v>
      </c>
      <c r="C24" s="171">
        <f>(PORTIONS!C24*COSTS!$L24)/100</f>
        <v>0</v>
      </c>
      <c r="D24" s="171">
        <f>(PORTIONS!D24*COSTS!$L24)/100</f>
        <v>0</v>
      </c>
      <c r="E24" s="171">
        <f>(PORTIONS!E24*COSTS!$L24)/100</f>
        <v>0</v>
      </c>
      <c r="F24" s="171">
        <f>(PORTIONS!F24*COSTS!$L24)/100</f>
        <v>0</v>
      </c>
      <c r="G24" s="171">
        <f>(PORTIONS!G24*COSTS!$L24)/100</f>
        <v>0</v>
      </c>
      <c r="H24" s="171">
        <f>(PORTIONS!H24*COSTS!$L24)/100</f>
        <v>0</v>
      </c>
      <c r="I24" s="171">
        <f>(PORTIONS!I24*COSTS!$L24)/100</f>
        <v>0</v>
      </c>
      <c r="J24" s="171">
        <f>(PORTIONS!J24*COSTS!$L24)/100</f>
        <v>0</v>
      </c>
      <c r="K24" s="171">
        <f>(PORTIONS!K24*COSTS!$L24)/100</f>
        <v>0</v>
      </c>
      <c r="L24" s="171">
        <f>(PORTIONS!L24*COSTS!$L24)/100</f>
        <v>0</v>
      </c>
      <c r="M24" s="170">
        <f>(PORTIONS!M24*COSTS!$L24)/100</f>
        <v>0</v>
      </c>
      <c r="N24" s="171">
        <f>(PORTIONS!N24*COSTS!$L24)/100</f>
        <v>0</v>
      </c>
      <c r="O24" s="171">
        <f>(PORTIONS!O24*COSTS!$L24)/100</f>
        <v>0</v>
      </c>
      <c r="P24" s="171">
        <f>(PORTIONS!P24*COSTS!$L24)/100</f>
        <v>0</v>
      </c>
      <c r="Q24" s="170">
        <f>(PORTIONS!Q24*COSTS!$L24)/100</f>
        <v>0</v>
      </c>
      <c r="R24" s="171">
        <f>(PORTIONS!R24*COSTS!$L24)/100</f>
        <v>0</v>
      </c>
      <c r="S24" s="171">
        <f>(PORTIONS!S24*COSTS!$L24)/100</f>
        <v>0</v>
      </c>
      <c r="T24" s="171">
        <f>(PORTIONS!T24*COSTS!$L24)/100</f>
        <v>0</v>
      </c>
      <c r="U24" s="174">
        <f>(PORTIONS!U24*COSTS!$L24)/100</f>
        <v>0</v>
      </c>
      <c r="V24" s="176">
        <f>(PORTIONS!V24*COSTS!$L24)/100</f>
        <v>0</v>
      </c>
      <c r="W24" s="176">
        <f>(PORTIONS!W24*COSTS!$L24)/100</f>
        <v>0</v>
      </c>
      <c r="X24" s="176">
        <f>(PORTIONS!X24*COSTS!$L24)/100</f>
        <v>0</v>
      </c>
      <c r="Y24" s="176">
        <f>(PORTIONS!Y24*COSTS!$L24)/100</f>
        <v>0</v>
      </c>
      <c r="Z24" s="176">
        <f>(PORTIONS!Z24*COSTS!$L24)/100</f>
        <v>0</v>
      </c>
      <c r="AA24" s="176">
        <f>(PORTIONS!AA24*COSTS!$L24)/100</f>
        <v>0</v>
      </c>
      <c r="AB24" s="176">
        <f>(PORTIONS!AB24*COSTS!$L24)/100</f>
        <v>0</v>
      </c>
      <c r="AC24" s="176">
        <f>(PORTIONS!AC24*COSTS!$L24)/100</f>
        <v>0</v>
      </c>
    </row>
    <row r="25">
      <c r="A25" s="141" t="str">
        <f>COSTS!A25&amp;" (g)"</f>
        <v>Mushrooms, cooked (g)</v>
      </c>
      <c r="B25" s="170">
        <f>(PORTIONS!B25*COSTS!$L25)/100</f>
        <v>0</v>
      </c>
      <c r="C25" s="171">
        <f>(PORTIONS!C25*COSTS!$L25)/100</f>
        <v>0</v>
      </c>
      <c r="D25" s="171">
        <f>(PORTIONS!D25*COSTS!$L25)/100</f>
        <v>0</v>
      </c>
      <c r="E25" s="171">
        <f>(PORTIONS!E25*COSTS!$L25)/100</f>
        <v>0</v>
      </c>
      <c r="F25" s="171">
        <f>(PORTIONS!F25*COSTS!$L25)/100</f>
        <v>0</v>
      </c>
      <c r="G25" s="171">
        <f>(PORTIONS!G25*COSTS!$L25)/100</f>
        <v>0</v>
      </c>
      <c r="H25" s="171">
        <f>(PORTIONS!H25*COSTS!$L25)/100</f>
        <v>0</v>
      </c>
      <c r="I25" s="171">
        <f>(PORTIONS!I25*COSTS!$L25)/100</f>
        <v>0</v>
      </c>
      <c r="J25" s="171">
        <f>(PORTIONS!J25*COSTS!$L25)/100</f>
        <v>0</v>
      </c>
      <c r="K25" s="171">
        <f>(PORTIONS!K25*COSTS!$L25)/100</f>
        <v>0</v>
      </c>
      <c r="L25" s="171">
        <f>(PORTIONS!L25*COSTS!$L25)/100</f>
        <v>0.1072112317</v>
      </c>
      <c r="M25" s="170">
        <f>(PORTIONS!M25*COSTS!$L25)/100</f>
        <v>0</v>
      </c>
      <c r="N25" s="171">
        <f>(PORTIONS!N25*COSTS!$L25)/100</f>
        <v>0</v>
      </c>
      <c r="O25" s="171">
        <f>(PORTIONS!O25*COSTS!$L25)/100</f>
        <v>0</v>
      </c>
      <c r="P25" s="171">
        <f>(PORTIONS!P25*COSTS!$L25)/100</f>
        <v>0</v>
      </c>
      <c r="Q25" s="170">
        <f>(PORTIONS!Q25*COSTS!$L25)/100</f>
        <v>0</v>
      </c>
      <c r="R25" s="171">
        <f>(PORTIONS!R25*COSTS!$L25)/100</f>
        <v>0</v>
      </c>
      <c r="S25" s="171">
        <f>(PORTIONS!S25*COSTS!$L25)/100</f>
        <v>0</v>
      </c>
      <c r="T25" s="171">
        <f>(PORTIONS!T25*COSTS!$L25)/100</f>
        <v>0</v>
      </c>
      <c r="U25" s="174">
        <f>(PORTIONS!U25*COSTS!$L25)/100</f>
        <v>0</v>
      </c>
      <c r="V25" s="176">
        <f>(PORTIONS!V25*COSTS!$L25)/100</f>
        <v>0</v>
      </c>
      <c r="W25" s="176">
        <f>(PORTIONS!W25*COSTS!$L25)/100</f>
        <v>0</v>
      </c>
      <c r="X25" s="176">
        <f>(PORTIONS!X25*COSTS!$L25)/100</f>
        <v>0</v>
      </c>
      <c r="Y25" s="176">
        <f>(PORTIONS!Y25*COSTS!$L25)/100</f>
        <v>0</v>
      </c>
      <c r="Z25" s="176">
        <f>(PORTIONS!Z25*COSTS!$L25)/100</f>
        <v>0</v>
      </c>
      <c r="AA25" s="176">
        <f>(PORTIONS!AA25*COSTS!$L25)/100</f>
        <v>0</v>
      </c>
      <c r="AB25" s="176">
        <f>(PORTIONS!AB25*COSTS!$L25)/100</f>
        <v>0</v>
      </c>
      <c r="AC25" s="176">
        <f>(PORTIONS!AC25*COSTS!$L25)/100</f>
        <v>0</v>
      </c>
    </row>
    <row r="26">
      <c r="A26" s="141" t="str">
        <f>COSTS!A26&amp;" (g)"</f>
        <v>Olive oil, extra-virgin (g)</v>
      </c>
      <c r="B26" s="170">
        <f>(PORTIONS!B26*COSTS!$L26)/100</f>
        <v>0</v>
      </c>
      <c r="C26" s="171">
        <f>(PORTIONS!C26*COSTS!$L26)/100</f>
        <v>0</v>
      </c>
      <c r="D26" s="171">
        <f>(PORTIONS!D26*COSTS!$L26)/100</f>
        <v>0</v>
      </c>
      <c r="E26" s="171">
        <f>(PORTIONS!E26*COSTS!$L26)/100</f>
        <v>0</v>
      </c>
      <c r="F26" s="171">
        <f>(PORTIONS!F26*COSTS!$L26)/100</f>
        <v>0.0419320093</v>
      </c>
      <c r="G26" s="171">
        <f>(PORTIONS!G26*COSTS!$L26)/100</f>
        <v>0.0419320093</v>
      </c>
      <c r="H26" s="171">
        <f>(PORTIONS!H26*COSTS!$L26)/100</f>
        <v>0.0419320093</v>
      </c>
      <c r="I26" s="171">
        <f>(PORTIONS!I26*COSTS!$L26)/100</f>
        <v>0</v>
      </c>
      <c r="J26" s="171">
        <f>(PORTIONS!J26*COSTS!$L26)/100</f>
        <v>0</v>
      </c>
      <c r="K26" s="171">
        <f>(PORTIONS!K26*COSTS!$L26)/100</f>
        <v>0</v>
      </c>
      <c r="L26" s="171">
        <f>(PORTIONS!L26*COSTS!$L26)/100</f>
        <v>0.0419320093</v>
      </c>
      <c r="M26" s="170">
        <f>(PORTIONS!M26*COSTS!$L26)/100</f>
        <v>0</v>
      </c>
      <c r="N26" s="171">
        <f>(PORTIONS!N26*COSTS!$L26)/100</f>
        <v>0</v>
      </c>
      <c r="O26" s="171">
        <f>(PORTIONS!O26*COSTS!$L26)/100</f>
        <v>0.0419320093</v>
      </c>
      <c r="P26" s="171">
        <f>(PORTIONS!P26*COSTS!$L26)/100</f>
        <v>0.06988668216</v>
      </c>
      <c r="Q26" s="170">
        <f>(PORTIONS!Q26*COSTS!$L26)/100</f>
        <v>0</v>
      </c>
      <c r="R26" s="171">
        <f>(PORTIONS!R26*COSTS!$L26)/100</f>
        <v>0</v>
      </c>
      <c r="S26" s="171">
        <f>(PORTIONS!S26*COSTS!$L26)/100</f>
        <v>0</v>
      </c>
      <c r="T26" s="171">
        <f>(PORTIONS!T26*COSTS!$L26)/100</f>
        <v>0</v>
      </c>
      <c r="U26" s="174">
        <f>(PORTIONS!U26*COSTS!$L26)/100</f>
        <v>0</v>
      </c>
      <c r="V26" s="176">
        <f>(PORTIONS!V26*COSTS!$L26)/100</f>
        <v>0</v>
      </c>
      <c r="W26" s="176">
        <f>(PORTIONS!W26*COSTS!$L26)/100</f>
        <v>0</v>
      </c>
      <c r="X26" s="176">
        <f>(PORTIONS!X26*COSTS!$L26)/100</f>
        <v>0</v>
      </c>
      <c r="Y26" s="176">
        <f>(PORTIONS!Y26*COSTS!$L26)/100</f>
        <v>0</v>
      </c>
      <c r="Z26" s="176">
        <f>(PORTIONS!Z26*COSTS!$L26)/100</f>
        <v>0</v>
      </c>
      <c r="AA26" s="176">
        <f>(PORTIONS!AA26*COSTS!$L26)/100</f>
        <v>0</v>
      </c>
      <c r="AB26" s="176">
        <f>(PORTIONS!AB26*COSTS!$L26)/100</f>
        <v>0</v>
      </c>
      <c r="AC26" s="176">
        <f>(PORTIONS!AC26*COSTS!$L26)/100</f>
        <v>0</v>
      </c>
    </row>
    <row r="27">
      <c r="A27" s="141" t="str">
        <f>COSTS!A27&amp;" (g)"</f>
        <v>Olive oil, garlic (g)</v>
      </c>
      <c r="B27" s="170">
        <f>(PORTIONS!B27*COSTS!$L27)/100</f>
        <v>0</v>
      </c>
      <c r="C27" s="171">
        <f>(PORTIONS!C27*COSTS!$L27)/100</f>
        <v>0</v>
      </c>
      <c r="D27" s="171">
        <f>(PORTIONS!D27*COSTS!$L27)/100</f>
        <v>0.04394202899</v>
      </c>
      <c r="E27" s="171">
        <f>(PORTIONS!E27*COSTS!$L27)/100</f>
        <v>0.04394202899</v>
      </c>
      <c r="F27" s="171">
        <f>(PORTIONS!F27*COSTS!$L27)/100</f>
        <v>0</v>
      </c>
      <c r="G27" s="171">
        <f>(PORTIONS!G27*COSTS!$L27)/100</f>
        <v>0</v>
      </c>
      <c r="H27" s="171">
        <f>(PORTIONS!H27*COSTS!$L27)/100</f>
        <v>0</v>
      </c>
      <c r="I27" s="171">
        <f>(PORTIONS!I27*COSTS!$L27)/100</f>
        <v>0.03295652174</v>
      </c>
      <c r="J27" s="171">
        <f>(PORTIONS!J27*COSTS!$L27)/100</f>
        <v>0</v>
      </c>
      <c r="K27" s="171">
        <f>(PORTIONS!K27*COSTS!$L27)/100</f>
        <v>0.03295652174</v>
      </c>
      <c r="L27" s="171">
        <f>(PORTIONS!L27*COSTS!$L27)/100</f>
        <v>0</v>
      </c>
      <c r="M27" s="170">
        <f>(PORTIONS!M27*COSTS!$L27)/100</f>
        <v>0</v>
      </c>
      <c r="N27" s="171">
        <f>(PORTIONS!N27*COSTS!$L27)/100</f>
        <v>0</v>
      </c>
      <c r="O27" s="171">
        <f>(PORTIONS!O27*COSTS!$L27)/100</f>
        <v>0</v>
      </c>
      <c r="P27" s="171">
        <f>(PORTIONS!P27*COSTS!$L27)/100</f>
        <v>0</v>
      </c>
      <c r="Q27" s="170">
        <f>(PORTIONS!Q27*COSTS!$L27)/100</f>
        <v>0</v>
      </c>
      <c r="R27" s="171">
        <f>(PORTIONS!R27*COSTS!$L27)/100</f>
        <v>0</v>
      </c>
      <c r="S27" s="171">
        <f>(PORTIONS!S27*COSTS!$L27)/100</f>
        <v>0</v>
      </c>
      <c r="T27" s="171">
        <f>(PORTIONS!T27*COSTS!$L27)/100</f>
        <v>0</v>
      </c>
      <c r="U27" s="174">
        <f>(PORTIONS!U27*COSTS!$L27)/100</f>
        <v>0</v>
      </c>
      <c r="V27" s="176">
        <f>(PORTIONS!V27*COSTS!$L27)/100</f>
        <v>0</v>
      </c>
      <c r="W27" s="176">
        <f>(PORTIONS!W27*COSTS!$L27)/100</f>
        <v>0</v>
      </c>
      <c r="X27" s="176">
        <f>(PORTIONS!X27*COSTS!$L27)/100</f>
        <v>0.3295652174</v>
      </c>
      <c r="Y27" s="176">
        <f>(PORTIONS!Y27*COSTS!$L27)/100</f>
        <v>0</v>
      </c>
      <c r="Z27" s="176">
        <f>(PORTIONS!Z27*COSTS!$L27)/100</f>
        <v>0</v>
      </c>
      <c r="AA27" s="176">
        <f>(PORTIONS!AA27*COSTS!$L27)/100</f>
        <v>0</v>
      </c>
      <c r="AB27" s="176">
        <f>(PORTIONS!AB27*COSTS!$L27)/100</f>
        <v>0</v>
      </c>
      <c r="AC27" s="176">
        <f>(PORTIONS!AC27*COSTS!$L27)/100</f>
        <v>0</v>
      </c>
    </row>
    <row r="28">
      <c r="A28" s="141" t="str">
        <f>COSTS!A28&amp;" (g)"</f>
        <v>OLIVE OIL, PURE (g)</v>
      </c>
      <c r="B28" s="170">
        <f>(PORTIONS!B28*COSTS!$L28)/100</f>
        <v>0</v>
      </c>
      <c r="C28" s="171">
        <f>(PORTIONS!C28*COSTS!$L28)/100</f>
        <v>0</v>
      </c>
      <c r="D28" s="171">
        <f>(PORTIONS!D28*COSTS!$L28)/100</f>
        <v>0</v>
      </c>
      <c r="E28" s="171">
        <f>(PORTIONS!E28*COSTS!$L28)/100</f>
        <v>0</v>
      </c>
      <c r="F28" s="171">
        <f>(PORTIONS!F28*COSTS!$L28)/100</f>
        <v>0</v>
      </c>
      <c r="G28" s="171">
        <f>(PORTIONS!G28*COSTS!$L28)/100</f>
        <v>0</v>
      </c>
      <c r="H28" s="171">
        <f>(PORTIONS!H28*COSTS!$L28)/100</f>
        <v>0</v>
      </c>
      <c r="I28" s="171">
        <f>(PORTIONS!I28*COSTS!$L28)/100</f>
        <v>0</v>
      </c>
      <c r="J28" s="171">
        <f>(PORTIONS!J28*COSTS!$L28)/100</f>
        <v>0</v>
      </c>
      <c r="K28" s="171">
        <f>(PORTIONS!K28*COSTS!$L28)/100</f>
        <v>0</v>
      </c>
      <c r="L28" s="171">
        <f>(PORTIONS!L28*COSTS!$L28)/100</f>
        <v>0</v>
      </c>
      <c r="M28" s="170">
        <f>(PORTIONS!M28*COSTS!$L28)/100</f>
        <v>0</v>
      </c>
      <c r="N28" s="171">
        <f>(PORTIONS!N28*COSTS!$L28)/100</f>
        <v>0</v>
      </c>
      <c r="O28" s="171">
        <f>(PORTIONS!O28*COSTS!$L28)/100</f>
        <v>0</v>
      </c>
      <c r="P28" s="171">
        <f>(PORTIONS!P28*COSTS!$L28)/100</f>
        <v>0</v>
      </c>
      <c r="Q28" s="170">
        <f>(PORTIONS!Q28*COSTS!$L28)/100</f>
        <v>0</v>
      </c>
      <c r="R28" s="171">
        <f>(PORTIONS!R28*COSTS!$L28)/100</f>
        <v>0</v>
      </c>
      <c r="S28" s="171">
        <f>(PORTIONS!S28*COSTS!$L28)/100</f>
        <v>0</v>
      </c>
      <c r="T28" s="171">
        <f>(PORTIONS!T28*COSTS!$L28)/100</f>
        <v>0</v>
      </c>
      <c r="U28" s="174">
        <f>(PORTIONS!U28*COSTS!$L28)/100</f>
        <v>0</v>
      </c>
      <c r="V28" s="176">
        <f>(PORTIONS!V28*COSTS!$L28)/100</f>
        <v>0</v>
      </c>
      <c r="W28" s="176">
        <f>(PORTIONS!W28*COSTS!$L28)/100</f>
        <v>2.746376812</v>
      </c>
      <c r="X28" s="176">
        <f>(PORTIONS!X28*COSTS!$L28)/100</f>
        <v>0</v>
      </c>
      <c r="Y28" s="176">
        <f>(PORTIONS!Y28*COSTS!$L28)/100</f>
        <v>0</v>
      </c>
      <c r="Z28" s="176">
        <f>(PORTIONS!Z28*COSTS!$L28)/100</f>
        <v>0</v>
      </c>
      <c r="AA28" s="176">
        <f>(PORTIONS!AA28*COSTS!$L28)/100</f>
        <v>0</v>
      </c>
      <c r="AB28" s="176">
        <f>(PORTIONS!AB28*COSTS!$L28)/100</f>
        <v>0</v>
      </c>
      <c r="AC28" s="176">
        <f>(PORTIONS!AC28*COSTS!$L28)/100</f>
        <v>0.6865942029</v>
      </c>
    </row>
    <row r="29">
      <c r="A29" s="141" t="str">
        <f>COSTS!A29&amp;" (g)"</f>
        <v>Onions, red (g)</v>
      </c>
      <c r="B29" s="170">
        <f>(PORTIONS!B29*COSTS!$L29)/100</f>
        <v>0</v>
      </c>
      <c r="C29" s="171">
        <f>(PORTIONS!C29*COSTS!$L29)/100</f>
        <v>0</v>
      </c>
      <c r="D29" s="171">
        <f>(PORTIONS!D29*COSTS!$L29)/100</f>
        <v>0</v>
      </c>
      <c r="E29" s="171">
        <f>(PORTIONS!E29*COSTS!$L29)/100</f>
        <v>0</v>
      </c>
      <c r="F29" s="171">
        <f>(PORTIONS!F29*COSTS!$L29)/100</f>
        <v>0.02791054516</v>
      </c>
      <c r="G29" s="171">
        <f>(PORTIONS!G29*COSTS!$L29)/100</f>
        <v>0</v>
      </c>
      <c r="H29" s="171">
        <f>(PORTIONS!H29*COSTS!$L29)/100</f>
        <v>0</v>
      </c>
      <c r="I29" s="171">
        <f>(PORTIONS!I29*COSTS!$L29)/100</f>
        <v>0.1116421806</v>
      </c>
      <c r="J29" s="171">
        <f>(PORTIONS!J29*COSTS!$L29)/100</f>
        <v>0</v>
      </c>
      <c r="K29" s="171">
        <f>(PORTIONS!K29*COSTS!$L29)/100</f>
        <v>0</v>
      </c>
      <c r="L29" s="171">
        <f>(PORTIONS!L29*COSTS!$L29)/100</f>
        <v>0</v>
      </c>
      <c r="M29" s="170">
        <f>(PORTIONS!M29*COSTS!$L29)/100</f>
        <v>0</v>
      </c>
      <c r="N29" s="171">
        <f>(PORTIONS!N29*COSTS!$L29)/100</f>
        <v>0</v>
      </c>
      <c r="O29" s="171">
        <f>(PORTIONS!O29*COSTS!$L29)/100</f>
        <v>0</v>
      </c>
      <c r="P29" s="171">
        <f>(PORTIONS!P29*COSTS!$L29)/100</f>
        <v>0</v>
      </c>
      <c r="Q29" s="170">
        <f>(PORTIONS!Q29*COSTS!$L29)/100</f>
        <v>0</v>
      </c>
      <c r="R29" s="171">
        <f>(PORTIONS!R29*COSTS!$L29)/100</f>
        <v>0</v>
      </c>
      <c r="S29" s="171">
        <f>(PORTIONS!S29*COSTS!$L29)/100</f>
        <v>0</v>
      </c>
      <c r="T29" s="171">
        <f>(PORTIONS!T29*COSTS!$L29)/100</f>
        <v>0</v>
      </c>
      <c r="U29" s="174">
        <f>(PORTIONS!U29*COSTS!$L29)/100</f>
        <v>0</v>
      </c>
      <c r="V29" s="176">
        <f>(PORTIONS!V29*COSTS!$L29)/100</f>
        <v>0</v>
      </c>
      <c r="W29" s="176">
        <f>(PORTIONS!W29*COSTS!$L29)/100</f>
        <v>0</v>
      </c>
      <c r="X29" s="176">
        <f>(PORTIONS!X29*COSTS!$L29)/100</f>
        <v>0</v>
      </c>
      <c r="Y29" s="176">
        <f>(PORTIONS!Y29*COSTS!$L29)/100</f>
        <v>0</v>
      </c>
      <c r="Z29" s="176">
        <f>(PORTIONS!Z29*COSTS!$L29)/100</f>
        <v>0</v>
      </c>
      <c r="AA29" s="176">
        <f>(PORTIONS!AA29*COSTS!$L29)/100</f>
        <v>0</v>
      </c>
      <c r="AB29" s="176">
        <f>(PORTIONS!AB29*COSTS!$L29)/100</f>
        <v>0</v>
      </c>
      <c r="AC29" s="176">
        <f>(PORTIONS!AC29*COSTS!$L29)/100</f>
        <v>0</v>
      </c>
    </row>
    <row r="30">
      <c r="A30" s="141" t="str">
        <f>COSTS!A30&amp;" (g)"</f>
        <v>Oregano (g)</v>
      </c>
      <c r="B30" s="170">
        <f>(PORTIONS!B30*COSTS!$L30)/100</f>
        <v>0</v>
      </c>
      <c r="C30" s="171">
        <f>(PORTIONS!C30*COSTS!$L30)/100</f>
        <v>0</v>
      </c>
      <c r="D30" s="171">
        <f>(PORTIONS!D30*COSTS!$L30)/100</f>
        <v>0.01721370747</v>
      </c>
      <c r="E30" s="171">
        <f>(PORTIONS!E30*COSTS!$L30)/100</f>
        <v>0.01721370747</v>
      </c>
      <c r="F30" s="171">
        <f>(PORTIONS!F30*COSTS!$L30)/100</f>
        <v>0.008606853736</v>
      </c>
      <c r="G30" s="171">
        <f>(PORTIONS!G30*COSTS!$L30)/100</f>
        <v>0.008606853736</v>
      </c>
      <c r="H30" s="171">
        <f>(PORTIONS!H30*COSTS!$L30)/100</f>
        <v>0.008606853736</v>
      </c>
      <c r="I30" s="171">
        <f>(PORTIONS!I30*COSTS!$L30)/100</f>
        <v>0</v>
      </c>
      <c r="J30" s="171">
        <f>(PORTIONS!J30*COSTS!$L30)/100</f>
        <v>0.008606853736</v>
      </c>
      <c r="K30" s="171">
        <f>(PORTIONS!K30*COSTS!$L30)/100</f>
        <v>0.008606853736</v>
      </c>
      <c r="L30" s="171">
        <f>(PORTIONS!L30*COSTS!$L30)/100</f>
        <v>0.008606853736</v>
      </c>
      <c r="M30" s="170">
        <f>(PORTIONS!M30*COSTS!$L30)/100</f>
        <v>0</v>
      </c>
      <c r="N30" s="171">
        <f>(PORTIONS!N30*COSTS!$L30)/100</f>
        <v>0</v>
      </c>
      <c r="O30" s="171">
        <f>(PORTIONS!O30*COSTS!$L30)/100</f>
        <v>0</v>
      </c>
      <c r="P30" s="171">
        <f>(PORTIONS!P30*COSTS!$L30)/100</f>
        <v>0</v>
      </c>
      <c r="Q30" s="170">
        <f>(PORTIONS!Q30*COSTS!$L30)/100</f>
        <v>0</v>
      </c>
      <c r="R30" s="171">
        <f>(PORTIONS!R30*COSTS!$L30)/100</f>
        <v>0</v>
      </c>
      <c r="S30" s="171">
        <f>(PORTIONS!S30*COSTS!$L30)/100</f>
        <v>0</v>
      </c>
      <c r="T30" s="171">
        <f>(PORTIONS!T30*COSTS!$L30)/100</f>
        <v>0</v>
      </c>
      <c r="U30" s="174">
        <f>(PORTIONS!U30*COSTS!$L30)/100</f>
        <v>0</v>
      </c>
      <c r="V30" s="176">
        <f>(PORTIONS!V30*COSTS!$L30)/100</f>
        <v>0</v>
      </c>
      <c r="W30" s="176">
        <f>(PORTIONS!W30*COSTS!$L30)/100</f>
        <v>0</v>
      </c>
      <c r="X30" s="176">
        <f>(PORTIONS!X30*COSTS!$L30)/100</f>
        <v>0</v>
      </c>
      <c r="Y30" s="176">
        <f>(PORTIONS!Y30*COSTS!$L30)/100</f>
        <v>0</v>
      </c>
      <c r="Z30" s="176">
        <f>(PORTIONS!Z30*COSTS!$L30)/100</f>
        <v>0</v>
      </c>
      <c r="AA30" s="176">
        <f>(PORTIONS!AA30*COSTS!$L30)/100</f>
        <v>0.08606853736</v>
      </c>
      <c r="AB30" s="176">
        <f>(PORTIONS!AB30*COSTS!$L30)/100</f>
        <v>0</v>
      </c>
      <c r="AC30" s="176">
        <f>(PORTIONS!AC30*COSTS!$L30)/100</f>
        <v>0</v>
      </c>
    </row>
    <row r="31">
      <c r="A31" s="141" t="str">
        <f>COSTS!A31&amp;" (g)"</f>
        <v>Pecorino Romano (g)</v>
      </c>
      <c r="B31" s="170">
        <f>(PORTIONS!B31*COSTS!$L31)/100</f>
        <v>0</v>
      </c>
      <c r="C31" s="171">
        <f>(PORTIONS!C31*COSTS!$L31)/100</f>
        <v>0</v>
      </c>
      <c r="D31" s="171">
        <f>(PORTIONS!D31*COSTS!$L31)/100</f>
        <v>0.524700612</v>
      </c>
      <c r="E31" s="171">
        <f>(PORTIONS!E31*COSTS!$L31)/100</f>
        <v>0</v>
      </c>
      <c r="F31" s="171">
        <f>(PORTIONS!F31*COSTS!$L31)/100</f>
        <v>0</v>
      </c>
      <c r="G31" s="171">
        <f>(PORTIONS!G31*COSTS!$L31)/100</f>
        <v>0</v>
      </c>
      <c r="H31" s="171">
        <f>(PORTIONS!H31*COSTS!$L31)/100</f>
        <v>0</v>
      </c>
      <c r="I31" s="171">
        <f>(PORTIONS!I31*COSTS!$L31)/100</f>
        <v>0</v>
      </c>
      <c r="J31" s="171">
        <f>(PORTIONS!J31*COSTS!$L31)/100</f>
        <v>0</v>
      </c>
      <c r="K31" s="171">
        <f>(PORTIONS!K31*COSTS!$L31)/100</f>
        <v>0.2998289211</v>
      </c>
      <c r="L31" s="171">
        <f>(PORTIONS!L31*COSTS!$L31)/100</f>
        <v>0</v>
      </c>
      <c r="M31" s="170">
        <f>(PORTIONS!M31*COSTS!$L31)/100</f>
        <v>0</v>
      </c>
      <c r="N31" s="171">
        <f>(PORTIONS!N31*COSTS!$L31)/100</f>
        <v>0</v>
      </c>
      <c r="O31" s="171">
        <f>(PORTIONS!O31*COSTS!$L31)/100</f>
        <v>0</v>
      </c>
      <c r="P31" s="171">
        <f>(PORTIONS!P31*COSTS!$L31)/100</f>
        <v>0</v>
      </c>
      <c r="Q31" s="170">
        <f>(PORTIONS!Q31*COSTS!$L31)/100</f>
        <v>0</v>
      </c>
      <c r="R31" s="171">
        <f>(PORTIONS!R31*COSTS!$L31)/100</f>
        <v>0</v>
      </c>
      <c r="S31" s="171">
        <f>(PORTIONS!S31*COSTS!$L31)/100</f>
        <v>0</v>
      </c>
      <c r="T31" s="171">
        <f>(PORTIONS!T31*COSTS!$L31)/100</f>
        <v>0</v>
      </c>
      <c r="U31" s="174">
        <f>(PORTIONS!U31*COSTS!$L31)/100</f>
        <v>0</v>
      </c>
      <c r="V31" s="176">
        <f>(PORTIONS!V31*COSTS!$L31)/100</f>
        <v>0</v>
      </c>
      <c r="W31" s="176">
        <f>(PORTIONS!W31*COSTS!$L31)/100</f>
        <v>0</v>
      </c>
      <c r="X31" s="176">
        <f>(PORTIONS!X31*COSTS!$L31)/100</f>
        <v>0</v>
      </c>
      <c r="Y31" s="176">
        <f>(PORTIONS!Y31*COSTS!$L31)/100</f>
        <v>0</v>
      </c>
      <c r="Z31" s="176">
        <f>(PORTIONS!Z31*COSTS!$L31)/100</f>
        <v>0</v>
      </c>
      <c r="AA31" s="176">
        <f>(PORTIONS!AA31*COSTS!$L31)/100</f>
        <v>0</v>
      </c>
      <c r="AB31" s="176">
        <f>(PORTIONS!AB31*COSTS!$L31)/100</f>
        <v>0</v>
      </c>
      <c r="AC31" s="176">
        <f>(PORTIONS!AC31*COSTS!$L31)/100</f>
        <v>0</v>
      </c>
    </row>
    <row r="32">
      <c r="A32" s="141" t="str">
        <f>COSTS!A32&amp;" (g)"</f>
        <v>Pepper, black (g)</v>
      </c>
      <c r="B32" s="170">
        <f>(PORTIONS!B32*COSTS!$L32)/100</f>
        <v>0</v>
      </c>
      <c r="C32" s="171">
        <f>(PORTIONS!C32*COSTS!$L32)/100</f>
        <v>0</v>
      </c>
      <c r="D32" s="171">
        <f>(PORTIONS!D32*COSTS!$L32)/100</f>
        <v>0</v>
      </c>
      <c r="E32" s="171">
        <f>(PORTIONS!E32*COSTS!$L32)/100</f>
        <v>0</v>
      </c>
      <c r="F32" s="171">
        <f>(PORTIONS!F32*COSTS!$L32)/100</f>
        <v>0</v>
      </c>
      <c r="G32" s="171">
        <f>(PORTIONS!G32*COSTS!$L32)/100</f>
        <v>0</v>
      </c>
      <c r="H32" s="171">
        <f>(PORTIONS!H32*COSTS!$L32)/100</f>
        <v>0</v>
      </c>
      <c r="I32" s="171">
        <f>(PORTIONS!I32*COSTS!$L32)/100</f>
        <v>0</v>
      </c>
      <c r="J32" s="171">
        <f>(PORTIONS!J32*COSTS!$L32)/100</f>
        <v>0</v>
      </c>
      <c r="K32" s="171">
        <f>(PORTIONS!K32*COSTS!$L32)/100</f>
        <v>0</v>
      </c>
      <c r="L32" s="171">
        <f>(PORTIONS!L32*COSTS!$L32)/100</f>
        <v>0</v>
      </c>
      <c r="M32" s="170">
        <f>(PORTIONS!M32*COSTS!$L32)/100</f>
        <v>0</v>
      </c>
      <c r="N32" s="171">
        <f>(PORTIONS!N32*COSTS!$L32)/100</f>
        <v>0.0001761494912</v>
      </c>
      <c r="O32" s="171">
        <f>(PORTIONS!O32*COSTS!$L32)/100</f>
        <v>0</v>
      </c>
      <c r="P32" s="171">
        <f>(PORTIONS!P32*COSTS!$L32)/100</f>
        <v>0</v>
      </c>
      <c r="Q32" s="170">
        <f>(PORTIONS!Q32*COSTS!$L32)/100</f>
        <v>0</v>
      </c>
      <c r="R32" s="171">
        <f>(PORTIONS!R32*COSTS!$L32)/100</f>
        <v>0</v>
      </c>
      <c r="S32" s="171">
        <f>(PORTIONS!S32*COSTS!$L32)/100</f>
        <v>0</v>
      </c>
      <c r="T32" s="171">
        <f>(PORTIONS!T32*COSTS!$L32)/100</f>
        <v>0</v>
      </c>
      <c r="U32" s="174">
        <f>(PORTIONS!U32*COSTS!$L32)/100</f>
        <v>0</v>
      </c>
      <c r="V32" s="176">
        <f>(PORTIONS!V32*COSTS!$L32)/100</f>
        <v>0</v>
      </c>
      <c r="W32" s="176">
        <f>(PORTIONS!W32*COSTS!$L32)/100</f>
        <v>0.2642242368</v>
      </c>
      <c r="X32" s="176">
        <f>(PORTIONS!X32*COSTS!$L32)/100</f>
        <v>0</v>
      </c>
      <c r="Y32" s="176">
        <f>(PORTIONS!Y32*COSTS!$L32)/100</f>
        <v>0</v>
      </c>
      <c r="Z32" s="176">
        <f>(PORTIONS!Z32*COSTS!$L32)/100</f>
        <v>0</v>
      </c>
      <c r="AA32" s="176">
        <f>(PORTIONS!AA32*COSTS!$L32)/100</f>
        <v>0</v>
      </c>
      <c r="AB32" s="176">
        <f>(PORTIONS!AB32*COSTS!$L32)/100</f>
        <v>0</v>
      </c>
      <c r="AC32" s="176">
        <f>(PORTIONS!AC32*COSTS!$L32)/100</f>
        <v>0</v>
      </c>
    </row>
    <row r="33">
      <c r="A33" s="141" t="str">
        <f>COSTS!A33&amp;" (g)"</f>
        <v>Pepperoni (g)</v>
      </c>
      <c r="B33" s="170">
        <f>(PORTIONS!B33*COSTS!$L33)/100</f>
        <v>0</v>
      </c>
      <c r="C33" s="171">
        <f>(PORTIONS!C33*COSTS!$L33)/100</f>
        <v>0</v>
      </c>
      <c r="D33" s="171">
        <f>(PORTIONS!D33*COSTS!$L33)/100</f>
        <v>0</v>
      </c>
      <c r="E33" s="171">
        <f>(PORTIONS!E33*COSTS!$L33)/100</f>
        <v>0</v>
      </c>
      <c r="F33" s="171">
        <f>(PORTIONS!F33*COSTS!$L33)/100</f>
        <v>0</v>
      </c>
      <c r="G33" s="171">
        <f>(PORTIONS!G33*COSTS!$L33)/100</f>
        <v>0</v>
      </c>
      <c r="H33" s="171">
        <f>(PORTIONS!H33*COSTS!$L33)/100</f>
        <v>0</v>
      </c>
      <c r="I33" s="171">
        <f>(PORTIONS!I33*COSTS!$L33)/100</f>
        <v>0</v>
      </c>
      <c r="J33" s="171">
        <f>(PORTIONS!J33*COSTS!$L33)/100</f>
        <v>0.6062717156</v>
      </c>
      <c r="K33" s="171">
        <f>(PORTIONS!K33*COSTS!$L33)/100</f>
        <v>0</v>
      </c>
      <c r="L33" s="171">
        <f>(PORTIONS!L33*COSTS!$L33)/100</f>
        <v>0</v>
      </c>
      <c r="M33" s="170">
        <f>(PORTIONS!M33*COSTS!$L33)/100</f>
        <v>0</v>
      </c>
      <c r="N33" s="171">
        <f>(PORTIONS!N33*COSTS!$L33)/100</f>
        <v>0</v>
      </c>
      <c r="O33" s="171">
        <f>(PORTIONS!O33*COSTS!$L33)/100</f>
        <v>0</v>
      </c>
      <c r="P33" s="171">
        <f>(PORTIONS!P33*COSTS!$L33)/100</f>
        <v>0</v>
      </c>
      <c r="Q33" s="170">
        <f>(PORTIONS!Q33*COSTS!$L33)/100</f>
        <v>0</v>
      </c>
      <c r="R33" s="171">
        <f>(PORTIONS!R33*COSTS!$L33)/100</f>
        <v>0</v>
      </c>
      <c r="S33" s="171">
        <f>(PORTIONS!S33*COSTS!$L33)/100</f>
        <v>0</v>
      </c>
      <c r="T33" s="171">
        <f>(PORTIONS!T33*COSTS!$L33)/100</f>
        <v>0</v>
      </c>
      <c r="U33" s="174">
        <f>(PORTIONS!U33*COSTS!$L33)/100</f>
        <v>0</v>
      </c>
      <c r="V33" s="176">
        <f>(PORTIONS!V33*COSTS!$L33)/100</f>
        <v>0</v>
      </c>
      <c r="W33" s="176">
        <f>(PORTIONS!W33*COSTS!$L33)/100</f>
        <v>0</v>
      </c>
      <c r="X33" s="176">
        <f>(PORTIONS!X33*COSTS!$L33)/100</f>
        <v>0</v>
      </c>
      <c r="Y33" s="176">
        <f>(PORTIONS!Y33*COSTS!$L33)/100</f>
        <v>0</v>
      </c>
      <c r="Z33" s="176">
        <f>(PORTIONS!Z33*COSTS!$L33)/100</f>
        <v>0</v>
      </c>
      <c r="AA33" s="176">
        <f>(PORTIONS!AA33*COSTS!$L33)/100</f>
        <v>0</v>
      </c>
      <c r="AB33" s="176">
        <f>(PORTIONS!AB33*COSTS!$L33)/100</f>
        <v>0</v>
      </c>
      <c r="AC33" s="176">
        <f>(PORTIONS!AC33*COSTS!$L33)/100</f>
        <v>0</v>
      </c>
    </row>
    <row r="34">
      <c r="A34" s="141" t="str">
        <f>COSTS!A34&amp;" (g)"</f>
        <v>Rosemary (g)</v>
      </c>
      <c r="B34" s="170">
        <f>(PORTIONS!B34*COSTS!$L34)/100</f>
        <v>0</v>
      </c>
      <c r="C34" s="171">
        <f>(PORTIONS!C34*COSTS!$L34)/100</f>
        <v>0</v>
      </c>
      <c r="D34" s="171">
        <f>(PORTIONS!D34*COSTS!$L34)/100</f>
        <v>0</v>
      </c>
      <c r="E34" s="171">
        <f>(PORTIONS!E34*COSTS!$L34)/100</f>
        <v>0</v>
      </c>
      <c r="F34" s="171">
        <f>(PORTIONS!F34*COSTS!$L34)/100</f>
        <v>0</v>
      </c>
      <c r="G34" s="171">
        <f>(PORTIONS!G34*COSTS!$L34)/100</f>
        <v>0</v>
      </c>
      <c r="H34" s="171">
        <f>(PORTIONS!H34*COSTS!$L34)/100</f>
        <v>0</v>
      </c>
      <c r="I34" s="171">
        <f>(PORTIONS!I34*COSTS!$L34)/100</f>
        <v>0.007539815517</v>
      </c>
      <c r="J34" s="171">
        <f>(PORTIONS!J34*COSTS!$L34)/100</f>
        <v>0</v>
      </c>
      <c r="K34" s="171">
        <f>(PORTIONS!K34*COSTS!$L34)/100</f>
        <v>0</v>
      </c>
      <c r="L34" s="171">
        <f>(PORTIONS!L34*COSTS!$L34)/100</f>
        <v>0</v>
      </c>
      <c r="M34" s="170">
        <f>(PORTIONS!M34*COSTS!$L34)/100</f>
        <v>0</v>
      </c>
      <c r="N34" s="171">
        <f>(PORTIONS!N34*COSTS!$L34)/100</f>
        <v>0</v>
      </c>
      <c r="O34" s="171">
        <f>(PORTIONS!O34*COSTS!$L34)/100</f>
        <v>0</v>
      </c>
      <c r="P34" s="171">
        <f>(PORTIONS!P34*COSTS!$L34)/100</f>
        <v>0</v>
      </c>
      <c r="Q34" s="170">
        <f>(PORTIONS!Q34*COSTS!$L34)/100</f>
        <v>0</v>
      </c>
      <c r="R34" s="171">
        <f>(PORTIONS!R34*COSTS!$L34)/100</f>
        <v>0</v>
      </c>
      <c r="S34" s="171">
        <f>(PORTIONS!S34*COSTS!$L34)/100</f>
        <v>0</v>
      </c>
      <c r="T34" s="171">
        <f>(PORTIONS!T34*COSTS!$L34)/100</f>
        <v>0</v>
      </c>
      <c r="U34" s="174">
        <f>(PORTIONS!U34*COSTS!$L34)/100</f>
        <v>0</v>
      </c>
      <c r="V34" s="176">
        <f>(PORTIONS!V34*COSTS!$L34)/100</f>
        <v>0</v>
      </c>
      <c r="W34" s="176">
        <f>(PORTIONS!W34*COSTS!$L34)/100</f>
        <v>0</v>
      </c>
      <c r="X34" s="176">
        <f>(PORTIONS!X34*COSTS!$L34)/100</f>
        <v>0</v>
      </c>
      <c r="Y34" s="176">
        <f>(PORTIONS!Y34*COSTS!$L34)/100</f>
        <v>0</v>
      </c>
      <c r="Z34" s="176">
        <f>(PORTIONS!Z34*COSTS!$L34)/100</f>
        <v>0</v>
      </c>
      <c r="AA34" s="176">
        <f>(PORTIONS!AA34*COSTS!$L34)/100</f>
        <v>0</v>
      </c>
      <c r="AB34" s="176">
        <f>(PORTIONS!AB34*COSTS!$L34)/100</f>
        <v>0</v>
      </c>
      <c r="AC34" s="176">
        <f>(PORTIONS!AC34*COSTS!$L34)/100</f>
        <v>0</v>
      </c>
    </row>
    <row r="35">
      <c r="A35" s="141" t="str">
        <f>COSTS!A35&amp;" (g)"</f>
        <v>SALT, GRANULATED (g)</v>
      </c>
      <c r="B35" s="170">
        <f>(PORTIONS!B35*COSTS!$L35)/100</f>
        <v>0</v>
      </c>
      <c r="C35" s="171">
        <f>(PORTIONS!C35*COSTS!$L35)/100</f>
        <v>0</v>
      </c>
      <c r="D35" s="171">
        <f>(PORTIONS!D35*COSTS!$L35)/100</f>
        <v>0</v>
      </c>
      <c r="E35" s="171">
        <f>(PORTIONS!E35*COSTS!$L35)/100</f>
        <v>0</v>
      </c>
      <c r="F35" s="171">
        <f>(PORTIONS!F35*COSTS!$L35)/100</f>
        <v>0</v>
      </c>
      <c r="G35" s="171">
        <f>(PORTIONS!G35*COSTS!$L35)/100</f>
        <v>0</v>
      </c>
      <c r="H35" s="171">
        <f>(PORTIONS!H35*COSTS!$L35)/100</f>
        <v>0</v>
      </c>
      <c r="I35" s="171">
        <f>(PORTIONS!I35*COSTS!$L35)/100</f>
        <v>0</v>
      </c>
      <c r="J35" s="171">
        <f>(PORTIONS!J35*COSTS!$L35)/100</f>
        <v>0</v>
      </c>
      <c r="K35" s="171">
        <f>(PORTIONS!K35*COSTS!$L35)/100</f>
        <v>0</v>
      </c>
      <c r="L35" s="171">
        <f>(PORTIONS!L35*COSTS!$L35)/100</f>
        <v>0</v>
      </c>
      <c r="M35" s="170">
        <f>(PORTIONS!M35*COSTS!$L35)/100</f>
        <v>0</v>
      </c>
      <c r="N35" s="171">
        <f>(PORTIONS!N35*COSTS!$L35)/100</f>
        <v>0</v>
      </c>
      <c r="O35" s="171">
        <f>(PORTIONS!O35*COSTS!$L35)/100</f>
        <v>0</v>
      </c>
      <c r="P35" s="171">
        <f>(PORTIONS!P35*COSTS!$L35)/100</f>
        <v>0</v>
      </c>
      <c r="Q35" s="170">
        <f>(PORTIONS!Q35*COSTS!$L35)/100</f>
        <v>0</v>
      </c>
      <c r="R35" s="171">
        <f>(PORTIONS!R35*COSTS!$L35)/100</f>
        <v>0</v>
      </c>
      <c r="S35" s="171">
        <f>(PORTIONS!S35*COSTS!$L35)/100</f>
        <v>0</v>
      </c>
      <c r="T35" s="171">
        <f>(PORTIONS!T35*COSTS!$L35)/100</f>
        <v>0</v>
      </c>
      <c r="U35" s="174">
        <f>(PORTIONS!U35*COSTS!$L35)/100</f>
        <v>0</v>
      </c>
      <c r="V35" s="176">
        <f>(PORTIONS!V35*COSTS!$L35)/100</f>
        <v>0.004484206071</v>
      </c>
      <c r="W35" s="176">
        <f>(PORTIONS!W35*COSTS!$L35)/100</f>
        <v>0</v>
      </c>
      <c r="X35" s="176">
        <f>(PORTIONS!X35*COSTS!$L35)/100</f>
        <v>0</v>
      </c>
      <c r="Y35" s="176">
        <f>(PORTIONS!Y35*COSTS!$L35)/100</f>
        <v>0.1195788286</v>
      </c>
      <c r="Z35" s="176">
        <f>(PORTIONS!Z35*COSTS!$L35)/100</f>
        <v>0</v>
      </c>
      <c r="AA35" s="176">
        <f>(PORTIONS!AA35*COSTS!$L35)/100</f>
        <v>0.01868419196</v>
      </c>
      <c r="AB35" s="176">
        <f>(PORTIONS!AB35*COSTS!$L35)/100</f>
        <v>0.2189787298</v>
      </c>
      <c r="AC35" s="176">
        <f>(PORTIONS!AC35*COSTS!$L35)/100</f>
        <v>0.02989470714</v>
      </c>
    </row>
    <row r="36">
      <c r="A36" s="141" t="str">
        <f>COSTS!A36&amp;" (g)"</f>
        <v>Salt, rock (g)</v>
      </c>
      <c r="B36" s="170">
        <f>(PORTIONS!B36*COSTS!$L36)/100</f>
        <v>0</v>
      </c>
      <c r="C36" s="171">
        <f>(PORTIONS!C36*COSTS!$L36)/100</f>
        <v>0</v>
      </c>
      <c r="D36" s="171">
        <f>(PORTIONS!D36*COSTS!$L36)/100</f>
        <v>0</v>
      </c>
      <c r="E36" s="171">
        <f>(PORTIONS!E36*COSTS!$L36)/100</f>
        <v>0</v>
      </c>
      <c r="F36" s="171">
        <f>(PORTIONS!F36*COSTS!$L36)/100</f>
        <v>0</v>
      </c>
      <c r="G36" s="171">
        <f>(PORTIONS!G36*COSTS!$L36)/100</f>
        <v>0</v>
      </c>
      <c r="H36" s="171">
        <f>(PORTIONS!H36*COSTS!$L36)/100</f>
        <v>0</v>
      </c>
      <c r="I36" s="171">
        <f>(PORTIONS!I36*COSTS!$L36)/100</f>
        <v>0</v>
      </c>
      <c r="J36" s="171">
        <f>(PORTIONS!J36*COSTS!$L36)/100</f>
        <v>0</v>
      </c>
      <c r="K36" s="171">
        <f>(PORTIONS!K36*COSTS!$L36)/100</f>
        <v>0</v>
      </c>
      <c r="L36" s="171">
        <f>(PORTIONS!L36*COSTS!$L36)/100</f>
        <v>0</v>
      </c>
      <c r="M36" s="170">
        <f>(PORTIONS!M36*COSTS!$L36)/100</f>
        <v>0</v>
      </c>
      <c r="N36" s="171">
        <f>(PORTIONS!N36*COSTS!$L36)/100</f>
        <v>0</v>
      </c>
      <c r="O36" s="171">
        <f>(PORTIONS!O36*COSTS!$L36)/100</f>
        <v>0.00006994666417</v>
      </c>
      <c r="P36" s="171">
        <f>(PORTIONS!P36*COSTS!$L36)/100</f>
        <v>0</v>
      </c>
      <c r="Q36" s="170">
        <f>(PORTIONS!Q36*COSTS!$L36)/100</f>
        <v>0</v>
      </c>
      <c r="R36" s="171">
        <f>(PORTIONS!R36*COSTS!$L36)/100</f>
        <v>0</v>
      </c>
      <c r="S36" s="171">
        <f>(PORTIONS!S36*COSTS!$L36)/100</f>
        <v>0</v>
      </c>
      <c r="T36" s="171">
        <f>(PORTIONS!T36*COSTS!$L36)/100</f>
        <v>0</v>
      </c>
      <c r="U36" s="174">
        <f>(PORTIONS!U36*COSTS!$L36)/100</f>
        <v>0</v>
      </c>
      <c r="V36" s="176">
        <f>(PORTIONS!V36*COSTS!$L36)/100</f>
        <v>0</v>
      </c>
      <c r="W36" s="176">
        <f>(PORTIONS!W36*COSTS!$L36)/100</f>
        <v>0</v>
      </c>
      <c r="X36" s="176">
        <f>(PORTIONS!X36*COSTS!$L36)/100</f>
        <v>0</v>
      </c>
      <c r="Y36" s="176">
        <f>(PORTIONS!Y36*COSTS!$L36)/100</f>
        <v>0</v>
      </c>
      <c r="Z36" s="176">
        <f>(PORTIONS!Z36*COSTS!$L36)/100</f>
        <v>0.02098399925</v>
      </c>
      <c r="AA36" s="176">
        <f>(PORTIONS!AA36*COSTS!$L36)/100</f>
        <v>0</v>
      </c>
      <c r="AB36" s="176">
        <f>(PORTIONS!AB36*COSTS!$L36)/100</f>
        <v>0</v>
      </c>
      <c r="AC36" s="176">
        <f>(PORTIONS!AC36*COSTS!$L36)/100</f>
        <v>0</v>
      </c>
    </row>
    <row r="37">
      <c r="A37" s="141" t="str">
        <f>COSTS!A37&amp;" (g)"</f>
        <v>Sausage (g)</v>
      </c>
      <c r="B37" s="170">
        <f>(PORTIONS!B37*COSTS!$L37)/100</f>
        <v>0</v>
      </c>
      <c r="C37" s="171">
        <f>(PORTIONS!C37*COSTS!$L37)/100</f>
        <v>0</v>
      </c>
      <c r="D37" s="171">
        <f>(PORTIONS!D37*COSTS!$L37)/100</f>
        <v>0</v>
      </c>
      <c r="E37" s="171">
        <f>(PORTIONS!E37*COSTS!$L37)/100</f>
        <v>0</v>
      </c>
      <c r="F37" s="171">
        <f>(PORTIONS!F37*COSTS!$L37)/100</f>
        <v>0.5896023643</v>
      </c>
      <c r="G37" s="171">
        <f>(PORTIONS!G37*COSTS!$L37)/100</f>
        <v>0</v>
      </c>
      <c r="H37" s="171">
        <f>(PORTIONS!H37*COSTS!$L37)/100</f>
        <v>0</v>
      </c>
      <c r="I37" s="171">
        <f>(PORTIONS!I37*COSTS!$L37)/100</f>
        <v>0</v>
      </c>
      <c r="J37" s="171">
        <f>(PORTIONS!J37*COSTS!$L37)/100</f>
        <v>0</v>
      </c>
      <c r="K37" s="171">
        <f>(PORTIONS!K37*COSTS!$L37)/100</f>
        <v>0</v>
      </c>
      <c r="L37" s="171">
        <f>(PORTIONS!L37*COSTS!$L37)/100</f>
        <v>0</v>
      </c>
      <c r="M37" s="170">
        <f>(PORTIONS!M37*COSTS!$L37)/100</f>
        <v>0</v>
      </c>
      <c r="N37" s="171">
        <f>(PORTIONS!N37*COSTS!$L37)/100</f>
        <v>0</v>
      </c>
      <c r="O37" s="171">
        <f>(PORTIONS!O37*COSTS!$L37)/100</f>
        <v>0</v>
      </c>
      <c r="P37" s="171">
        <f>(PORTIONS!P37*COSTS!$L37)/100</f>
        <v>0</v>
      </c>
      <c r="Q37" s="170">
        <f>(PORTIONS!Q37*COSTS!$L37)/100</f>
        <v>0</v>
      </c>
      <c r="R37" s="171">
        <f>(PORTIONS!R37*COSTS!$L37)/100</f>
        <v>0</v>
      </c>
      <c r="S37" s="171">
        <f>(PORTIONS!S37*COSTS!$L37)/100</f>
        <v>0</v>
      </c>
      <c r="T37" s="171">
        <f>(PORTIONS!T37*COSTS!$L37)/100</f>
        <v>0</v>
      </c>
      <c r="U37" s="174">
        <f>(PORTIONS!U37*COSTS!$L37)/100</f>
        <v>0</v>
      </c>
      <c r="V37" s="176">
        <f>(PORTIONS!V37*COSTS!$L37)/100</f>
        <v>0</v>
      </c>
      <c r="W37" s="176">
        <f>(PORTIONS!W37*COSTS!$L37)/100</f>
        <v>0</v>
      </c>
      <c r="X37" s="176">
        <f>(PORTIONS!X37*COSTS!$L37)/100</f>
        <v>0</v>
      </c>
      <c r="Y37" s="176">
        <f>(PORTIONS!Y37*COSTS!$L37)/100</f>
        <v>0</v>
      </c>
      <c r="Z37" s="176">
        <f>(PORTIONS!Z37*COSTS!$L37)/100</f>
        <v>0</v>
      </c>
      <c r="AA37" s="176">
        <f>(PORTIONS!AA37*COSTS!$L37)/100</f>
        <v>0</v>
      </c>
      <c r="AB37" s="176">
        <f>(PORTIONS!AB37*COSTS!$L37)/100</f>
        <v>0</v>
      </c>
      <c r="AC37" s="176">
        <f>(PORTIONS!AC37*COSTS!$L37)/100</f>
        <v>0</v>
      </c>
    </row>
    <row r="38">
      <c r="A38" s="141" t="str">
        <f>COSTS!A38&amp;" (g)"</f>
        <v>Smokey Blue Cheese (g)</v>
      </c>
      <c r="B38" s="170">
        <f>(PORTIONS!B38*COSTS!$L38)/100</f>
        <v>0</v>
      </c>
      <c r="C38" s="171">
        <f>(PORTIONS!C38*COSTS!$L38)/100</f>
        <v>0</v>
      </c>
      <c r="D38" s="171">
        <f>(PORTIONS!D38*COSTS!$L38)/100</f>
        <v>0</v>
      </c>
      <c r="E38" s="171">
        <f>(PORTIONS!E38*COSTS!$L38)/100</f>
        <v>0</v>
      </c>
      <c r="F38" s="171">
        <f>(PORTIONS!F38*COSTS!$L38)/100</f>
        <v>0</v>
      </c>
      <c r="G38" s="171">
        <f>(PORTIONS!G38*COSTS!$L38)/100</f>
        <v>0</v>
      </c>
      <c r="H38" s="171">
        <f>(PORTIONS!H38*COSTS!$L38)/100</f>
        <v>0</v>
      </c>
      <c r="I38" s="171">
        <f>(PORTIONS!I38*COSTS!$L38)/100</f>
        <v>0.6062717156</v>
      </c>
      <c r="J38" s="171">
        <f>(PORTIONS!J38*COSTS!$L38)/100</f>
        <v>0</v>
      </c>
      <c r="K38" s="171">
        <f>(PORTIONS!K38*COSTS!$L38)/100</f>
        <v>0.6062717156</v>
      </c>
      <c r="L38" s="171">
        <f>(PORTIONS!L38*COSTS!$L38)/100</f>
        <v>0</v>
      </c>
      <c r="M38" s="170">
        <f>(PORTIONS!M38*COSTS!$L38)/100</f>
        <v>0</v>
      </c>
      <c r="N38" s="171">
        <f>(PORTIONS!N38*COSTS!$L38)/100</f>
        <v>0</v>
      </c>
      <c r="O38" s="171">
        <f>(PORTIONS!O38*COSTS!$L38)/100</f>
        <v>0</v>
      </c>
      <c r="P38" s="171">
        <f>(PORTIONS!P38*COSTS!$L38)/100</f>
        <v>0.7578396444</v>
      </c>
      <c r="Q38" s="170">
        <f>(PORTIONS!Q38*COSTS!$L38)/100</f>
        <v>0</v>
      </c>
      <c r="R38" s="171">
        <f>(PORTIONS!R38*COSTS!$L38)/100</f>
        <v>0</v>
      </c>
      <c r="S38" s="171">
        <f>(PORTIONS!S38*COSTS!$L38)/100</f>
        <v>0</v>
      </c>
      <c r="T38" s="171">
        <f>(PORTIONS!T38*COSTS!$L38)/100</f>
        <v>0</v>
      </c>
      <c r="U38" s="174">
        <f>(PORTIONS!U38*COSTS!$L38)/100</f>
        <v>0</v>
      </c>
      <c r="V38" s="176">
        <f>(PORTIONS!V38*COSTS!$L38)/100</f>
        <v>0</v>
      </c>
      <c r="W38" s="176">
        <f>(PORTIONS!W38*COSTS!$L38)/100</f>
        <v>0</v>
      </c>
      <c r="X38" s="176">
        <f>(PORTIONS!X38*COSTS!$L38)/100</f>
        <v>0</v>
      </c>
      <c r="Y38" s="176">
        <f>(PORTIONS!Y38*COSTS!$L38)/100</f>
        <v>0</v>
      </c>
      <c r="Z38" s="176">
        <f>(PORTIONS!Z38*COSTS!$L38)/100</f>
        <v>0</v>
      </c>
      <c r="AA38" s="176">
        <f>(PORTIONS!AA38*COSTS!$L38)/100</f>
        <v>0</v>
      </c>
      <c r="AB38" s="176">
        <f>(PORTIONS!AB38*COSTS!$L38)/100</f>
        <v>0</v>
      </c>
      <c r="AC38" s="176">
        <f>(PORTIONS!AC38*COSTS!$L38)/100</f>
        <v>0</v>
      </c>
    </row>
    <row r="39">
      <c r="A39" s="141" t="str">
        <f>COSTS!A39&amp;" (g)"</f>
        <v>Spinach (g)</v>
      </c>
      <c r="B39" s="170">
        <f>(PORTIONS!B39*COSTS!$L39)/100</f>
        <v>0</v>
      </c>
      <c r="C39" s="171">
        <f>(PORTIONS!C39*COSTS!$L39)/100</f>
        <v>0</v>
      </c>
      <c r="D39" s="171">
        <f>(PORTIONS!D39*COSTS!$L39)/100</f>
        <v>0</v>
      </c>
      <c r="E39" s="171">
        <f>(PORTIONS!E39*COSTS!$L39)/100</f>
        <v>0</v>
      </c>
      <c r="F39" s="171">
        <f>(PORTIONS!F39*COSTS!$L39)/100</f>
        <v>0</v>
      </c>
      <c r="G39" s="171">
        <f>(PORTIONS!G39*COSTS!$L39)/100</f>
        <v>0</v>
      </c>
      <c r="H39" s="171">
        <f>(PORTIONS!H39*COSTS!$L39)/100</f>
        <v>0</v>
      </c>
      <c r="I39" s="171">
        <f>(PORTIONS!I39*COSTS!$L39)/100</f>
        <v>0</v>
      </c>
      <c r="J39" s="171">
        <f>(PORTIONS!J39*COSTS!$L39)/100</f>
        <v>0</v>
      </c>
      <c r="K39" s="171">
        <f>(PORTIONS!K39*COSTS!$L39)/100</f>
        <v>0</v>
      </c>
      <c r="L39" s="171">
        <f>(PORTIONS!L39*COSTS!$L39)/100</f>
        <v>0.06415457063</v>
      </c>
      <c r="M39" s="170">
        <f>(PORTIONS!M39*COSTS!$L39)/100</f>
        <v>0</v>
      </c>
      <c r="N39" s="171">
        <f>(PORTIONS!N39*COSTS!$L39)/100</f>
        <v>0</v>
      </c>
      <c r="O39" s="171">
        <f>(PORTIONS!O39*COSTS!$L39)/100</f>
        <v>0</v>
      </c>
      <c r="P39" s="171">
        <f>(PORTIONS!P39*COSTS!$L39)/100</f>
        <v>0.3849274238</v>
      </c>
      <c r="Q39" s="170">
        <f>(PORTIONS!Q39*COSTS!$L39)/100</f>
        <v>0</v>
      </c>
      <c r="R39" s="171">
        <f>(PORTIONS!R39*COSTS!$L39)/100</f>
        <v>0</v>
      </c>
      <c r="S39" s="171">
        <f>(PORTIONS!S39*COSTS!$L39)/100</f>
        <v>0</v>
      </c>
      <c r="T39" s="171">
        <f>(PORTIONS!T39*COSTS!$L39)/100</f>
        <v>0</v>
      </c>
      <c r="U39" s="174">
        <f>(PORTIONS!U39*COSTS!$L39)/100</f>
        <v>0</v>
      </c>
      <c r="V39" s="176">
        <f>(PORTIONS!V39*COSTS!$L39)/100</f>
        <v>0</v>
      </c>
      <c r="W39" s="176">
        <f>(PORTIONS!W39*COSTS!$L39)/100</f>
        <v>0</v>
      </c>
      <c r="X39" s="176">
        <f>(PORTIONS!X39*COSTS!$L39)/100</f>
        <v>0</v>
      </c>
      <c r="Y39" s="176">
        <f>(PORTIONS!Y39*COSTS!$L39)/100</f>
        <v>0</v>
      </c>
      <c r="Z39" s="176">
        <f>(PORTIONS!Z39*COSTS!$L39)/100</f>
        <v>0</v>
      </c>
      <c r="AA39" s="176">
        <f>(PORTIONS!AA39*COSTS!$L39)/100</f>
        <v>0</v>
      </c>
      <c r="AB39" s="176">
        <f>(PORTIONS!AB39*COSTS!$L39)/100</f>
        <v>0</v>
      </c>
      <c r="AC39" s="176">
        <f>(PORTIONS!AC39*COSTS!$L39)/100</f>
        <v>0</v>
      </c>
    </row>
    <row r="40">
      <c r="A40" s="141" t="str">
        <f>COSTS!A40&amp;" (g)"</f>
        <v>SUGAR (g)</v>
      </c>
      <c r="B40" s="170">
        <f>(PORTIONS!B40*COSTS!$L40)/100</f>
        <v>0</v>
      </c>
      <c r="C40" s="171">
        <f>(PORTIONS!C40*COSTS!$L40)/100</f>
        <v>0</v>
      </c>
      <c r="D40" s="171">
        <f>(PORTIONS!D40*COSTS!$L40)/100</f>
        <v>0</v>
      </c>
      <c r="E40" s="171">
        <f>(PORTIONS!E40*COSTS!$L40)/100</f>
        <v>0</v>
      </c>
      <c r="F40" s="171">
        <f>(PORTIONS!F40*COSTS!$L40)/100</f>
        <v>0</v>
      </c>
      <c r="G40" s="171">
        <f>(PORTIONS!G40*COSTS!$L40)/100</f>
        <v>0</v>
      </c>
      <c r="H40" s="171">
        <f>(PORTIONS!H40*COSTS!$L40)/100</f>
        <v>0</v>
      </c>
      <c r="I40" s="171">
        <f>(PORTIONS!I40*COSTS!$L40)/100</f>
        <v>0</v>
      </c>
      <c r="J40" s="171">
        <f>(PORTIONS!J40*COSTS!$L40)/100</f>
        <v>0</v>
      </c>
      <c r="K40" s="171">
        <f>(PORTIONS!K40*COSTS!$L40)/100</f>
        <v>0</v>
      </c>
      <c r="L40" s="171">
        <f>(PORTIONS!L40*COSTS!$L40)/100</f>
        <v>0</v>
      </c>
      <c r="M40" s="170">
        <f>(PORTIONS!M40*COSTS!$L40)/100</f>
        <v>0</v>
      </c>
      <c r="N40" s="171">
        <f>(PORTIONS!N40*COSTS!$L40)/100</f>
        <v>0</v>
      </c>
      <c r="O40" s="171">
        <f>(PORTIONS!O40*COSTS!$L40)/100</f>
        <v>0</v>
      </c>
      <c r="P40" s="171">
        <f>(PORTIONS!P40*COSTS!$L40)/100</f>
        <v>0</v>
      </c>
      <c r="Q40" s="170">
        <f>(PORTIONS!Q40*COSTS!$L40)/100</f>
        <v>0</v>
      </c>
      <c r="R40" s="171">
        <f>(PORTIONS!R40*COSTS!$L40)/100</f>
        <v>0</v>
      </c>
      <c r="S40" s="171">
        <f>(PORTIONS!S40*COSTS!$L40)/100</f>
        <v>0</v>
      </c>
      <c r="T40" s="171">
        <f>(PORTIONS!T40*COSTS!$L40)/100</f>
        <v>0</v>
      </c>
      <c r="U40" s="174">
        <f>(PORTIONS!U40*COSTS!$L40)/100</f>
        <v>0</v>
      </c>
      <c r="V40" s="176">
        <f>(PORTIONS!V40*COSTS!$L40)/100</f>
        <v>0</v>
      </c>
      <c r="W40" s="176">
        <f>(PORTIONS!W40*COSTS!$L40)/100</f>
        <v>0</v>
      </c>
      <c r="X40" s="176">
        <f>(PORTIONS!X40*COSTS!$L40)/100</f>
        <v>0</v>
      </c>
      <c r="Y40" s="176">
        <f>(PORTIONS!Y40*COSTS!$L40)/100</f>
        <v>0</v>
      </c>
      <c r="Z40" s="176">
        <f>(PORTIONS!Z40*COSTS!$L40)/100</f>
        <v>0.1603643803</v>
      </c>
      <c r="AA40" s="176">
        <f>(PORTIONS!AA40*COSTS!$L40)/100</f>
        <v>0</v>
      </c>
      <c r="AB40" s="176">
        <f>(PORTIONS!AB40*COSTS!$L40)/100</f>
        <v>0</v>
      </c>
      <c r="AC40" s="176">
        <f>(PORTIONS!AC40*COSTS!$L40)/100</f>
        <v>0</v>
      </c>
    </row>
    <row r="41">
      <c r="A41" s="141" t="str">
        <f>COSTS!A41&amp;" (g)"</f>
        <v>TOMATO FILLETS (g)</v>
      </c>
      <c r="B41" s="170">
        <f>(PORTIONS!B41*COSTS!$L41)/100</f>
        <v>0</v>
      </c>
      <c r="C41" s="171">
        <f>(PORTIONS!C41*COSTS!$L41)/100</f>
        <v>0</v>
      </c>
      <c r="D41" s="171">
        <f>(PORTIONS!D41*COSTS!$L41)/100</f>
        <v>0</v>
      </c>
      <c r="E41" s="171">
        <f>(PORTIONS!E41*COSTS!$L41)/100</f>
        <v>0</v>
      </c>
      <c r="F41" s="171">
        <f>(PORTIONS!F41*COSTS!$L41)/100</f>
        <v>0</v>
      </c>
      <c r="G41" s="171">
        <f>(PORTIONS!G41*COSTS!$L41)/100</f>
        <v>0</v>
      </c>
      <c r="H41" s="171">
        <f>(PORTIONS!H41*COSTS!$L41)/100</f>
        <v>0</v>
      </c>
      <c r="I41" s="171">
        <f>(PORTIONS!I41*COSTS!$L41)/100</f>
        <v>0</v>
      </c>
      <c r="J41" s="171">
        <f>(PORTIONS!J41*COSTS!$L41)/100</f>
        <v>0</v>
      </c>
      <c r="K41" s="171">
        <f>(PORTIONS!K41*COSTS!$L41)/100</f>
        <v>0</v>
      </c>
      <c r="L41" s="171">
        <f>(PORTIONS!L41*COSTS!$L41)/100</f>
        <v>0</v>
      </c>
      <c r="M41" s="170">
        <f>(PORTIONS!M41*COSTS!$L41)/100</f>
        <v>0</v>
      </c>
      <c r="N41" s="171">
        <f>(PORTIONS!N41*COSTS!$L41)/100</f>
        <v>0</v>
      </c>
      <c r="O41" s="171">
        <f>(PORTIONS!O41*COSTS!$L41)/100</f>
        <v>0</v>
      </c>
      <c r="P41" s="171">
        <f>(PORTIONS!P41*COSTS!$L41)/100</f>
        <v>0</v>
      </c>
      <c r="Q41" s="170">
        <f>(PORTIONS!Q41*COSTS!$L41)/100</f>
        <v>0</v>
      </c>
      <c r="R41" s="171">
        <f>(PORTIONS!R41*COSTS!$L41)/100</f>
        <v>0</v>
      </c>
      <c r="S41" s="171">
        <f>(PORTIONS!S41*COSTS!$L41)/100</f>
        <v>0</v>
      </c>
      <c r="T41" s="171">
        <f>(PORTIONS!T41*COSTS!$L41)/100</f>
        <v>0</v>
      </c>
      <c r="U41" s="174">
        <f>(PORTIONS!U41*COSTS!$L41)/100</f>
        <v>0</v>
      </c>
      <c r="V41" s="176">
        <f>(PORTIONS!V41*COSTS!$L41)/100</f>
        <v>0</v>
      </c>
      <c r="W41" s="176">
        <f>(PORTIONS!W41*COSTS!$L41)/100</f>
        <v>0</v>
      </c>
      <c r="X41" s="176">
        <f>(PORTIONS!X41*COSTS!$L41)/100</f>
        <v>0</v>
      </c>
      <c r="Y41" s="176">
        <f>(PORTIONS!Y41*COSTS!$L41)/100</f>
        <v>0</v>
      </c>
      <c r="Z41" s="176">
        <f>(PORTIONS!Z41*COSTS!$L41)/100</f>
        <v>0</v>
      </c>
      <c r="AA41" s="176">
        <f>(PORTIONS!AA41*COSTS!$L41)/100</f>
        <v>4.658333333</v>
      </c>
      <c r="AB41" s="176">
        <f>(PORTIONS!AB41*COSTS!$L41)/100</f>
        <v>0</v>
      </c>
      <c r="AC41" s="176">
        <f>(PORTIONS!AC41*COSTS!$L41)/100</f>
        <v>7.683709091</v>
      </c>
    </row>
    <row r="42">
      <c r="A42" s="141" t="str">
        <f>COSTS!A42&amp;" (g)"</f>
        <v>Tomatoes, grape (g)</v>
      </c>
      <c r="B42" s="170">
        <f>(PORTIONS!B42*COSTS!$L42)/100</f>
        <v>0</v>
      </c>
      <c r="C42" s="171">
        <f>(PORTIONS!C42*COSTS!$L42)/100</f>
        <v>0</v>
      </c>
      <c r="D42" s="171">
        <f>(PORTIONS!D42*COSTS!$L42)/100</f>
        <v>0</v>
      </c>
      <c r="E42" s="171">
        <f>(PORTIONS!E42*COSTS!$L42)/100</f>
        <v>0</v>
      </c>
      <c r="F42" s="171">
        <f>(PORTIONS!F42*COSTS!$L42)/100</f>
        <v>0</v>
      </c>
      <c r="G42" s="171">
        <f>(PORTIONS!G42*COSTS!$L42)/100</f>
        <v>0</v>
      </c>
      <c r="H42" s="171">
        <f>(PORTIONS!H42*COSTS!$L42)/100</f>
        <v>0</v>
      </c>
      <c r="I42" s="171">
        <f>(PORTIONS!I42*COSTS!$L42)/100</f>
        <v>0</v>
      </c>
      <c r="J42" s="171">
        <f>(PORTIONS!J42*COSTS!$L42)/100</f>
        <v>0</v>
      </c>
      <c r="K42" s="171">
        <f>(PORTIONS!K42*COSTS!$L42)/100</f>
        <v>0</v>
      </c>
      <c r="L42" s="171">
        <f>(PORTIONS!L42*COSTS!$L42)/100</f>
        <v>0</v>
      </c>
      <c r="M42" s="170">
        <f>(PORTIONS!M42*COSTS!$L42)/100</f>
        <v>0</v>
      </c>
      <c r="N42" s="171">
        <f>(PORTIONS!N42*COSTS!$L42)/100</f>
        <v>0</v>
      </c>
      <c r="O42" s="171">
        <f>(PORTIONS!O42*COSTS!$L42)/100</f>
        <v>0.2625786164</v>
      </c>
      <c r="P42" s="171">
        <f>(PORTIONS!P42*COSTS!$L42)/100</f>
        <v>0</v>
      </c>
      <c r="Q42" s="170">
        <f>(PORTIONS!Q42*COSTS!$L42)/100</f>
        <v>0</v>
      </c>
      <c r="R42" s="171">
        <f>(PORTIONS!R42*COSTS!$L42)/100</f>
        <v>0</v>
      </c>
      <c r="S42" s="171">
        <f>(PORTIONS!S42*COSTS!$L42)/100</f>
        <v>0</v>
      </c>
      <c r="T42" s="171">
        <f>(PORTIONS!T42*COSTS!$L42)/100</f>
        <v>0</v>
      </c>
      <c r="U42" s="174">
        <f>(PORTIONS!U42*COSTS!$L42)/100</f>
        <v>0</v>
      </c>
      <c r="V42" s="176">
        <f>(PORTIONS!V42*COSTS!$L42)/100</f>
        <v>0</v>
      </c>
      <c r="W42" s="176">
        <f>(PORTIONS!W42*COSTS!$L42)/100</f>
        <v>0</v>
      </c>
      <c r="X42" s="176">
        <f>(PORTIONS!X42*COSTS!$L42)/100</f>
        <v>0</v>
      </c>
      <c r="Y42" s="176">
        <f>(PORTIONS!Y42*COSTS!$L42)/100</f>
        <v>0</v>
      </c>
      <c r="Z42" s="176">
        <f>(PORTIONS!Z42*COSTS!$L42)/100</f>
        <v>0</v>
      </c>
      <c r="AA42" s="176">
        <f>(PORTIONS!AA42*COSTS!$L42)/100</f>
        <v>0</v>
      </c>
      <c r="AB42" s="176">
        <f>(PORTIONS!AB42*COSTS!$L42)/100</f>
        <v>0</v>
      </c>
      <c r="AC42" s="176">
        <f>(PORTIONS!AC42*COSTS!$L42)/100</f>
        <v>0</v>
      </c>
    </row>
    <row r="43">
      <c r="A43" s="141" t="str">
        <f>COSTS!A43&amp;" (g)"</f>
        <v>WATER (g)</v>
      </c>
      <c r="B43" s="170">
        <f>(PORTIONS!B43*COSTS!$L43)/100</f>
        <v>0</v>
      </c>
      <c r="C43" s="171">
        <f>(PORTIONS!C43*COSTS!$L43)/100</f>
        <v>0</v>
      </c>
      <c r="D43" s="171">
        <f>(PORTIONS!D43*COSTS!$L43)/100</f>
        <v>0</v>
      </c>
      <c r="E43" s="171">
        <f>(PORTIONS!E43*COSTS!$L43)/100</f>
        <v>0</v>
      </c>
      <c r="F43" s="171">
        <f>(PORTIONS!F43*COSTS!$L43)/100</f>
        <v>0</v>
      </c>
      <c r="G43" s="171">
        <f>(PORTIONS!G43*COSTS!$L43)/100</f>
        <v>0</v>
      </c>
      <c r="H43" s="171">
        <f>(PORTIONS!H43*COSTS!$L43)/100</f>
        <v>0</v>
      </c>
      <c r="I43" s="171">
        <f>(PORTIONS!I43*COSTS!$L43)/100</f>
        <v>0</v>
      </c>
      <c r="J43" s="171">
        <f>(PORTIONS!J43*COSTS!$L43)/100</f>
        <v>0</v>
      </c>
      <c r="K43" s="171">
        <f>(PORTIONS!K43*COSTS!$L43)/100</f>
        <v>0</v>
      </c>
      <c r="L43" s="171">
        <f>(PORTIONS!L43*COSTS!$L43)/100</f>
        <v>0</v>
      </c>
      <c r="M43" s="170">
        <f>(PORTIONS!M43*COSTS!$L43)/100</f>
        <v>0</v>
      </c>
      <c r="N43" s="171">
        <f>(PORTIONS!N43*COSTS!$L43)/100</f>
        <v>0</v>
      </c>
      <c r="O43" s="171">
        <f>(PORTIONS!O43*COSTS!$L43)/100</f>
        <v>0</v>
      </c>
      <c r="P43" s="171">
        <f>(PORTIONS!P43*COSTS!$L43)/100</f>
        <v>0</v>
      </c>
      <c r="Q43" s="170">
        <f>(PORTIONS!Q43*COSTS!$L43)/100</f>
        <v>0</v>
      </c>
      <c r="R43" s="171">
        <f>(PORTIONS!R43*COSTS!$L43)/100</f>
        <v>0</v>
      </c>
      <c r="S43" s="171">
        <f>(PORTIONS!S43*COSTS!$L43)/100</f>
        <v>0</v>
      </c>
      <c r="T43" s="171">
        <f>(PORTIONS!T43*COSTS!$L43)/100</f>
        <v>0</v>
      </c>
      <c r="U43" s="174">
        <f>(PORTIONS!U43*COSTS!$L43)/100</f>
        <v>0</v>
      </c>
      <c r="V43" s="176">
        <f>(PORTIONS!V43*COSTS!$L43)/100</f>
        <v>0</v>
      </c>
      <c r="W43" s="176">
        <f>(PORTIONS!W43*COSTS!$L43)/100</f>
        <v>0</v>
      </c>
      <c r="X43" s="176">
        <f>(PORTIONS!X43*COSTS!$L43)/100</f>
        <v>0</v>
      </c>
      <c r="Y43" s="176">
        <f>(PORTIONS!Y43*COSTS!$L43)/100</f>
        <v>0</v>
      </c>
      <c r="Z43" s="176">
        <f>(PORTIONS!Z43*COSTS!$L43)/100</f>
        <v>0</v>
      </c>
      <c r="AA43" s="176">
        <f>(PORTIONS!AA43*COSTS!$L43)/100</f>
        <v>0</v>
      </c>
      <c r="AB43" s="176">
        <f>(PORTIONS!AB43*COSTS!$L43)/100</f>
        <v>0</v>
      </c>
      <c r="AC43" s="176">
        <f>(PORTIONS!AC43*COSTS!$L43)/100</f>
        <v>0</v>
      </c>
    </row>
    <row r="44">
      <c r="A44" s="141" t="str">
        <f>COSTS!A44&amp;" (g)"</f>
        <v>YEAST (g)</v>
      </c>
      <c r="B44" s="170">
        <f>(PORTIONS!B44*COSTS!$L44)/100</f>
        <v>0</v>
      </c>
      <c r="C44" s="171">
        <f>(PORTIONS!C44*COSTS!$L44)/100</f>
        <v>0</v>
      </c>
      <c r="D44" s="171">
        <f>(PORTIONS!D44*COSTS!$L44)/100</f>
        <v>0</v>
      </c>
      <c r="E44" s="171">
        <f>(PORTIONS!E44*COSTS!$L44)/100</f>
        <v>0</v>
      </c>
      <c r="F44" s="171">
        <f>(PORTIONS!F44*COSTS!$L44)/100</f>
        <v>0</v>
      </c>
      <c r="G44" s="171">
        <f>(PORTIONS!G44*COSTS!$L44)/100</f>
        <v>0</v>
      </c>
      <c r="H44" s="171">
        <f>(PORTIONS!H44*COSTS!$L44)/100</f>
        <v>0</v>
      </c>
      <c r="I44" s="171">
        <f>(PORTIONS!I44*COSTS!$L44)/100</f>
        <v>0</v>
      </c>
      <c r="J44" s="171">
        <f>(PORTIONS!J44*COSTS!$L44)/100</f>
        <v>0</v>
      </c>
      <c r="K44" s="171">
        <f>(PORTIONS!K44*COSTS!$L44)/100</f>
        <v>0</v>
      </c>
      <c r="L44" s="171">
        <f>(PORTIONS!L44*COSTS!$L44)/100</f>
        <v>0</v>
      </c>
      <c r="M44" s="170">
        <f>(PORTIONS!M44*COSTS!$L44)/100</f>
        <v>0</v>
      </c>
      <c r="N44" s="171">
        <f>(PORTIONS!N44*COSTS!$L44)/100</f>
        <v>0</v>
      </c>
      <c r="O44" s="171">
        <f>(PORTIONS!O44*COSTS!$L44)/100</f>
        <v>0</v>
      </c>
      <c r="P44" s="171">
        <f>(PORTIONS!P44*COSTS!$L44)/100</f>
        <v>0</v>
      </c>
      <c r="Q44" s="170">
        <f>(PORTIONS!Q44*COSTS!$L44)/100</f>
        <v>0</v>
      </c>
      <c r="R44" s="171">
        <f>(PORTIONS!R44*COSTS!$L44)/100</f>
        <v>0</v>
      </c>
      <c r="S44" s="171">
        <f>(PORTIONS!S44*COSTS!$L44)/100</f>
        <v>0</v>
      </c>
      <c r="T44" s="171">
        <f>(PORTIONS!T44*COSTS!$L44)/100</f>
        <v>0</v>
      </c>
      <c r="U44" s="174">
        <f>(PORTIONS!U44*COSTS!$L44)/100</f>
        <v>0</v>
      </c>
      <c r="V44" s="176">
        <f>(PORTIONS!V44*COSTS!$L44)/100</f>
        <v>0.04626399246</v>
      </c>
      <c r="W44" s="176">
        <f>(PORTIONS!W44*COSTS!$L44)/100</f>
        <v>0</v>
      </c>
      <c r="X44" s="176">
        <f>(PORTIONS!X44*COSTS!$L44)/100</f>
        <v>0</v>
      </c>
      <c r="Y44" s="176">
        <f>(PORTIONS!Y44*COSTS!$L44)/100</f>
        <v>0.3238479472</v>
      </c>
      <c r="Z44" s="176">
        <f>(PORTIONS!Z44*COSTS!$L44)/100</f>
        <v>0</v>
      </c>
      <c r="AA44" s="176">
        <f>(PORTIONS!AA44*COSTS!$L44)/100</f>
        <v>0</v>
      </c>
      <c r="AB44" s="176">
        <f>(PORTIONS!AB44*COSTS!$L44)/100</f>
        <v>0</v>
      </c>
      <c r="AC44" s="176">
        <f>(PORTIONS!AC44*COSTS!$L44)/100</f>
        <v>0</v>
      </c>
    </row>
    <row r="45">
      <c r="A45" s="141" t="str">
        <f>COSTS!A45&amp;" (g)"</f>
        <v>z* Kalamata olives (g)</v>
      </c>
      <c r="B45" s="170">
        <f>(PORTIONS!B45*COSTS!$L45)/100</f>
        <v>0</v>
      </c>
      <c r="C45" s="171">
        <f>(PORTIONS!C45*COSTS!$L45)/100</f>
        <v>0</v>
      </c>
      <c r="D45" s="171">
        <f>(PORTIONS!D45*COSTS!$L45)/100</f>
        <v>0</v>
      </c>
      <c r="E45" s="171">
        <f>(PORTIONS!E45*COSTS!$L45)/100</f>
        <v>0</v>
      </c>
      <c r="F45" s="171">
        <f>(PORTIONS!F45*COSTS!$L45)/100</f>
        <v>0</v>
      </c>
      <c r="G45" s="171">
        <f>(PORTIONS!G45*COSTS!$L45)/100</f>
        <v>0</v>
      </c>
      <c r="H45" s="171">
        <f>(PORTIONS!H45*COSTS!$L45)/100</f>
        <v>0</v>
      </c>
      <c r="I45" s="171">
        <f>(PORTIONS!I45*COSTS!$L45)/100</f>
        <v>0</v>
      </c>
      <c r="J45" s="171">
        <f>(PORTIONS!J45*COSTS!$L45)/100</f>
        <v>0</v>
      </c>
      <c r="K45" s="171">
        <f>(PORTIONS!K45*COSTS!$L45)/100</f>
        <v>0</v>
      </c>
      <c r="L45" s="171">
        <f>(PORTIONS!L45*COSTS!$L45)/100</f>
        <v>0</v>
      </c>
      <c r="M45" s="170">
        <f>(PORTIONS!M45*COSTS!$L45)/100</f>
        <v>0</v>
      </c>
      <c r="N45" s="171">
        <f>(PORTIONS!N45*COSTS!$L45)/100</f>
        <v>0</v>
      </c>
      <c r="O45" s="171">
        <f>(PORTIONS!O45*COSTS!$L45)/100</f>
        <v>0</v>
      </c>
      <c r="P45" s="171">
        <f>(PORTIONS!P45*COSTS!$L45)/100</f>
        <v>0</v>
      </c>
      <c r="Q45" s="170">
        <f>(PORTIONS!Q45*COSTS!$L45)/100</f>
        <v>0</v>
      </c>
      <c r="R45" s="171">
        <f>(PORTIONS!R45*COSTS!$L45)/100</f>
        <v>0</v>
      </c>
      <c r="S45" s="171">
        <f>(PORTIONS!S45*COSTS!$L45)/100</f>
        <v>0</v>
      </c>
      <c r="T45" s="171">
        <f>(PORTIONS!T45*COSTS!$L45)/100</f>
        <v>0</v>
      </c>
      <c r="U45" s="174">
        <f>(PORTIONS!U45*COSTS!$L45)/100</f>
        <v>0.2526134005</v>
      </c>
      <c r="V45" s="176">
        <f>(PORTIONS!V45*COSTS!$L45)/100</f>
        <v>0</v>
      </c>
      <c r="W45" s="176">
        <f>(PORTIONS!W45*COSTS!$L45)/100</f>
        <v>0</v>
      </c>
      <c r="X45" s="176">
        <f>(PORTIONS!X45*COSTS!$L45)/100</f>
        <v>0</v>
      </c>
      <c r="Y45" s="176">
        <f>(PORTIONS!Y45*COSTS!$L45)/100</f>
        <v>0</v>
      </c>
      <c r="Z45" s="176">
        <f>(PORTIONS!Z45*COSTS!$L45)/100</f>
        <v>0</v>
      </c>
      <c r="AA45" s="176">
        <f>(PORTIONS!AA45*COSTS!$L45)/100</f>
        <v>0</v>
      </c>
      <c r="AB45" s="176">
        <f>(PORTIONS!AB45*COSTS!$L45)/100</f>
        <v>0</v>
      </c>
      <c r="AC45" s="176">
        <f>(PORTIONS!AC45*COSTS!$L45)/100</f>
        <v>0</v>
      </c>
    </row>
    <row r="46">
      <c r="A46" s="141" t="str">
        <f>COSTS!A46&amp;" (g)"</f>
        <v>z* Mozzarella, (V) (g)</v>
      </c>
      <c r="B46" s="170">
        <f>(PORTIONS!B46*COSTS!$L46)/100</f>
        <v>0</v>
      </c>
      <c r="C46" s="171">
        <f>(PORTIONS!C46*COSTS!$L46)/100</f>
        <v>0</v>
      </c>
      <c r="D46" s="171">
        <f>(PORTIONS!D46*COSTS!$L46)/100</f>
        <v>0</v>
      </c>
      <c r="E46" s="171">
        <f>(PORTIONS!E46*COSTS!$L46)/100</f>
        <v>0</v>
      </c>
      <c r="F46" s="171">
        <f>(PORTIONS!F46*COSTS!$L46)/100</f>
        <v>0</v>
      </c>
      <c r="G46" s="171">
        <f>(PORTIONS!G46*COSTS!$L46)/100</f>
        <v>0</v>
      </c>
      <c r="H46" s="171">
        <f>(PORTIONS!H46*COSTS!$L46)/100</f>
        <v>0</v>
      </c>
      <c r="I46" s="171">
        <f>(PORTIONS!I46*COSTS!$L46)/100</f>
        <v>0</v>
      </c>
      <c r="J46" s="171">
        <f>(PORTIONS!J46*COSTS!$L46)/100</f>
        <v>0</v>
      </c>
      <c r="K46" s="171">
        <f>(PORTIONS!K46*COSTS!$L46)/100</f>
        <v>0</v>
      </c>
      <c r="L46" s="171">
        <f>(PORTIONS!L46*COSTS!$L46)/100</f>
        <v>0</v>
      </c>
      <c r="M46" s="170">
        <f>(PORTIONS!M46*COSTS!$L46)/100</f>
        <v>0</v>
      </c>
      <c r="N46" s="171">
        <f>(PORTIONS!N46*COSTS!$L46)/100</f>
        <v>0</v>
      </c>
      <c r="O46" s="171">
        <f>(PORTIONS!O46*COSTS!$L46)/100</f>
        <v>0</v>
      </c>
      <c r="P46" s="171">
        <f>(PORTIONS!P46*COSTS!$L46)/100</f>
        <v>0</v>
      </c>
      <c r="Q46" s="170">
        <f>(PORTIONS!Q46*COSTS!$L46)/100</f>
        <v>0</v>
      </c>
      <c r="R46" s="171">
        <f>(PORTIONS!R46*COSTS!$L46)/100</f>
        <v>0.6806770394</v>
      </c>
      <c r="S46" s="171">
        <f>(PORTIONS!S46*COSTS!$L46)/100</f>
        <v>0</v>
      </c>
      <c r="T46" s="171">
        <f>(PORTIONS!T46*COSTS!$L46)/100</f>
        <v>0</v>
      </c>
      <c r="U46" s="174">
        <f>(PORTIONS!U46*COSTS!$L46)/100</f>
        <v>0</v>
      </c>
      <c r="V46" s="176">
        <f>(PORTIONS!V46*COSTS!$L46)/100</f>
        <v>0</v>
      </c>
      <c r="W46" s="176">
        <f>(PORTIONS!W46*COSTS!$L46)/100</f>
        <v>0</v>
      </c>
      <c r="X46" s="176">
        <f>(PORTIONS!X46*COSTS!$L46)/100</f>
        <v>0</v>
      </c>
      <c r="Y46" s="176">
        <f>(PORTIONS!Y46*COSTS!$L46)/100</f>
        <v>0</v>
      </c>
      <c r="Z46" s="176">
        <f>(PORTIONS!Z46*COSTS!$L46)/100</f>
        <v>0</v>
      </c>
      <c r="AA46" s="176">
        <f>(PORTIONS!AA46*COSTS!$L46)/100</f>
        <v>0</v>
      </c>
      <c r="AB46" s="176">
        <f>(PORTIONS!AB46*COSTS!$L46)/100</f>
        <v>0</v>
      </c>
      <c r="AC46" s="176">
        <f>(PORTIONS!AC46*COSTS!$L46)/100</f>
        <v>0</v>
      </c>
    </row>
    <row r="47">
      <c r="A47" s="141" t="str">
        <f>COSTS!A47&amp;" (g)"</f>
        <v>z* Sausage, (V) (g)</v>
      </c>
      <c r="B47" s="170">
        <f>(PORTIONS!B47*COSTS!$L47)/100</f>
        <v>0</v>
      </c>
      <c r="C47" s="171">
        <f>(PORTIONS!C47*COSTS!$L47)/100</f>
        <v>0</v>
      </c>
      <c r="D47" s="171">
        <f>(PORTIONS!D47*COSTS!$L47)/100</f>
        <v>0</v>
      </c>
      <c r="E47" s="171">
        <f>(PORTIONS!E47*COSTS!$L47)/100</f>
        <v>0</v>
      </c>
      <c r="F47" s="171">
        <f>(PORTIONS!F47*COSTS!$L47)/100</f>
        <v>0</v>
      </c>
      <c r="G47" s="171">
        <f>(PORTIONS!G47*COSTS!$L47)/100</f>
        <v>0</v>
      </c>
      <c r="H47" s="171">
        <f>(PORTIONS!H47*COSTS!$L47)/100</f>
        <v>0</v>
      </c>
      <c r="I47" s="171">
        <f>(PORTIONS!I47*COSTS!$L47)/100</f>
        <v>0</v>
      </c>
      <c r="J47" s="171">
        <f>(PORTIONS!J47*COSTS!$L47)/100</f>
        <v>0</v>
      </c>
      <c r="K47" s="171">
        <f>(PORTIONS!K47*COSTS!$L47)/100</f>
        <v>0</v>
      </c>
      <c r="L47" s="171">
        <f>(PORTIONS!L47*COSTS!$L47)/100</f>
        <v>0</v>
      </c>
      <c r="M47" s="170">
        <f>(PORTIONS!M47*COSTS!$L47)/100</f>
        <v>0</v>
      </c>
      <c r="N47" s="171">
        <f>(PORTIONS!N47*COSTS!$L47)/100</f>
        <v>0</v>
      </c>
      <c r="O47" s="171">
        <f>(PORTIONS!O47*COSTS!$L47)/100</f>
        <v>0</v>
      </c>
      <c r="P47" s="171">
        <f>(PORTIONS!P47*COSTS!$L47)/100</f>
        <v>0</v>
      </c>
      <c r="Q47" s="170">
        <f>(PORTIONS!Q47*COSTS!$L47)/100</f>
        <v>0</v>
      </c>
      <c r="R47" s="171">
        <f>(PORTIONS!R47*COSTS!$L47)/100</f>
        <v>0</v>
      </c>
      <c r="S47" s="171">
        <f>(PORTIONS!S47*COSTS!$L47)/100</f>
        <v>0.7716176965</v>
      </c>
      <c r="T47" s="171">
        <f>(PORTIONS!T47*COSTS!$L47)/100</f>
        <v>0</v>
      </c>
      <c r="U47" s="174">
        <f>(PORTIONS!U47*COSTS!$L47)/100</f>
        <v>0</v>
      </c>
      <c r="V47" s="176">
        <f>(PORTIONS!V47*COSTS!$L47)/100</f>
        <v>0</v>
      </c>
      <c r="W47" s="176">
        <f>(PORTIONS!W47*COSTS!$L47)/100</f>
        <v>0</v>
      </c>
      <c r="X47" s="176">
        <f>(PORTIONS!X47*COSTS!$L47)/100</f>
        <v>0</v>
      </c>
      <c r="Y47" s="176">
        <f>(PORTIONS!Y47*COSTS!$L47)/100</f>
        <v>0</v>
      </c>
      <c r="Z47" s="176">
        <f>(PORTIONS!Z47*COSTS!$L47)/100</f>
        <v>0</v>
      </c>
      <c r="AA47" s="176">
        <f>(PORTIONS!AA47*COSTS!$L47)/100</f>
        <v>0</v>
      </c>
      <c r="AB47" s="176">
        <f>(PORTIONS!AB47*COSTS!$L47)/100</f>
        <v>0</v>
      </c>
      <c r="AC47" s="176">
        <f>(PORTIONS!AC47*COSTS!$L47)/100</f>
        <v>0</v>
      </c>
    </row>
    <row r="48">
      <c r="A48" s="141" t="str">
        <f>COSTS!A48&amp;" (g)"</f>
        <v>zz* Chili pepper, crushed (g)</v>
      </c>
      <c r="B48" s="170">
        <f>(PORTIONS!B48*COSTS!$L48)/100</f>
        <v>0</v>
      </c>
      <c r="C48" s="171">
        <f>(PORTIONS!C48*COSTS!$L48)/100</f>
        <v>0</v>
      </c>
      <c r="D48" s="171">
        <f>(PORTIONS!D48*COSTS!$L48)/100</f>
        <v>0</v>
      </c>
      <c r="E48" s="171">
        <f>(PORTIONS!E48*COSTS!$L48)/100</f>
        <v>0</v>
      </c>
      <c r="F48" s="171">
        <f>(PORTIONS!F48*COSTS!$L48)/100</f>
        <v>0</v>
      </c>
      <c r="G48" s="171">
        <f>(PORTIONS!G48*COSTS!$L48)/100</f>
        <v>0</v>
      </c>
      <c r="H48" s="171">
        <f>(PORTIONS!H48*COSTS!$L48)/100</f>
        <v>0</v>
      </c>
      <c r="I48" s="171">
        <f>(PORTIONS!I48*COSTS!$L48)/100</f>
        <v>0</v>
      </c>
      <c r="J48" s="171">
        <f>(PORTIONS!J48*COSTS!$L48)/100</f>
        <v>0</v>
      </c>
      <c r="K48" s="171">
        <f>(PORTIONS!K48*COSTS!$L48)/100</f>
        <v>0</v>
      </c>
      <c r="L48" s="171">
        <f>(PORTIONS!L48*COSTS!$L48)/100</f>
        <v>0</v>
      </c>
      <c r="M48" s="170">
        <f>(PORTIONS!M48*COSTS!$L48)/100</f>
        <v>0</v>
      </c>
      <c r="N48" s="171">
        <f>(PORTIONS!N48*COSTS!$L48)/100</f>
        <v>0</v>
      </c>
      <c r="O48" s="171">
        <f>(PORTIONS!O48*COSTS!$L48)/100</f>
        <v>0</v>
      </c>
      <c r="P48" s="171">
        <f>(PORTIONS!P48*COSTS!$L48)/100</f>
        <v>0</v>
      </c>
      <c r="Q48" s="170">
        <f>(PORTIONS!Q48*COSTS!$L48)/100</f>
        <v>0</v>
      </c>
      <c r="R48" s="171">
        <f>(PORTIONS!R48*COSTS!$L48)/100</f>
        <v>0</v>
      </c>
      <c r="S48" s="171">
        <f>(PORTIONS!S48*COSTS!$L48)/100</f>
        <v>0</v>
      </c>
      <c r="T48" s="171">
        <f>(PORTIONS!T48*COSTS!$L48)/100</f>
        <v>0</v>
      </c>
      <c r="U48" s="174">
        <f>(PORTIONS!U48*COSTS!$L48)/100</f>
        <v>0</v>
      </c>
      <c r="V48" s="176">
        <f>(PORTIONS!V48*COSTS!$L48)/100</f>
        <v>0</v>
      </c>
      <c r="W48" s="176">
        <f>(PORTIONS!W48*COSTS!$L48)/100</f>
        <v>0</v>
      </c>
      <c r="X48" s="176">
        <f>(PORTIONS!X48*COSTS!$L48)/100</f>
        <v>0</v>
      </c>
      <c r="Y48" s="176">
        <f>(PORTIONS!Y48*COSTS!$L48)/100</f>
        <v>0</v>
      </c>
      <c r="Z48" s="176">
        <f>(PORTIONS!Z48*COSTS!$L48)/100</f>
        <v>0</v>
      </c>
      <c r="AA48" s="176">
        <f>(PORTIONS!AA48*COSTS!$L48)/100</f>
        <v>0</v>
      </c>
      <c r="AB48" s="176">
        <f>(PORTIONS!AB48*COSTS!$L48)/100</f>
        <v>0</v>
      </c>
      <c r="AC48" s="176">
        <f>(PORTIONS!AC48*COSTS!$L48)/100</f>
        <v>0</v>
      </c>
    </row>
    <row r="49">
      <c r="A49" s="141" t="str">
        <f>COSTS!A49&amp;" (g)"</f>
        <v>zz* Parmesan, grated (g)</v>
      </c>
      <c r="B49" s="170">
        <f>(PORTIONS!B49*COSTS!$L49)/100</f>
        <v>0</v>
      </c>
      <c r="C49" s="171">
        <f>(PORTIONS!C49*COSTS!$L49)/100</f>
        <v>0</v>
      </c>
      <c r="D49" s="171">
        <f>(PORTIONS!D49*COSTS!$L49)/100</f>
        <v>0</v>
      </c>
      <c r="E49" s="171">
        <f>(PORTIONS!E49*COSTS!$L49)/100</f>
        <v>0</v>
      </c>
      <c r="F49" s="171">
        <f>(PORTIONS!F49*COSTS!$L49)/100</f>
        <v>0</v>
      </c>
      <c r="G49" s="171">
        <f>(PORTIONS!G49*COSTS!$L49)/100</f>
        <v>0</v>
      </c>
      <c r="H49" s="171">
        <f>(PORTIONS!H49*COSTS!$L49)/100</f>
        <v>0</v>
      </c>
      <c r="I49" s="171">
        <f>(PORTIONS!I49*COSTS!$L49)/100</f>
        <v>0</v>
      </c>
      <c r="J49" s="171">
        <f>(PORTIONS!J49*COSTS!$L49)/100</f>
        <v>0</v>
      </c>
      <c r="K49" s="171">
        <f>(PORTIONS!K49*COSTS!$L49)/100</f>
        <v>0</v>
      </c>
      <c r="L49" s="171">
        <f>(PORTIONS!L49*COSTS!$L49)/100</f>
        <v>0</v>
      </c>
      <c r="M49" s="170">
        <f>(PORTIONS!M49*COSTS!$L49)/100</f>
        <v>0</v>
      </c>
      <c r="N49" s="171">
        <f>(PORTIONS!N49*COSTS!$L49)/100</f>
        <v>0</v>
      </c>
      <c r="O49" s="171">
        <f>(PORTIONS!O49*COSTS!$L49)/100</f>
        <v>0</v>
      </c>
      <c r="P49" s="171">
        <f>(PORTIONS!P49*COSTS!$L49)/100</f>
        <v>0</v>
      </c>
      <c r="Q49" s="170">
        <f>(PORTIONS!Q49*COSTS!$L49)/100</f>
        <v>0</v>
      </c>
      <c r="R49" s="171">
        <f>(PORTIONS!R49*COSTS!$L49)/100</f>
        <v>0</v>
      </c>
      <c r="S49" s="171">
        <f>(PORTIONS!S49*COSTS!$L49)/100</f>
        <v>0</v>
      </c>
      <c r="T49" s="171">
        <f>(PORTIONS!T49*COSTS!$L49)/100</f>
        <v>0</v>
      </c>
      <c r="U49" s="174">
        <f>(PORTIONS!U49*COSTS!$L49)/100</f>
        <v>0</v>
      </c>
      <c r="V49" s="176">
        <f>(PORTIONS!V49*COSTS!$L49)/100</f>
        <v>0</v>
      </c>
      <c r="W49" s="176">
        <f>(PORTIONS!W49*COSTS!$L49)/100</f>
        <v>0</v>
      </c>
      <c r="X49" s="176">
        <f>(PORTIONS!X49*COSTS!$L49)/100</f>
        <v>0</v>
      </c>
      <c r="Y49" s="176">
        <f>(PORTIONS!Y49*COSTS!$L49)/100</f>
        <v>0</v>
      </c>
      <c r="Z49" s="176">
        <f>(PORTIONS!Z49*COSTS!$L49)/100</f>
        <v>0</v>
      </c>
      <c r="AA49" s="176">
        <f>(PORTIONS!AA49*COSTS!$L49)/100</f>
        <v>0</v>
      </c>
      <c r="AB49" s="176">
        <f>(PORTIONS!AB49*COSTS!$L49)/100</f>
        <v>0</v>
      </c>
      <c r="AC49" s="176">
        <f>(PORTIONS!AC49*COSTS!$L49)/100</f>
        <v>0</v>
      </c>
    </row>
    <row r="50">
      <c r="A50" s="141" t="str">
        <f>COSTS!A50&amp;" (g)"</f>
        <v>zz* Yeast, nutritional (g)</v>
      </c>
      <c r="B50" s="170">
        <f>(PORTIONS!B50*COSTS!$L50)/100</f>
        <v>0</v>
      </c>
      <c r="C50" s="171">
        <f>(PORTIONS!C50*COSTS!$L50)/100</f>
        <v>0</v>
      </c>
      <c r="D50" s="171">
        <f>(PORTIONS!D50*COSTS!$L50)/100</f>
        <v>0</v>
      </c>
      <c r="E50" s="171">
        <f>(PORTIONS!E50*COSTS!$L50)/100</f>
        <v>0</v>
      </c>
      <c r="F50" s="171">
        <f>(PORTIONS!F50*COSTS!$L50)/100</f>
        <v>0</v>
      </c>
      <c r="G50" s="171">
        <f>(PORTIONS!G50*COSTS!$L50)/100</f>
        <v>0</v>
      </c>
      <c r="H50" s="171">
        <f>(PORTIONS!H50*COSTS!$L50)/100</f>
        <v>0</v>
      </c>
      <c r="I50" s="171">
        <f>(PORTIONS!I50*COSTS!$L50)/100</f>
        <v>0</v>
      </c>
      <c r="J50" s="171">
        <f>(PORTIONS!J50*COSTS!$L50)/100</f>
        <v>0</v>
      </c>
      <c r="K50" s="171">
        <f>(PORTIONS!K50*COSTS!$L50)/100</f>
        <v>0</v>
      </c>
      <c r="L50" s="171">
        <f>(PORTIONS!L50*COSTS!$L50)/100</f>
        <v>0</v>
      </c>
      <c r="M50" s="170">
        <f>(PORTIONS!M50*COSTS!$L50)/100</f>
        <v>0</v>
      </c>
      <c r="N50" s="171">
        <f>(PORTIONS!N50*COSTS!$L50)/100</f>
        <v>0</v>
      </c>
      <c r="O50" s="171">
        <f>(PORTIONS!O50*COSTS!$L50)/100</f>
        <v>0</v>
      </c>
      <c r="P50" s="171">
        <f>(PORTIONS!P50*COSTS!$L50)/100</f>
        <v>0</v>
      </c>
      <c r="Q50" s="170">
        <f>(PORTIONS!Q50*COSTS!$L50)/100</f>
        <v>0</v>
      </c>
      <c r="R50" s="171">
        <f>(PORTIONS!R50*COSTS!$L50)/100</f>
        <v>0</v>
      </c>
      <c r="S50" s="171">
        <f>(PORTIONS!S50*COSTS!$L50)/100</f>
        <v>0</v>
      </c>
      <c r="T50" s="171">
        <f>(PORTIONS!T50*COSTS!$L50)/100</f>
        <v>0</v>
      </c>
      <c r="U50" s="174">
        <f>(PORTIONS!U50*COSTS!$L50)/100</f>
        <v>0</v>
      </c>
      <c r="V50" s="176">
        <f>(PORTIONS!V50*COSTS!$L50)/100</f>
        <v>0</v>
      </c>
      <c r="W50" s="176">
        <f>(PORTIONS!W50*COSTS!$L50)/100</f>
        <v>0</v>
      </c>
      <c r="X50" s="176">
        <f>(PORTIONS!X50*COSTS!$L50)/100</f>
        <v>0</v>
      </c>
      <c r="Y50" s="176">
        <f>(PORTIONS!Y50*COSTS!$L50)/100</f>
        <v>0</v>
      </c>
      <c r="Z50" s="176">
        <f>(PORTIONS!Z50*COSTS!$L50)/100</f>
        <v>0</v>
      </c>
      <c r="AA50" s="176">
        <f>(PORTIONS!AA50*COSTS!$L50)/100</f>
        <v>0</v>
      </c>
      <c r="AB50" s="176">
        <f>(PORTIONS!AB50*COSTS!$L50)/100</f>
        <v>0</v>
      </c>
      <c r="AC50" s="176">
        <f>(PORTIONS!AC50*COSTS!$L50)/100</f>
        <v>0</v>
      </c>
    </row>
    <row r="51">
      <c r="A51" s="177" t="s">
        <v>271</v>
      </c>
      <c r="B51" s="226">
        <f t="shared" ref="B51:F51" si="1">SUM(B2:B49)</f>
        <v>0</v>
      </c>
      <c r="C51" s="227">
        <f t="shared" si="1"/>
        <v>0.1445</v>
      </c>
      <c r="D51" s="227">
        <f t="shared" si="1"/>
        <v>0.9423477832</v>
      </c>
      <c r="E51" s="227">
        <f t="shared" si="1"/>
        <v>0.7123613636</v>
      </c>
      <c r="F51" s="227">
        <f t="shared" si="1"/>
        <v>1.462226745</v>
      </c>
      <c r="G51" s="227">
        <f>SUM(G2:G50)</f>
        <v>0.8447138357</v>
      </c>
      <c r="H51" s="227">
        <f t="shared" ref="H51:AC51" si="2">SUM(H2:H49)</f>
        <v>1.083254613</v>
      </c>
      <c r="I51" s="227">
        <f t="shared" si="2"/>
        <v>1.752188427</v>
      </c>
      <c r="J51" s="227">
        <f t="shared" si="2"/>
        <v>1.195649287</v>
      </c>
      <c r="K51" s="227">
        <f t="shared" si="2"/>
        <v>1.834703779</v>
      </c>
      <c r="L51" s="227">
        <f t="shared" si="2"/>
        <v>0.8026753827</v>
      </c>
      <c r="M51" s="226">
        <f t="shared" si="2"/>
        <v>0</v>
      </c>
      <c r="N51" s="227">
        <f t="shared" si="2"/>
        <v>1.067802105</v>
      </c>
      <c r="O51" s="227">
        <f t="shared" si="2"/>
        <v>1.253406465</v>
      </c>
      <c r="P51" s="227">
        <f t="shared" si="2"/>
        <v>1.928279923</v>
      </c>
      <c r="Q51" s="226">
        <f t="shared" si="2"/>
        <v>0</v>
      </c>
      <c r="R51" s="227">
        <f t="shared" si="2"/>
        <v>0.6806770394</v>
      </c>
      <c r="S51" s="227">
        <f t="shared" si="2"/>
        <v>0.7716176965</v>
      </c>
      <c r="T51" s="227">
        <f t="shared" si="2"/>
        <v>0.5885714286</v>
      </c>
      <c r="U51" s="228">
        <f t="shared" si="2"/>
        <v>0.2526134005</v>
      </c>
      <c r="V51" s="229">
        <f t="shared" si="2"/>
        <v>0.7432758445</v>
      </c>
      <c r="W51" s="229">
        <f t="shared" si="2"/>
        <v>7.95895031</v>
      </c>
      <c r="X51" s="229">
        <f t="shared" si="2"/>
        <v>0.4740652174</v>
      </c>
      <c r="Y51" s="229">
        <f t="shared" si="2"/>
        <v>8.673087087</v>
      </c>
      <c r="Z51" s="229">
        <f t="shared" si="2"/>
        <v>7.303592938</v>
      </c>
      <c r="AA51" s="229">
        <f t="shared" si="2"/>
        <v>4.947282433</v>
      </c>
      <c r="AB51" s="229">
        <f t="shared" si="2"/>
        <v>12.01312877</v>
      </c>
      <c r="AC51" s="229">
        <f t="shared" si="2"/>
        <v>8.400198001</v>
      </c>
    </row>
    <row r="52">
      <c r="A52" s="177" t="s">
        <v>272</v>
      </c>
      <c r="B52" s="226">
        <f t="shared" ref="B52:AC52" si="3">B51*3</f>
        <v>0</v>
      </c>
      <c r="C52" s="226">
        <f t="shared" si="3"/>
        <v>0.4335</v>
      </c>
      <c r="D52" s="226">
        <f t="shared" si="3"/>
        <v>2.827043349</v>
      </c>
      <c r="E52" s="226">
        <f t="shared" si="3"/>
        <v>2.137084091</v>
      </c>
      <c r="F52" s="226">
        <f t="shared" si="3"/>
        <v>4.386680236</v>
      </c>
      <c r="G52" s="226">
        <f t="shared" si="3"/>
        <v>2.534141507</v>
      </c>
      <c r="H52" s="226">
        <f t="shared" si="3"/>
        <v>3.249763839</v>
      </c>
      <c r="I52" s="226">
        <f t="shared" si="3"/>
        <v>5.25656528</v>
      </c>
      <c r="J52" s="226">
        <f t="shared" si="3"/>
        <v>3.58694786</v>
      </c>
      <c r="K52" s="226">
        <f t="shared" si="3"/>
        <v>5.504111336</v>
      </c>
      <c r="L52" s="226">
        <f t="shared" si="3"/>
        <v>2.408026148</v>
      </c>
      <c r="M52" s="226">
        <f t="shared" si="3"/>
        <v>0</v>
      </c>
      <c r="N52" s="226">
        <f t="shared" si="3"/>
        <v>3.203406315</v>
      </c>
      <c r="O52" s="226">
        <f t="shared" si="3"/>
        <v>3.760219395</v>
      </c>
      <c r="P52" s="226">
        <f t="shared" si="3"/>
        <v>5.784839768</v>
      </c>
      <c r="Q52" s="226">
        <f t="shared" si="3"/>
        <v>0</v>
      </c>
      <c r="R52" s="226">
        <f t="shared" si="3"/>
        <v>2.042031118</v>
      </c>
      <c r="S52" s="226">
        <f t="shared" si="3"/>
        <v>2.31485309</v>
      </c>
      <c r="T52" s="226">
        <f t="shared" si="3"/>
        <v>1.765714286</v>
      </c>
      <c r="U52" s="230">
        <f t="shared" si="3"/>
        <v>0.7578402014</v>
      </c>
      <c r="V52" s="231">
        <f t="shared" si="3"/>
        <v>2.229827534</v>
      </c>
      <c r="W52" s="231">
        <f t="shared" si="3"/>
        <v>23.87685093</v>
      </c>
      <c r="X52" s="231">
        <f t="shared" si="3"/>
        <v>1.422195652</v>
      </c>
      <c r="Y52" s="231">
        <f t="shared" si="3"/>
        <v>26.01926126</v>
      </c>
      <c r="Z52" s="231">
        <f t="shared" si="3"/>
        <v>21.91077882</v>
      </c>
      <c r="AA52" s="231">
        <f t="shared" si="3"/>
        <v>14.8418473</v>
      </c>
      <c r="AB52" s="231">
        <f t="shared" si="3"/>
        <v>36.0393863</v>
      </c>
      <c r="AC52" s="231">
        <f t="shared" si="3"/>
        <v>25.200594</v>
      </c>
    </row>
    <row r="53">
      <c r="A53" s="177" t="s">
        <v>273</v>
      </c>
      <c r="B53" s="226">
        <f t="shared" ref="B53:AC53" si="4">B51*4.35</f>
        <v>0</v>
      </c>
      <c r="C53" s="226">
        <f t="shared" si="4"/>
        <v>0.628575</v>
      </c>
      <c r="D53" s="226">
        <f t="shared" si="4"/>
        <v>4.099212857</v>
      </c>
      <c r="E53" s="226">
        <f t="shared" si="4"/>
        <v>3.098771932</v>
      </c>
      <c r="F53" s="226">
        <f t="shared" si="4"/>
        <v>6.360686342</v>
      </c>
      <c r="G53" s="226">
        <f t="shared" si="4"/>
        <v>3.674505185</v>
      </c>
      <c r="H53" s="226">
        <f t="shared" si="4"/>
        <v>4.712157566</v>
      </c>
      <c r="I53" s="226">
        <f t="shared" si="4"/>
        <v>7.622019657</v>
      </c>
      <c r="J53" s="226">
        <f t="shared" si="4"/>
        <v>5.201074397</v>
      </c>
      <c r="K53" s="226">
        <f t="shared" si="4"/>
        <v>7.980961438</v>
      </c>
      <c r="L53" s="226">
        <f t="shared" si="4"/>
        <v>3.491637915</v>
      </c>
      <c r="M53" s="226">
        <f t="shared" si="4"/>
        <v>0</v>
      </c>
      <c r="N53" s="226">
        <f t="shared" si="4"/>
        <v>4.644939157</v>
      </c>
      <c r="O53" s="226">
        <f t="shared" si="4"/>
        <v>5.452318123</v>
      </c>
      <c r="P53" s="226">
        <f t="shared" si="4"/>
        <v>8.388017664</v>
      </c>
      <c r="Q53" s="226">
        <f t="shared" si="4"/>
        <v>0</v>
      </c>
      <c r="R53" s="226">
        <f t="shared" si="4"/>
        <v>2.960945121</v>
      </c>
      <c r="S53" s="226">
        <f t="shared" si="4"/>
        <v>3.35653698</v>
      </c>
      <c r="T53" s="226">
        <f t="shared" si="4"/>
        <v>2.560285714</v>
      </c>
      <c r="U53" s="226">
        <f t="shared" si="4"/>
        <v>1.098868292</v>
      </c>
      <c r="V53" s="226">
        <f t="shared" si="4"/>
        <v>3.233249924</v>
      </c>
      <c r="W53" s="226">
        <f t="shared" si="4"/>
        <v>34.62143385</v>
      </c>
      <c r="X53" s="226">
        <f t="shared" si="4"/>
        <v>2.062183696</v>
      </c>
      <c r="Y53" s="226">
        <f t="shared" si="4"/>
        <v>37.72792883</v>
      </c>
      <c r="Z53" s="226">
        <f t="shared" si="4"/>
        <v>31.77062928</v>
      </c>
      <c r="AA53" s="226">
        <f t="shared" si="4"/>
        <v>21.52067858</v>
      </c>
      <c r="AB53" s="226">
        <f t="shared" si="4"/>
        <v>52.25711013</v>
      </c>
      <c r="AC53" s="226">
        <f t="shared" si="4"/>
        <v>36.5408613</v>
      </c>
    </row>
    <row r="54">
      <c r="A54" s="177" t="s">
        <v>274</v>
      </c>
      <c r="B54" s="226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6"/>
      <c r="N54" s="227"/>
      <c r="O54" s="227"/>
      <c r="P54" s="227"/>
      <c r="Q54" s="226"/>
      <c r="R54" s="227"/>
      <c r="S54" s="227"/>
      <c r="T54" s="227"/>
      <c r="U54" s="228"/>
      <c r="V54" s="232"/>
      <c r="W54" s="232"/>
      <c r="X54" s="232"/>
      <c r="Y54" s="232"/>
      <c r="Z54" s="232"/>
      <c r="AA54" s="232"/>
      <c r="AB54" s="232"/>
      <c r="AC54" s="232"/>
    </row>
    <row r="55">
      <c r="A55" s="177" t="s">
        <v>275</v>
      </c>
      <c r="B55" s="226"/>
      <c r="C55" s="227"/>
      <c r="D55" s="233">
        <v>5.0</v>
      </c>
      <c r="E55" s="233">
        <v>4.0</v>
      </c>
      <c r="F55" s="233">
        <v>9.0</v>
      </c>
      <c r="G55" s="233">
        <v>7.0</v>
      </c>
      <c r="H55" s="233">
        <v>7.0</v>
      </c>
      <c r="I55" s="233">
        <v>9.0</v>
      </c>
      <c r="J55" s="233">
        <v>8.0</v>
      </c>
      <c r="K55" s="233">
        <v>9.0</v>
      </c>
      <c r="L55" s="233">
        <v>7.5</v>
      </c>
      <c r="M55" s="226"/>
      <c r="N55" s="233">
        <v>5.0</v>
      </c>
      <c r="O55" s="233">
        <v>5.0</v>
      </c>
      <c r="P55" s="233">
        <v>6.5</v>
      </c>
      <c r="Q55" s="226"/>
      <c r="R55" s="233" t="s">
        <v>127</v>
      </c>
      <c r="S55" s="233">
        <v>2.0</v>
      </c>
      <c r="T55" s="233">
        <v>2.0</v>
      </c>
      <c r="U55" s="234">
        <v>2.0</v>
      </c>
      <c r="V55" s="235">
        <v>2.0</v>
      </c>
      <c r="W55" s="235">
        <v>2.0</v>
      </c>
      <c r="X55" s="235">
        <v>2.0</v>
      </c>
      <c r="Y55" s="235">
        <v>2.0</v>
      </c>
      <c r="Z55" s="235">
        <v>2.0</v>
      </c>
      <c r="AA55" s="235">
        <v>2.0</v>
      </c>
      <c r="AB55" s="235">
        <v>2.0</v>
      </c>
      <c r="AC55" s="235">
        <v>2.0</v>
      </c>
    </row>
  </sheetData>
  <conditionalFormatting sqref="B2:AC55">
    <cfRule type="cellIs" dxfId="1" priority="1" operator="equal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3.0"/>
    <col customWidth="1" min="2" max="5" width="7.29"/>
    <col customWidth="1" min="6" max="6" width="51.0"/>
    <col customWidth="1" min="7" max="7" width="22.0"/>
    <col customWidth="1" min="8" max="8" width="13.29"/>
    <col customWidth="1" min="9" max="9" width="19.43"/>
    <col customWidth="1" min="10" max="10" width="11.86"/>
    <col customWidth="1" min="11" max="11" width="16.0"/>
    <col customWidth="1" min="12" max="12" width="12.71"/>
    <col customWidth="1" min="13" max="13" width="19.43"/>
    <col customWidth="1" min="14" max="14" width="12.0"/>
    <col customWidth="1" min="15" max="15" width="11.86"/>
  </cols>
  <sheetData>
    <row r="1">
      <c r="A1" s="127" t="s">
        <v>95</v>
      </c>
      <c r="B1" s="127" t="s">
        <v>96</v>
      </c>
      <c r="C1" s="127" t="s">
        <v>97</v>
      </c>
      <c r="D1" s="127" t="s">
        <v>98</v>
      </c>
      <c r="E1" s="127" t="s">
        <v>99</v>
      </c>
      <c r="F1" s="127" t="s">
        <v>100</v>
      </c>
      <c r="G1" s="127" t="s">
        <v>101</v>
      </c>
      <c r="H1" s="127" t="s">
        <v>102</v>
      </c>
      <c r="I1" s="127" t="s">
        <v>103</v>
      </c>
      <c r="J1" s="184" t="s">
        <v>104</v>
      </c>
      <c r="K1" s="127" t="s">
        <v>105</v>
      </c>
      <c r="L1" s="184" t="s">
        <v>106</v>
      </c>
      <c r="M1" s="127" t="s">
        <v>107</v>
      </c>
      <c r="N1" s="127" t="s">
        <v>108</v>
      </c>
      <c r="O1" s="127" t="s">
        <v>109</v>
      </c>
    </row>
    <row r="2">
      <c r="A2" s="127" t="s">
        <v>86</v>
      </c>
      <c r="B2" s="127" t="s">
        <v>110</v>
      </c>
      <c r="C2" s="127" t="s">
        <v>110</v>
      </c>
      <c r="D2" s="127" t="s">
        <v>110</v>
      </c>
      <c r="F2" s="127" t="s">
        <v>111</v>
      </c>
      <c r="G2" s="127" t="s">
        <v>112</v>
      </c>
      <c r="H2" s="127" t="s">
        <v>113</v>
      </c>
      <c r="I2" s="127" t="s">
        <v>114</v>
      </c>
      <c r="J2" s="184">
        <v>20.6</v>
      </c>
      <c r="K2" s="185">
        <v>700.0</v>
      </c>
      <c r="L2" s="171">
        <f t="shared" ref="L2:L9" si="1">IF(K2=0,"",J2/K2)*100</f>
        <v>2.942857143</v>
      </c>
      <c r="M2" s="3" t="s">
        <v>115</v>
      </c>
      <c r="N2" s="142">
        <f t="shared" ref="N2:N12" si="2">K2/1</f>
        <v>700</v>
      </c>
    </row>
    <row r="3">
      <c r="A3" s="127" t="s">
        <v>116</v>
      </c>
      <c r="B3" s="127" t="s">
        <v>110</v>
      </c>
      <c r="C3" s="127" t="s">
        <v>110</v>
      </c>
      <c r="D3" s="127" t="s">
        <v>110</v>
      </c>
      <c r="F3" s="127" t="s">
        <v>117</v>
      </c>
      <c r="G3" s="127" t="s">
        <v>112</v>
      </c>
      <c r="H3" s="127" t="s">
        <v>118</v>
      </c>
      <c r="I3" s="127" t="s">
        <v>119</v>
      </c>
      <c r="J3" s="184">
        <v>27.4</v>
      </c>
      <c r="K3" s="127">
        <v>10778.22</v>
      </c>
      <c r="L3" s="171">
        <f t="shared" si="1"/>
        <v>0.2542163734</v>
      </c>
      <c r="M3" s="127" t="s">
        <v>120</v>
      </c>
      <c r="N3" s="141">
        <f t="shared" si="2"/>
        <v>10778.22</v>
      </c>
    </row>
    <row r="4">
      <c r="A4" s="127" t="s">
        <v>121</v>
      </c>
      <c r="B4" s="127" t="s">
        <v>110</v>
      </c>
      <c r="C4" s="127" t="s">
        <v>110</v>
      </c>
      <c r="F4" s="127" t="s">
        <v>122</v>
      </c>
      <c r="G4" s="127" t="s">
        <v>123</v>
      </c>
      <c r="H4" s="127" t="s">
        <v>124</v>
      </c>
      <c r="I4" s="127" t="s">
        <v>125</v>
      </c>
      <c r="J4" s="184">
        <v>10.03</v>
      </c>
      <c r="K4" s="185">
        <v>235.0</v>
      </c>
      <c r="L4" s="171">
        <f t="shared" si="1"/>
        <v>4.268085106</v>
      </c>
      <c r="M4" s="127" t="s">
        <v>126</v>
      </c>
      <c r="N4" s="141">
        <f t="shared" si="2"/>
        <v>235</v>
      </c>
    </row>
    <row r="5">
      <c r="A5" s="127" t="s">
        <v>27</v>
      </c>
      <c r="B5" s="127" t="s">
        <v>110</v>
      </c>
      <c r="D5" s="127" t="s">
        <v>110</v>
      </c>
      <c r="E5" s="127" t="s">
        <v>110</v>
      </c>
      <c r="F5" s="127" t="s">
        <v>27</v>
      </c>
      <c r="G5" s="127" t="s">
        <v>127</v>
      </c>
      <c r="H5" s="127" t="s">
        <v>128</v>
      </c>
      <c r="I5" s="187" t="s">
        <v>129</v>
      </c>
      <c r="J5" s="188">
        <v>0.74</v>
      </c>
      <c r="K5" s="190">
        <f>PORTIONS!V$51</f>
        <v>1398</v>
      </c>
      <c r="L5" s="171">
        <f t="shared" si="1"/>
        <v>0.05293276109</v>
      </c>
      <c r="M5" s="191" t="s">
        <v>130</v>
      </c>
      <c r="N5" s="192">
        <f t="shared" si="2"/>
        <v>1398</v>
      </c>
    </row>
    <row r="6">
      <c r="A6" s="127" t="s">
        <v>88</v>
      </c>
      <c r="B6" s="127" t="s">
        <v>110</v>
      </c>
      <c r="E6" s="127" t="s">
        <v>110</v>
      </c>
      <c r="F6" s="127" t="s">
        <v>131</v>
      </c>
      <c r="G6" s="127" t="s">
        <v>127</v>
      </c>
      <c r="H6" s="127" t="s">
        <v>128</v>
      </c>
      <c r="I6" s="187" t="s">
        <v>132</v>
      </c>
      <c r="J6" s="188">
        <v>7.96</v>
      </c>
      <c r="K6" s="190">
        <f>PORTIONS!W$51</f>
        <v>850</v>
      </c>
      <c r="L6" s="171">
        <f t="shared" si="1"/>
        <v>0.9364705882</v>
      </c>
      <c r="M6" s="127" t="s">
        <v>133</v>
      </c>
      <c r="N6" s="141">
        <f t="shared" si="2"/>
        <v>850</v>
      </c>
    </row>
    <row r="7">
      <c r="A7" s="127" t="s">
        <v>134</v>
      </c>
      <c r="B7" s="127" t="s">
        <v>110</v>
      </c>
      <c r="C7" s="127" t="s">
        <v>110</v>
      </c>
      <c r="F7" s="127" t="s">
        <v>134</v>
      </c>
      <c r="G7" s="127" t="s">
        <v>112</v>
      </c>
      <c r="H7" s="127" t="s">
        <v>135</v>
      </c>
      <c r="I7" s="127" t="s">
        <v>136</v>
      </c>
      <c r="J7" s="184">
        <v>32.95</v>
      </c>
      <c r="K7" s="127">
        <v>2267.96</v>
      </c>
      <c r="L7" s="171">
        <f t="shared" si="1"/>
        <v>1.452847493</v>
      </c>
      <c r="M7" s="127" t="s">
        <v>126</v>
      </c>
      <c r="N7" s="141">
        <f t="shared" si="2"/>
        <v>2267.96</v>
      </c>
    </row>
    <row r="8">
      <c r="A8" s="127" t="s">
        <v>89</v>
      </c>
      <c r="B8" s="127" t="s">
        <v>110</v>
      </c>
      <c r="E8" s="127" t="s">
        <v>110</v>
      </c>
      <c r="F8" s="127" t="s">
        <v>137</v>
      </c>
      <c r="G8" s="127" t="s">
        <v>127</v>
      </c>
      <c r="H8" s="127" t="s">
        <v>128</v>
      </c>
      <c r="I8" s="187" t="s">
        <v>138</v>
      </c>
      <c r="J8" s="188">
        <v>0.47</v>
      </c>
      <c r="K8" s="190">
        <f>PORTIONS!X$51</f>
        <v>325</v>
      </c>
      <c r="L8" s="171">
        <f t="shared" si="1"/>
        <v>0.1446153846</v>
      </c>
      <c r="M8" s="193" t="s">
        <v>139</v>
      </c>
      <c r="N8" s="190">
        <f t="shared" si="2"/>
        <v>325</v>
      </c>
    </row>
    <row r="9">
      <c r="A9" s="127" t="s">
        <v>90</v>
      </c>
      <c r="B9" s="127" t="s">
        <v>110</v>
      </c>
      <c r="E9" s="127" t="s">
        <v>110</v>
      </c>
      <c r="F9" s="127" t="s">
        <v>140</v>
      </c>
      <c r="G9" s="127" t="s">
        <v>127</v>
      </c>
      <c r="H9" s="127" t="s">
        <v>128</v>
      </c>
      <c r="I9" s="187" t="s">
        <v>129</v>
      </c>
      <c r="J9" s="188">
        <v>8.67</v>
      </c>
      <c r="K9" s="190">
        <f>PORTIONS!Y$51</f>
        <v>15900</v>
      </c>
      <c r="L9" s="171">
        <f t="shared" si="1"/>
        <v>0.05452830189</v>
      </c>
      <c r="M9" s="193" t="s">
        <v>130</v>
      </c>
      <c r="N9" s="190">
        <f t="shared" si="2"/>
        <v>15900</v>
      </c>
    </row>
    <row r="10">
      <c r="A10" s="127" t="s">
        <v>141</v>
      </c>
      <c r="B10" s="127" t="s">
        <v>110</v>
      </c>
      <c r="D10" s="127" t="s">
        <v>110</v>
      </c>
      <c r="F10" s="127" t="s">
        <v>142</v>
      </c>
      <c r="G10" s="127" t="s">
        <v>123</v>
      </c>
      <c r="H10" s="127" t="s">
        <v>124</v>
      </c>
      <c r="I10" s="127" t="s">
        <v>143</v>
      </c>
      <c r="J10" s="184">
        <v>2.8</v>
      </c>
      <c r="K10" s="127">
        <v>726.0</v>
      </c>
      <c r="L10" s="195">
        <f>J10/12</f>
        <v>0.2333333333</v>
      </c>
      <c r="M10" s="3" t="s">
        <v>144</v>
      </c>
      <c r="N10" s="142">
        <f t="shared" si="2"/>
        <v>726</v>
      </c>
    </row>
    <row r="11">
      <c r="A11" s="127" t="s">
        <v>23</v>
      </c>
      <c r="B11" s="127" t="s">
        <v>110</v>
      </c>
      <c r="D11" s="127" t="s">
        <v>110</v>
      </c>
      <c r="F11" s="127" t="s">
        <v>145</v>
      </c>
      <c r="G11" s="127" t="s">
        <v>112</v>
      </c>
      <c r="H11" s="127" t="s">
        <v>135</v>
      </c>
      <c r="I11" s="127" t="s">
        <v>146</v>
      </c>
      <c r="J11" s="184">
        <v>17.95</v>
      </c>
      <c r="K11" s="127">
        <v>22679.6</v>
      </c>
      <c r="L11" s="171">
        <f t="shared" ref="L11:L18" si="3">IF(K11=0,"",J11/K11)*100</f>
        <v>0.07914601668</v>
      </c>
      <c r="M11" s="3" t="s">
        <v>126</v>
      </c>
      <c r="N11" s="142">
        <f t="shared" si="2"/>
        <v>22679.6</v>
      </c>
    </row>
    <row r="12">
      <c r="A12" s="127" t="s">
        <v>25</v>
      </c>
      <c r="B12" s="127" t="s">
        <v>110</v>
      </c>
      <c r="D12" s="127" t="s">
        <v>110</v>
      </c>
      <c r="F12" s="127" t="s">
        <v>147</v>
      </c>
      <c r="G12" s="127" t="s">
        <v>112</v>
      </c>
      <c r="H12" s="127" t="s">
        <v>135</v>
      </c>
      <c r="I12" s="127" t="s">
        <v>146</v>
      </c>
      <c r="J12" s="196">
        <v>31.0</v>
      </c>
      <c r="K12" s="127">
        <v>22679.6</v>
      </c>
      <c r="L12" s="171">
        <f t="shared" si="3"/>
        <v>0.1366867141</v>
      </c>
      <c r="M12" s="3" t="s">
        <v>126</v>
      </c>
      <c r="N12" s="142">
        <f t="shared" si="2"/>
        <v>22679.6</v>
      </c>
    </row>
    <row r="13">
      <c r="A13" s="127" t="s">
        <v>148</v>
      </c>
      <c r="B13" s="127" t="s">
        <v>110</v>
      </c>
      <c r="C13" s="127" t="s">
        <v>110</v>
      </c>
      <c r="D13" s="127" t="s">
        <v>110</v>
      </c>
      <c r="F13" s="127" t="s">
        <v>149</v>
      </c>
      <c r="G13" s="127" t="s">
        <v>123</v>
      </c>
      <c r="H13" s="127" t="s">
        <v>124</v>
      </c>
      <c r="I13" s="127" t="s">
        <v>136</v>
      </c>
      <c r="J13" s="184">
        <v>16.71</v>
      </c>
      <c r="K13" s="127">
        <v>2267.96</v>
      </c>
      <c r="L13" s="171">
        <f t="shared" si="3"/>
        <v>0.7367854812</v>
      </c>
      <c r="M13" s="193" t="s">
        <v>150</v>
      </c>
      <c r="N13" s="193">
        <v>300.0</v>
      </c>
    </row>
    <row r="14">
      <c r="A14" s="127" t="s">
        <v>151</v>
      </c>
      <c r="B14" s="127" t="s">
        <v>110</v>
      </c>
      <c r="D14" s="127" t="s">
        <v>110</v>
      </c>
      <c r="E14" s="127" t="s">
        <v>110</v>
      </c>
      <c r="F14" s="127" t="s">
        <v>152</v>
      </c>
      <c r="G14" s="127" t="s">
        <v>127</v>
      </c>
      <c r="H14" s="127" t="s">
        <v>128</v>
      </c>
      <c r="I14" s="197" t="s">
        <v>136</v>
      </c>
      <c r="J14" s="198">
        <v>16.71</v>
      </c>
      <c r="K14" s="197">
        <v>2267.96</v>
      </c>
      <c r="L14" s="171">
        <f t="shared" si="3"/>
        <v>0.7367854812</v>
      </c>
      <c r="M14" s="127" t="s">
        <v>133</v>
      </c>
      <c r="N14" s="141">
        <f>K14/1</f>
        <v>2267.96</v>
      </c>
    </row>
    <row r="15">
      <c r="A15" s="127" t="s">
        <v>153</v>
      </c>
      <c r="B15" s="127" t="s">
        <v>110</v>
      </c>
      <c r="C15" s="127" t="s">
        <v>110</v>
      </c>
      <c r="D15" s="127" t="s">
        <v>110</v>
      </c>
      <c r="F15" s="127" t="s">
        <v>154</v>
      </c>
      <c r="G15" s="127" t="s">
        <v>112</v>
      </c>
      <c r="H15" s="127" t="s">
        <v>155</v>
      </c>
      <c r="I15" s="127" t="s">
        <v>156</v>
      </c>
      <c r="J15" s="184">
        <v>9.95</v>
      </c>
      <c r="K15" s="185">
        <v>369.543</v>
      </c>
      <c r="L15" s="171">
        <f t="shared" si="3"/>
        <v>2.692514809</v>
      </c>
      <c r="M15" s="127" t="s">
        <v>157</v>
      </c>
      <c r="N15" s="141">
        <f>K15*10</f>
        <v>3695.43</v>
      </c>
    </row>
    <row r="16">
      <c r="A16" s="127" t="s">
        <v>91</v>
      </c>
      <c r="B16" s="127" t="s">
        <v>110</v>
      </c>
      <c r="E16" s="127" t="s">
        <v>110</v>
      </c>
      <c r="F16" s="127" t="s">
        <v>158</v>
      </c>
      <c r="G16" s="127" t="s">
        <v>127</v>
      </c>
      <c r="H16" s="127" t="s">
        <v>128</v>
      </c>
      <c r="I16" s="187" t="s">
        <v>159</v>
      </c>
      <c r="J16" s="188">
        <v>7.3</v>
      </c>
      <c r="K16" s="190">
        <f>PORTIONS!Z$51</f>
        <v>548</v>
      </c>
      <c r="L16" s="171">
        <f t="shared" si="3"/>
        <v>1.332116788</v>
      </c>
      <c r="M16" s="193" t="s">
        <v>133</v>
      </c>
      <c r="N16" s="190">
        <f>K16/1</f>
        <v>548</v>
      </c>
    </row>
    <row r="17">
      <c r="A17" s="127" t="s">
        <v>160</v>
      </c>
      <c r="B17" s="127" t="s">
        <v>110</v>
      </c>
      <c r="C17" s="127" t="s">
        <v>110</v>
      </c>
      <c r="D17" s="127" t="s">
        <v>110</v>
      </c>
      <c r="F17" s="127" t="s">
        <v>161</v>
      </c>
      <c r="G17" s="127" t="s">
        <v>112</v>
      </c>
      <c r="H17" s="127" t="s">
        <v>135</v>
      </c>
      <c r="I17" s="127" t="s">
        <v>136</v>
      </c>
      <c r="J17" s="184">
        <v>39.95</v>
      </c>
      <c r="K17" s="127">
        <v>2267.96</v>
      </c>
      <c r="L17" s="171">
        <f t="shared" si="3"/>
        <v>1.761494912</v>
      </c>
      <c r="M17" s="193" t="s">
        <v>162</v>
      </c>
      <c r="N17" s="127">
        <v>450.0</v>
      </c>
    </row>
    <row r="18">
      <c r="A18" s="127" t="s">
        <v>163</v>
      </c>
      <c r="B18" s="127" t="s">
        <v>110</v>
      </c>
      <c r="C18" s="127" t="s">
        <v>110</v>
      </c>
      <c r="F18" s="127" t="s">
        <v>164</v>
      </c>
      <c r="G18" s="127" t="s">
        <v>112</v>
      </c>
      <c r="H18" s="127" t="s">
        <v>155</v>
      </c>
      <c r="I18" s="127" t="s">
        <v>165</v>
      </c>
      <c r="J18" s="184">
        <v>9.35</v>
      </c>
      <c r="K18" s="127">
        <v>453.592</v>
      </c>
      <c r="L18" s="171">
        <f t="shared" si="3"/>
        <v>2.061323833</v>
      </c>
      <c r="M18" s="127" t="s">
        <v>166</v>
      </c>
      <c r="N18" s="141">
        <f>K18*2</f>
        <v>907.184</v>
      </c>
    </row>
    <row r="19">
      <c r="A19" s="127" t="s">
        <v>167</v>
      </c>
      <c r="B19" s="127" t="s">
        <v>110</v>
      </c>
      <c r="C19" s="127" t="s">
        <v>110</v>
      </c>
      <c r="D19" s="127" t="s">
        <v>110</v>
      </c>
      <c r="F19" s="127" t="s">
        <v>167</v>
      </c>
      <c r="G19" s="127" t="s">
        <v>123</v>
      </c>
      <c r="H19" s="127" t="s">
        <v>124</v>
      </c>
      <c r="I19" s="193" t="s">
        <v>168</v>
      </c>
      <c r="J19" s="199">
        <v>40.67</v>
      </c>
      <c r="K19" s="193">
        <v>6670.0</v>
      </c>
      <c r="L19" s="195">
        <f>J19/115</f>
        <v>0.3536521739</v>
      </c>
      <c r="M19" s="127" t="s">
        <v>169</v>
      </c>
      <c r="N19" s="141">
        <f>K19/1</f>
        <v>6670</v>
      </c>
    </row>
    <row r="20">
      <c r="A20" s="127" t="s">
        <v>170</v>
      </c>
      <c r="B20" s="127" t="s">
        <v>110</v>
      </c>
      <c r="C20" s="127" t="s">
        <v>110</v>
      </c>
      <c r="F20" s="127" t="s">
        <v>170</v>
      </c>
      <c r="G20" s="127" t="s">
        <v>123</v>
      </c>
      <c r="H20" s="127" t="s">
        <v>124</v>
      </c>
      <c r="I20" s="127" t="s">
        <v>171</v>
      </c>
      <c r="J20" s="184">
        <v>20.36</v>
      </c>
      <c r="K20" s="185">
        <v>9600.0</v>
      </c>
      <c r="L20" s="171">
        <f t="shared" ref="L20:L42" si="4">IF(K20=0,"",J20/K20)*100</f>
        <v>0.2120833333</v>
      </c>
      <c r="M20" s="127" t="s">
        <v>172</v>
      </c>
      <c r="N20" s="141">
        <f>K20/8</f>
        <v>1200</v>
      </c>
    </row>
    <row r="21">
      <c r="A21" s="127" t="s">
        <v>74</v>
      </c>
      <c r="B21" s="127" t="s">
        <v>110</v>
      </c>
      <c r="E21" s="127" t="s">
        <v>110</v>
      </c>
      <c r="F21" s="127" t="s">
        <v>173</v>
      </c>
      <c r="G21" s="127" t="s">
        <v>127</v>
      </c>
      <c r="H21" s="127" t="s">
        <v>128</v>
      </c>
      <c r="I21" s="187" t="s">
        <v>174</v>
      </c>
      <c r="J21" s="188">
        <v>4.95</v>
      </c>
      <c r="K21" s="190">
        <f>PORTIONS!AA$51</f>
        <v>2802</v>
      </c>
      <c r="L21" s="171">
        <f t="shared" si="4"/>
        <v>0.1766595289</v>
      </c>
      <c r="M21" s="193" t="s">
        <v>174</v>
      </c>
      <c r="N21" s="190">
        <f t="shared" ref="N21:N26" si="5">K21/1</f>
        <v>2802</v>
      </c>
    </row>
    <row r="22">
      <c r="A22" s="127" t="s">
        <v>92</v>
      </c>
      <c r="B22" s="127" t="s">
        <v>110</v>
      </c>
      <c r="E22" s="127" t="s">
        <v>110</v>
      </c>
      <c r="F22" s="127" t="s">
        <v>175</v>
      </c>
      <c r="G22" s="127" t="s">
        <v>127</v>
      </c>
      <c r="H22" s="127" t="s">
        <v>128</v>
      </c>
      <c r="I22" s="187" t="s">
        <v>174</v>
      </c>
      <c r="J22" s="188">
        <v>12.01</v>
      </c>
      <c r="K22" s="190">
        <f>PORTIONS!AB$51</f>
        <v>2000</v>
      </c>
      <c r="L22" s="171">
        <f t="shared" si="4"/>
        <v>0.6005</v>
      </c>
      <c r="M22" s="193" t="s">
        <v>174</v>
      </c>
      <c r="N22" s="190">
        <f t="shared" si="5"/>
        <v>2000</v>
      </c>
    </row>
    <row r="23">
      <c r="A23" s="127" t="s">
        <v>176</v>
      </c>
      <c r="B23" s="127" t="s">
        <v>110</v>
      </c>
      <c r="D23" s="127" t="s">
        <v>110</v>
      </c>
      <c r="F23" s="127" t="s">
        <v>177</v>
      </c>
      <c r="G23" s="127" t="s">
        <v>112</v>
      </c>
      <c r="H23" s="127" t="s">
        <v>155</v>
      </c>
      <c r="I23" s="127" t="s">
        <v>178</v>
      </c>
      <c r="J23" s="184">
        <v>62.68</v>
      </c>
      <c r="K23" s="127">
        <v>9071.85</v>
      </c>
      <c r="L23" s="171">
        <f t="shared" si="4"/>
        <v>0.6909285317</v>
      </c>
      <c r="M23" s="3" t="s">
        <v>179</v>
      </c>
      <c r="N23" s="142">
        <f t="shared" si="5"/>
        <v>9071.85</v>
      </c>
    </row>
    <row r="24">
      <c r="A24" s="127" t="s">
        <v>180</v>
      </c>
      <c r="B24" s="127" t="s">
        <v>110</v>
      </c>
      <c r="D24" s="127" t="s">
        <v>110</v>
      </c>
      <c r="F24" s="127" t="s">
        <v>181</v>
      </c>
      <c r="G24" s="127" t="s">
        <v>123</v>
      </c>
      <c r="H24" s="127" t="s">
        <v>124</v>
      </c>
      <c r="I24" s="127" t="s">
        <v>182</v>
      </c>
      <c r="J24" s="184">
        <v>15.27</v>
      </c>
      <c r="K24" s="185">
        <v>2500.0</v>
      </c>
      <c r="L24" s="171">
        <f t="shared" si="4"/>
        <v>0.6108</v>
      </c>
      <c r="M24" s="3" t="s">
        <v>183</v>
      </c>
      <c r="N24" s="142">
        <f t="shared" si="5"/>
        <v>2500</v>
      </c>
    </row>
    <row r="25">
      <c r="A25" s="127" t="s">
        <v>93</v>
      </c>
      <c r="B25" s="127" t="s">
        <v>110</v>
      </c>
      <c r="E25" s="127" t="s">
        <v>110</v>
      </c>
      <c r="F25" s="127" t="s">
        <v>184</v>
      </c>
      <c r="G25" s="127" t="s">
        <v>127</v>
      </c>
      <c r="H25" s="127" t="s">
        <v>128</v>
      </c>
      <c r="I25" s="187" t="s">
        <v>182</v>
      </c>
      <c r="J25" s="188">
        <v>8.4</v>
      </c>
      <c r="K25" s="190">
        <f>PORTIONS!AC$51</f>
        <v>4701</v>
      </c>
      <c r="L25" s="171">
        <f t="shared" si="4"/>
        <v>0.1786853861</v>
      </c>
      <c r="M25" s="193" t="s">
        <v>185</v>
      </c>
      <c r="N25" s="190">
        <f t="shared" si="5"/>
        <v>4701</v>
      </c>
    </row>
    <row r="26">
      <c r="A26" s="127" t="s">
        <v>186</v>
      </c>
      <c r="B26" s="127" t="s">
        <v>110</v>
      </c>
      <c r="C26" s="127" t="s">
        <v>110</v>
      </c>
      <c r="F26" s="127" t="s">
        <v>187</v>
      </c>
      <c r="G26" s="127" t="s">
        <v>112</v>
      </c>
      <c r="H26" s="127" t="s">
        <v>118</v>
      </c>
      <c r="I26" s="127" t="s">
        <v>188</v>
      </c>
      <c r="J26" s="184">
        <v>110.95</v>
      </c>
      <c r="K26" s="127">
        <v>15875.7</v>
      </c>
      <c r="L26" s="171">
        <f t="shared" si="4"/>
        <v>0.6988668216</v>
      </c>
      <c r="M26" s="127" t="s">
        <v>189</v>
      </c>
      <c r="N26" s="141">
        <f t="shared" si="5"/>
        <v>15875.7</v>
      </c>
    </row>
    <row r="27">
      <c r="A27" s="127" t="s">
        <v>190</v>
      </c>
      <c r="B27" s="127" t="s">
        <v>110</v>
      </c>
      <c r="D27" s="127" t="s">
        <v>110</v>
      </c>
      <c r="E27" s="127" t="s">
        <v>110</v>
      </c>
      <c r="F27" s="127" t="s">
        <v>191</v>
      </c>
      <c r="G27" s="127" t="s">
        <v>127</v>
      </c>
      <c r="H27" s="127" t="s">
        <v>128</v>
      </c>
      <c r="I27" s="197" t="s">
        <v>192</v>
      </c>
      <c r="J27" s="198">
        <v>18.95</v>
      </c>
      <c r="K27" s="197">
        <v>3450.0</v>
      </c>
      <c r="L27" s="171">
        <f t="shared" si="4"/>
        <v>0.5492753623</v>
      </c>
      <c r="M27" s="193" t="s">
        <v>133</v>
      </c>
      <c r="N27" s="193">
        <v>1333.0</v>
      </c>
    </row>
    <row r="28">
      <c r="A28" s="127" t="s">
        <v>193</v>
      </c>
      <c r="B28" s="127" t="s">
        <v>110</v>
      </c>
      <c r="D28" s="127" t="s">
        <v>110</v>
      </c>
      <c r="F28" s="127" t="s">
        <v>194</v>
      </c>
      <c r="G28" s="127" t="s">
        <v>112</v>
      </c>
      <c r="H28" s="127" t="s">
        <v>118</v>
      </c>
      <c r="I28" s="127" t="s">
        <v>192</v>
      </c>
      <c r="J28" s="184">
        <v>18.95</v>
      </c>
      <c r="K28" s="127">
        <v>3450.0</v>
      </c>
      <c r="L28" s="171">
        <f t="shared" si="4"/>
        <v>0.5492753623</v>
      </c>
      <c r="M28" s="3" t="s">
        <v>183</v>
      </c>
      <c r="N28" s="142">
        <f>K28/1</f>
        <v>3450</v>
      </c>
    </row>
    <row r="29">
      <c r="A29" s="127" t="s">
        <v>195</v>
      </c>
      <c r="B29" s="127" t="s">
        <v>110</v>
      </c>
      <c r="C29" s="127" t="s">
        <v>110</v>
      </c>
      <c r="F29" s="127" t="s">
        <v>195</v>
      </c>
      <c r="G29" s="127" t="s">
        <v>123</v>
      </c>
      <c r="H29" s="127" t="s">
        <v>124</v>
      </c>
      <c r="I29" s="127" t="s">
        <v>196</v>
      </c>
      <c r="J29" s="184">
        <v>12.66</v>
      </c>
      <c r="K29" s="197">
        <v>11339.8</v>
      </c>
      <c r="L29" s="171">
        <f t="shared" si="4"/>
        <v>0.1116421806</v>
      </c>
      <c r="M29" s="127" t="s">
        <v>197</v>
      </c>
      <c r="N29" s="141">
        <f>K29/1.13398</f>
        <v>10000</v>
      </c>
    </row>
    <row r="30">
      <c r="A30" s="127" t="s">
        <v>198</v>
      </c>
      <c r="B30" s="127" t="s">
        <v>110</v>
      </c>
      <c r="C30" s="127" t="s">
        <v>110</v>
      </c>
      <c r="D30" s="127" t="s">
        <v>110</v>
      </c>
      <c r="F30" s="127" t="s">
        <v>199</v>
      </c>
      <c r="G30" s="127" t="s">
        <v>200</v>
      </c>
      <c r="H30" s="127" t="s">
        <v>201</v>
      </c>
      <c r="I30" s="127" t="s">
        <v>202</v>
      </c>
      <c r="J30" s="196">
        <v>19.52</v>
      </c>
      <c r="K30" s="127">
        <v>453.592</v>
      </c>
      <c r="L30" s="171">
        <f t="shared" si="4"/>
        <v>4.303426868</v>
      </c>
      <c r="M30" s="127" t="s">
        <v>203</v>
      </c>
      <c r="N30" s="141">
        <f>K30/1</f>
        <v>453.592</v>
      </c>
    </row>
    <row r="31">
      <c r="A31" s="127" t="s">
        <v>204</v>
      </c>
      <c r="B31" s="127" t="s">
        <v>110</v>
      </c>
      <c r="C31" s="127" t="s">
        <v>110</v>
      </c>
      <c r="F31" s="127" t="s">
        <v>205</v>
      </c>
      <c r="G31" s="127" t="s">
        <v>112</v>
      </c>
      <c r="H31" s="127" t="s">
        <v>155</v>
      </c>
      <c r="I31" s="127" t="s">
        <v>206</v>
      </c>
      <c r="J31" s="184">
        <v>6.8</v>
      </c>
      <c r="K31" s="127">
        <v>453.592</v>
      </c>
      <c r="L31" s="171">
        <f t="shared" si="4"/>
        <v>1.499144606</v>
      </c>
      <c r="M31" s="127" t="s">
        <v>207</v>
      </c>
      <c r="N31" s="141">
        <f>K31*7</f>
        <v>3175.144</v>
      </c>
    </row>
    <row r="32">
      <c r="A32" s="127" t="s">
        <v>208</v>
      </c>
      <c r="B32" s="127" t="s">
        <v>110</v>
      </c>
      <c r="C32" s="127" t="s">
        <v>110</v>
      </c>
      <c r="D32" s="127" t="s">
        <v>110</v>
      </c>
      <c r="F32" s="127" t="s">
        <v>209</v>
      </c>
      <c r="G32" s="127" t="s">
        <v>112</v>
      </c>
      <c r="H32" s="127" t="s">
        <v>201</v>
      </c>
      <c r="I32" s="127" t="s">
        <v>136</v>
      </c>
      <c r="J32" s="184">
        <v>39.95</v>
      </c>
      <c r="K32" s="127">
        <v>2267.96</v>
      </c>
      <c r="L32" s="171">
        <f t="shared" si="4"/>
        <v>1.761494912</v>
      </c>
      <c r="M32" s="127" t="s">
        <v>203</v>
      </c>
      <c r="N32" s="141">
        <f t="shared" ref="N32:N36" si="6">K32/1</f>
        <v>2267.96</v>
      </c>
    </row>
    <row r="33">
      <c r="A33" s="127" t="s">
        <v>76</v>
      </c>
      <c r="B33" s="127" t="s">
        <v>110</v>
      </c>
      <c r="C33" s="127" t="s">
        <v>110</v>
      </c>
      <c r="F33" s="127" t="s">
        <v>76</v>
      </c>
      <c r="G33" s="127" t="s">
        <v>210</v>
      </c>
      <c r="H33" s="127" t="s">
        <v>211</v>
      </c>
      <c r="I33" s="127" t="s">
        <v>212</v>
      </c>
      <c r="J33" s="184">
        <v>5.0</v>
      </c>
      <c r="K33" s="197">
        <v>453.592</v>
      </c>
      <c r="L33" s="171">
        <f t="shared" si="4"/>
        <v>1.10231221</v>
      </c>
      <c r="M33" s="127" t="s">
        <v>213</v>
      </c>
      <c r="N33" s="141">
        <f t="shared" si="6"/>
        <v>453.592</v>
      </c>
    </row>
    <row r="34">
      <c r="A34" s="127" t="s">
        <v>214</v>
      </c>
      <c r="B34" s="127" t="s">
        <v>110</v>
      </c>
      <c r="C34" s="127" t="s">
        <v>110</v>
      </c>
      <c r="F34" s="191" t="s">
        <v>215</v>
      </c>
      <c r="G34" s="191" t="s">
        <v>200</v>
      </c>
      <c r="H34" s="191" t="s">
        <v>201</v>
      </c>
      <c r="I34" s="191" t="s">
        <v>212</v>
      </c>
      <c r="J34" s="200">
        <v>17.1</v>
      </c>
      <c r="K34" s="191">
        <v>453.592</v>
      </c>
      <c r="L34" s="195">
        <f t="shared" si="4"/>
        <v>3.769907759</v>
      </c>
      <c r="M34" s="191" t="s">
        <v>189</v>
      </c>
      <c r="N34" s="192">
        <f t="shared" si="6"/>
        <v>453.592</v>
      </c>
    </row>
    <row r="35">
      <c r="A35" s="127" t="s">
        <v>216</v>
      </c>
      <c r="B35" s="127" t="s">
        <v>110</v>
      </c>
      <c r="D35" s="127" t="s">
        <v>110</v>
      </c>
      <c r="F35" s="127" t="s">
        <v>217</v>
      </c>
      <c r="G35" s="127" t="s">
        <v>112</v>
      </c>
      <c r="H35" s="127" t="s">
        <v>135</v>
      </c>
      <c r="I35" s="127" t="s">
        <v>146</v>
      </c>
      <c r="J35" s="184">
        <v>16.95</v>
      </c>
      <c r="K35" s="127">
        <v>22679.6</v>
      </c>
      <c r="L35" s="171">
        <f t="shared" si="4"/>
        <v>0.07473676784</v>
      </c>
      <c r="M35" s="3" t="s">
        <v>183</v>
      </c>
      <c r="N35" s="142">
        <f t="shared" si="6"/>
        <v>22679.6</v>
      </c>
    </row>
    <row r="36">
      <c r="A36" s="127" t="s">
        <v>218</v>
      </c>
      <c r="B36" s="127" t="s">
        <v>110</v>
      </c>
      <c r="C36" s="127" t="s">
        <v>110</v>
      </c>
      <c r="D36" s="127" t="s">
        <v>110</v>
      </c>
      <c r="F36" s="127" t="s">
        <v>219</v>
      </c>
      <c r="G36" s="127" t="s">
        <v>112</v>
      </c>
      <c r="H36" s="127" t="s">
        <v>135</v>
      </c>
      <c r="I36" s="127" t="s">
        <v>220</v>
      </c>
      <c r="J36" s="184">
        <v>3.49</v>
      </c>
      <c r="K36" s="127">
        <v>498.9516</v>
      </c>
      <c r="L36" s="171">
        <f t="shared" si="4"/>
        <v>0.6994666417</v>
      </c>
      <c r="M36" s="127" t="s">
        <v>203</v>
      </c>
      <c r="N36" s="141">
        <f t="shared" si="6"/>
        <v>498.9516</v>
      </c>
    </row>
    <row r="37">
      <c r="A37" s="127" t="s">
        <v>221</v>
      </c>
      <c r="B37" s="127" t="s">
        <v>110</v>
      </c>
      <c r="C37" s="127" t="s">
        <v>110</v>
      </c>
      <c r="F37" s="127" t="s">
        <v>221</v>
      </c>
      <c r="G37" s="127" t="s">
        <v>222</v>
      </c>
      <c r="H37" s="127" t="s">
        <v>211</v>
      </c>
      <c r="I37" s="127" t="s">
        <v>223</v>
      </c>
      <c r="J37" s="184">
        <v>3.99</v>
      </c>
      <c r="K37" s="185">
        <v>372.2</v>
      </c>
      <c r="L37" s="171">
        <f t="shared" si="4"/>
        <v>1.072004299</v>
      </c>
      <c r="M37" s="127" t="s">
        <v>224</v>
      </c>
      <c r="N37" s="141">
        <f>K37*10</f>
        <v>3722</v>
      </c>
    </row>
    <row r="38">
      <c r="A38" s="127" t="s">
        <v>225</v>
      </c>
      <c r="B38" s="127" t="s">
        <v>110</v>
      </c>
      <c r="C38" s="127" t="s">
        <v>110</v>
      </c>
      <c r="F38" s="127" t="s">
        <v>226</v>
      </c>
      <c r="G38" s="127" t="s">
        <v>112</v>
      </c>
      <c r="H38" s="127" t="s">
        <v>155</v>
      </c>
      <c r="I38" s="127" t="s">
        <v>227</v>
      </c>
      <c r="J38" s="184">
        <v>13.75</v>
      </c>
      <c r="K38" s="127">
        <v>453.592</v>
      </c>
      <c r="L38" s="171">
        <f t="shared" si="4"/>
        <v>3.031358578</v>
      </c>
      <c r="M38" s="127" t="s">
        <v>166</v>
      </c>
      <c r="N38" s="141">
        <f>K38*5</f>
        <v>2267.96</v>
      </c>
    </row>
    <row r="39">
      <c r="A39" s="127" t="s">
        <v>82</v>
      </c>
      <c r="B39" s="127" t="s">
        <v>110</v>
      </c>
      <c r="C39" s="127" t="s">
        <v>110</v>
      </c>
      <c r="F39" s="127" t="s">
        <v>228</v>
      </c>
      <c r="G39" s="127" t="s">
        <v>123</v>
      </c>
      <c r="H39" s="127" t="s">
        <v>124</v>
      </c>
      <c r="I39" s="127" t="s">
        <v>229</v>
      </c>
      <c r="J39" s="184">
        <v>4.85</v>
      </c>
      <c r="K39" s="127">
        <v>1133.98</v>
      </c>
      <c r="L39" s="171">
        <f t="shared" si="4"/>
        <v>0.4276971375</v>
      </c>
      <c r="M39" s="127" t="s">
        <v>126</v>
      </c>
      <c r="N39" s="141">
        <f t="shared" ref="N39:N42" si="7">K39/1</f>
        <v>1133.98</v>
      </c>
    </row>
    <row r="40">
      <c r="A40" s="127" t="s">
        <v>230</v>
      </c>
      <c r="B40" s="127" t="s">
        <v>110</v>
      </c>
      <c r="D40" s="127" t="s">
        <v>110</v>
      </c>
      <c r="F40" s="127" t="s">
        <v>231</v>
      </c>
      <c r="G40" s="193" t="s">
        <v>232</v>
      </c>
      <c r="H40" s="127" t="s">
        <v>135</v>
      </c>
      <c r="I40" s="193" t="s">
        <v>146</v>
      </c>
      <c r="J40" s="199">
        <v>36.37</v>
      </c>
      <c r="K40" s="193">
        <v>22679.6</v>
      </c>
      <c r="L40" s="171">
        <f t="shared" si="4"/>
        <v>0.1603643803</v>
      </c>
      <c r="M40" s="3" t="s">
        <v>183</v>
      </c>
      <c r="N40" s="142">
        <f t="shared" si="7"/>
        <v>22679.6</v>
      </c>
    </row>
    <row r="41">
      <c r="A41" s="127" t="s">
        <v>233</v>
      </c>
      <c r="B41" s="127" t="s">
        <v>110</v>
      </c>
      <c r="D41" s="127" t="s">
        <v>110</v>
      </c>
      <c r="F41" s="127" t="s">
        <v>234</v>
      </c>
      <c r="G41" s="127" t="s">
        <v>112</v>
      </c>
      <c r="H41" s="127" t="s">
        <v>113</v>
      </c>
      <c r="I41" s="127" t="s">
        <v>235</v>
      </c>
      <c r="J41" s="184">
        <v>27.95</v>
      </c>
      <c r="K41" s="185">
        <v>16500.0</v>
      </c>
      <c r="L41" s="171">
        <f t="shared" si="4"/>
        <v>0.1693939394</v>
      </c>
      <c r="M41" s="3" t="s">
        <v>179</v>
      </c>
      <c r="N41" s="142">
        <f t="shared" si="7"/>
        <v>16500</v>
      </c>
    </row>
    <row r="42">
      <c r="A42" s="127" t="s">
        <v>236</v>
      </c>
      <c r="B42" s="127" t="s">
        <v>110</v>
      </c>
      <c r="C42" s="127" t="s">
        <v>110</v>
      </c>
      <c r="F42" s="127" t="s">
        <v>236</v>
      </c>
      <c r="G42" s="127" t="s">
        <v>123</v>
      </c>
      <c r="H42" s="127" t="s">
        <v>124</v>
      </c>
      <c r="I42" s="127" t="s">
        <v>237</v>
      </c>
      <c r="J42" s="184">
        <v>1.67</v>
      </c>
      <c r="K42" s="127">
        <v>318.0</v>
      </c>
      <c r="L42" s="171">
        <f t="shared" si="4"/>
        <v>0.5251572327</v>
      </c>
      <c r="M42" s="127" t="s">
        <v>238</v>
      </c>
      <c r="N42" s="141">
        <f t="shared" si="7"/>
        <v>318</v>
      </c>
    </row>
    <row r="43">
      <c r="A43" s="191" t="s">
        <v>21</v>
      </c>
      <c r="B43" s="201"/>
      <c r="C43" s="201"/>
      <c r="D43" s="201"/>
      <c r="E43" s="201"/>
      <c r="F43" s="201"/>
      <c r="G43" s="201"/>
      <c r="H43" s="201"/>
      <c r="I43" s="201"/>
      <c r="J43" s="195"/>
      <c r="K43" s="201"/>
      <c r="L43" s="195"/>
      <c r="M43" s="201"/>
      <c r="N43" s="201"/>
      <c r="O43" s="201"/>
    </row>
    <row r="44">
      <c r="A44" s="127" t="s">
        <v>24</v>
      </c>
      <c r="B44" s="127" t="s">
        <v>110</v>
      </c>
      <c r="D44" s="127" t="s">
        <v>110</v>
      </c>
      <c r="F44" s="127" t="s">
        <v>239</v>
      </c>
      <c r="G44" s="127" t="s">
        <v>112</v>
      </c>
      <c r="H44" s="127" t="s">
        <v>135</v>
      </c>
      <c r="I44" s="127" t="s">
        <v>178</v>
      </c>
      <c r="J44" s="184">
        <v>69.95</v>
      </c>
      <c r="K44" s="127">
        <v>9071.85</v>
      </c>
      <c r="L44" s="171">
        <f t="shared" ref="L44:L53" si="8">IF(K44=0,"",J44/K44)*100</f>
        <v>0.771066541</v>
      </c>
      <c r="M44" s="3" t="s">
        <v>183</v>
      </c>
      <c r="N44" s="142">
        <f t="shared" ref="N44:N45" si="9">K44/1</f>
        <v>9071.85</v>
      </c>
    </row>
    <row r="45">
      <c r="A45" s="127" t="s">
        <v>240</v>
      </c>
      <c r="B45" s="127" t="s">
        <v>110</v>
      </c>
      <c r="C45" s="127" t="s">
        <v>110</v>
      </c>
      <c r="F45" s="127" t="s">
        <v>241</v>
      </c>
      <c r="G45" s="127" t="s">
        <v>112</v>
      </c>
      <c r="I45" s="127" t="s">
        <v>242</v>
      </c>
      <c r="J45" s="184">
        <v>27.5</v>
      </c>
      <c r="K45" s="197">
        <v>2721.55</v>
      </c>
      <c r="L45" s="171">
        <f t="shared" si="8"/>
        <v>1.010453602</v>
      </c>
      <c r="M45" s="127" t="s">
        <v>243</v>
      </c>
      <c r="N45" s="141">
        <f t="shared" si="9"/>
        <v>2721.55</v>
      </c>
    </row>
    <row r="46">
      <c r="A46" s="127" t="s">
        <v>244</v>
      </c>
      <c r="B46" s="127" t="s">
        <v>110</v>
      </c>
      <c r="C46" s="127" t="s">
        <v>110</v>
      </c>
      <c r="F46" s="127" t="s">
        <v>245</v>
      </c>
      <c r="G46" s="127" t="s">
        <v>246</v>
      </c>
      <c r="H46" s="127" t="s">
        <v>247</v>
      </c>
      <c r="I46" s="127" t="s">
        <v>248</v>
      </c>
      <c r="J46" s="184">
        <v>19.0</v>
      </c>
      <c r="K46" s="127">
        <v>1814.37</v>
      </c>
      <c r="L46" s="171">
        <f t="shared" si="8"/>
        <v>1.047195445</v>
      </c>
      <c r="M46" s="127" t="s">
        <v>249</v>
      </c>
      <c r="N46" s="141">
        <f>K46/4</f>
        <v>453.5925</v>
      </c>
    </row>
    <row r="47">
      <c r="A47" s="127" t="s">
        <v>250</v>
      </c>
      <c r="B47" s="127" t="s">
        <v>110</v>
      </c>
      <c r="C47" s="127" t="s">
        <v>110</v>
      </c>
      <c r="F47" s="127" t="s">
        <v>251</v>
      </c>
      <c r="G47" s="127" t="s">
        <v>246</v>
      </c>
      <c r="H47" s="127" t="s">
        <v>247</v>
      </c>
      <c r="I47" s="127" t="s">
        <v>252</v>
      </c>
      <c r="J47" s="184">
        <v>48.0</v>
      </c>
      <c r="K47" s="127">
        <v>4354.488</v>
      </c>
      <c r="L47" s="171">
        <f t="shared" si="8"/>
        <v>1.102310995</v>
      </c>
      <c r="M47" s="127" t="s">
        <v>253</v>
      </c>
      <c r="N47" s="141">
        <f>K47/6</f>
        <v>725.748</v>
      </c>
    </row>
    <row r="48">
      <c r="A48" s="127" t="s">
        <v>254</v>
      </c>
      <c r="B48" s="127" t="s">
        <v>110</v>
      </c>
      <c r="C48" s="127" t="s">
        <v>110</v>
      </c>
      <c r="F48" s="127" t="s">
        <v>255</v>
      </c>
      <c r="G48" s="127" t="s">
        <v>112</v>
      </c>
      <c r="H48" s="127" t="s">
        <v>201</v>
      </c>
      <c r="I48" s="127" t="s">
        <v>256</v>
      </c>
      <c r="J48" s="184">
        <v>3.69</v>
      </c>
      <c r="K48" s="127">
        <v>453.592</v>
      </c>
      <c r="L48" s="171">
        <f t="shared" si="8"/>
        <v>0.813506411</v>
      </c>
      <c r="M48" s="127" t="s">
        <v>189</v>
      </c>
      <c r="N48" s="141">
        <f t="shared" ref="N48:N53" si="10">K48/1</f>
        <v>453.592</v>
      </c>
    </row>
    <row r="49">
      <c r="A49" s="127" t="s">
        <v>257</v>
      </c>
      <c r="B49" s="127" t="s">
        <v>110</v>
      </c>
      <c r="C49" s="127" t="s">
        <v>110</v>
      </c>
      <c r="F49" s="127" t="s">
        <v>258</v>
      </c>
      <c r="G49" s="127" t="s">
        <v>112</v>
      </c>
      <c r="H49" s="127" t="s">
        <v>155</v>
      </c>
      <c r="I49" s="127" t="s">
        <v>223</v>
      </c>
      <c r="J49" s="184">
        <v>3.8</v>
      </c>
      <c r="K49" s="127">
        <v>453.592</v>
      </c>
      <c r="L49" s="171">
        <f t="shared" si="8"/>
        <v>0.8377572797</v>
      </c>
      <c r="M49" s="127" t="s">
        <v>189</v>
      </c>
      <c r="N49" s="141">
        <f t="shared" si="10"/>
        <v>453.592</v>
      </c>
    </row>
    <row r="50">
      <c r="A50" s="127" t="s">
        <v>259</v>
      </c>
      <c r="B50" s="127" t="s">
        <v>110</v>
      </c>
      <c r="C50" s="127" t="s">
        <v>110</v>
      </c>
      <c r="F50" s="127" t="s">
        <v>260</v>
      </c>
      <c r="G50" s="127" t="s">
        <v>112</v>
      </c>
      <c r="I50" s="127" t="s">
        <v>136</v>
      </c>
      <c r="J50" s="184">
        <v>48.0</v>
      </c>
      <c r="K50" s="127">
        <v>2267.96</v>
      </c>
      <c r="L50" s="171">
        <f t="shared" si="8"/>
        <v>2.116439443</v>
      </c>
      <c r="M50" s="127" t="s">
        <v>189</v>
      </c>
      <c r="N50" s="141">
        <f t="shared" si="10"/>
        <v>2267.96</v>
      </c>
    </row>
    <row r="51">
      <c r="A51" s="202"/>
      <c r="B51" s="202"/>
      <c r="C51" s="202"/>
      <c r="D51" s="202"/>
      <c r="E51" s="202"/>
      <c r="F51" s="203" t="s">
        <v>261</v>
      </c>
      <c r="G51" s="203" t="s">
        <v>112</v>
      </c>
      <c r="H51" s="203" t="s">
        <v>113</v>
      </c>
      <c r="I51" s="203" t="s">
        <v>262</v>
      </c>
      <c r="J51" s="204">
        <v>11.2</v>
      </c>
      <c r="K51" s="205">
        <v>190.0</v>
      </c>
      <c r="L51" s="206">
        <f t="shared" si="8"/>
        <v>5.894736842</v>
      </c>
      <c r="M51" s="202"/>
      <c r="N51" s="207">
        <f t="shared" si="10"/>
        <v>190</v>
      </c>
      <c r="O51" s="202"/>
    </row>
    <row r="52">
      <c r="A52" s="202"/>
      <c r="B52" s="202"/>
      <c r="C52" s="202"/>
      <c r="D52" s="202"/>
      <c r="E52" s="202"/>
      <c r="F52" s="203" t="s">
        <v>263</v>
      </c>
      <c r="G52" s="203" t="s">
        <v>112</v>
      </c>
      <c r="H52" s="203" t="s">
        <v>113</v>
      </c>
      <c r="I52" s="203" t="s">
        <v>264</v>
      </c>
      <c r="J52" s="204">
        <v>8.95</v>
      </c>
      <c r="K52" s="208">
        <v>907.185</v>
      </c>
      <c r="L52" s="206">
        <f t="shared" si="8"/>
        <v>0.9865683405</v>
      </c>
      <c r="M52" s="202"/>
      <c r="N52" s="207">
        <f t="shared" si="10"/>
        <v>907.185</v>
      </c>
      <c r="O52" s="202"/>
    </row>
    <row r="53">
      <c r="A53" s="202"/>
      <c r="B53" s="202"/>
      <c r="C53" s="202"/>
      <c r="D53" s="202"/>
      <c r="E53" s="202"/>
      <c r="F53" s="203" t="s">
        <v>265</v>
      </c>
      <c r="G53" s="203" t="s">
        <v>112</v>
      </c>
      <c r="H53" s="203" t="s">
        <v>247</v>
      </c>
      <c r="I53" s="203" t="s">
        <v>266</v>
      </c>
      <c r="J53" s="204">
        <v>76.0</v>
      </c>
      <c r="K53" s="203">
        <v>3401.94</v>
      </c>
      <c r="L53" s="206">
        <f t="shared" si="8"/>
        <v>2.234019412</v>
      </c>
      <c r="M53" s="202"/>
      <c r="N53" s="207">
        <f t="shared" si="10"/>
        <v>3401.94</v>
      </c>
      <c r="O53" s="20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3" width="17.29"/>
    <col customWidth="1" min="24" max="24" width="22.71"/>
  </cols>
  <sheetData>
    <row r="1">
      <c r="A1" s="209" t="str">
        <f>COSTS!A1</f>
        <v>COMPONENT</v>
      </c>
      <c r="B1" s="150" t="s">
        <v>42</v>
      </c>
      <c r="C1" s="150" t="s">
        <v>267</v>
      </c>
      <c r="D1" s="150" t="s">
        <v>268</v>
      </c>
      <c r="E1" s="150" t="s">
        <v>43</v>
      </c>
      <c r="F1" s="150" t="s">
        <v>267</v>
      </c>
      <c r="G1" s="150" t="s">
        <v>268</v>
      </c>
      <c r="H1" s="150" t="s">
        <v>44</v>
      </c>
      <c r="I1" s="150" t="s">
        <v>267</v>
      </c>
      <c r="J1" s="150" t="s">
        <v>268</v>
      </c>
      <c r="K1" s="150" t="s">
        <v>45</v>
      </c>
      <c r="L1" s="150" t="s">
        <v>267</v>
      </c>
      <c r="M1" s="150" t="s">
        <v>268</v>
      </c>
      <c r="N1" s="150" t="s">
        <v>46</v>
      </c>
      <c r="O1" s="150" t="s">
        <v>267</v>
      </c>
      <c r="P1" s="150" t="s">
        <v>268</v>
      </c>
      <c r="Q1" s="150" t="s">
        <v>47</v>
      </c>
      <c r="R1" s="150" t="s">
        <v>267</v>
      </c>
      <c r="S1" s="150" t="s">
        <v>268</v>
      </c>
      <c r="T1" s="150" t="s">
        <v>48</v>
      </c>
      <c r="U1" s="150" t="s">
        <v>267</v>
      </c>
      <c r="V1" s="150" t="s">
        <v>268</v>
      </c>
      <c r="W1" s="127" t="s">
        <v>269</v>
      </c>
    </row>
    <row r="2">
      <c r="A2" s="210" t="str">
        <f>COSTS!A2</f>
        <v>Anchovy fillets</v>
      </c>
      <c r="B2" s="211">
        <f>M!V2</f>
        <v>0</v>
      </c>
      <c r="C2" s="211">
        <f t="shared" ref="C2:C50" si="1">B2+E2</f>
        <v>0</v>
      </c>
      <c r="D2" s="212"/>
      <c r="E2" s="211">
        <f>Tu!V2</f>
        <v>0</v>
      </c>
      <c r="F2" s="211">
        <f t="shared" ref="F2:F50" si="2">E2+H2</f>
        <v>0</v>
      </c>
      <c r="G2" s="212"/>
      <c r="H2" s="211">
        <f>W!V2</f>
        <v>0</v>
      </c>
      <c r="I2" s="211">
        <f t="shared" ref="I2:I50" si="3">H2+K2</f>
        <v>0</v>
      </c>
      <c r="J2" s="212"/>
      <c r="K2" s="211">
        <f>Th!V2</f>
        <v>0</v>
      </c>
      <c r="L2" s="211">
        <f t="shared" ref="L2:L50" si="4">K2+N2</f>
        <v>0</v>
      </c>
      <c r="M2" s="212"/>
      <c r="N2" s="211">
        <f>F!V2</f>
        <v>0</v>
      </c>
      <c r="O2" s="211">
        <f t="shared" ref="O2:O50" si="5">N2+Q2</f>
        <v>0</v>
      </c>
      <c r="P2" s="212"/>
      <c r="Q2" s="211">
        <f>Sa!V2</f>
        <v>0</v>
      </c>
      <c r="R2" s="211">
        <f t="shared" ref="R2:R50" si="6">Q2+T2</f>
        <v>0</v>
      </c>
      <c r="S2" s="212"/>
      <c r="T2" s="211">
        <f>Su!V2</f>
        <v>0</v>
      </c>
      <c r="U2" s="211">
        <f t="shared" ref="U2:U50" si="7">T2+B2</f>
        <v>0</v>
      </c>
      <c r="V2" s="212"/>
      <c r="W2" s="211">
        <f t="shared" ref="W2:W50" si="8">SUM(B2,E2,H2,K2,N2,Q2,T2)</f>
        <v>0</v>
      </c>
      <c r="X2" s="211" t="str">
        <f>ROUND((W2/COSTS!K2),2)&amp;" "&amp;COSTS!I2</f>
        <v>0 1 kg cup</v>
      </c>
    </row>
    <row r="3">
      <c r="A3" s="213" t="str">
        <f>COSTS!A3</f>
        <v>Balsamic vinegar</v>
      </c>
      <c r="B3" s="214">
        <f>M!V3</f>
        <v>51.828</v>
      </c>
      <c r="C3" s="214">
        <f t="shared" si="1"/>
        <v>106.232</v>
      </c>
      <c r="D3" s="215"/>
      <c r="E3" s="214">
        <f>Tu!V3</f>
        <v>54.404</v>
      </c>
      <c r="F3" s="214">
        <f t="shared" si="2"/>
        <v>110.852</v>
      </c>
      <c r="G3" s="215"/>
      <c r="H3" s="214">
        <f>W!V3</f>
        <v>56.448</v>
      </c>
      <c r="I3" s="214">
        <f t="shared" si="3"/>
        <v>117.628</v>
      </c>
      <c r="J3" s="215"/>
      <c r="K3" s="214">
        <f>Th!V3</f>
        <v>61.18</v>
      </c>
      <c r="L3" s="214">
        <f t="shared" si="4"/>
        <v>146.9676923</v>
      </c>
      <c r="M3" s="215"/>
      <c r="N3" s="214">
        <f>F!V3</f>
        <v>85.78769231</v>
      </c>
      <c r="O3" s="214">
        <f t="shared" si="5"/>
        <v>175.616</v>
      </c>
      <c r="P3" s="215"/>
      <c r="Q3" s="214">
        <f>Sa!V3</f>
        <v>89.82830769</v>
      </c>
      <c r="R3" s="214">
        <f t="shared" si="6"/>
        <v>159.0916923</v>
      </c>
      <c r="S3" s="215"/>
      <c r="T3" s="214">
        <f>Su!V3</f>
        <v>69.26338462</v>
      </c>
      <c r="U3" s="214">
        <f t="shared" si="7"/>
        <v>121.0913846</v>
      </c>
      <c r="V3" s="215"/>
      <c r="W3" s="214">
        <f t="shared" si="8"/>
        <v>468.7393846</v>
      </c>
      <c r="X3" s="214" t="str">
        <f>ROUND((W3/COSTS!K3),1)&amp;" "&amp;COSTS!I3</f>
        <v>0 2 ct case, 5 liter jug</v>
      </c>
    </row>
    <row r="4">
      <c r="A4" s="209" t="str">
        <f>COSTS!A4</f>
        <v>Basil</v>
      </c>
      <c r="B4" s="141">
        <f>M!V4</f>
        <v>349.839</v>
      </c>
      <c r="C4" s="141">
        <f t="shared" si="1"/>
        <v>717.066</v>
      </c>
      <c r="E4" s="141">
        <f>Tu!V4</f>
        <v>367.227</v>
      </c>
      <c r="F4" s="141">
        <f t="shared" si="2"/>
        <v>748.251</v>
      </c>
      <c r="H4" s="141">
        <f>W!V4</f>
        <v>381.024</v>
      </c>
      <c r="I4" s="141">
        <f t="shared" si="3"/>
        <v>793.989</v>
      </c>
      <c r="K4" s="141">
        <f>Th!V4</f>
        <v>412.965</v>
      </c>
      <c r="L4" s="141">
        <f t="shared" si="4"/>
        <v>992.0319231</v>
      </c>
      <c r="N4" s="141">
        <f>F!V4</f>
        <v>579.0669231</v>
      </c>
      <c r="O4" s="141">
        <f t="shared" si="5"/>
        <v>1185.408</v>
      </c>
      <c r="Q4" s="141">
        <f>Sa!V4</f>
        <v>606.3410769</v>
      </c>
      <c r="R4" s="141">
        <f t="shared" si="6"/>
        <v>1073.868923</v>
      </c>
      <c r="T4" s="141">
        <f>Su!V4</f>
        <v>467.5278462</v>
      </c>
      <c r="U4" s="141">
        <f t="shared" si="7"/>
        <v>817.3668462</v>
      </c>
      <c r="W4" s="141">
        <f t="shared" si="8"/>
        <v>3163.990846</v>
      </c>
      <c r="X4" s="141" t="str">
        <f>ROUND((W4/COSTS!K4),1)&amp;" "&amp;COSTS!I4</f>
        <v>13.5 1 lb bag</v>
      </c>
    </row>
    <row r="5">
      <c r="A5" s="216" t="str">
        <f>COSTS!A5</f>
        <v>BIGA</v>
      </c>
      <c r="B5" s="217">
        <f>M!V5</f>
        <v>0</v>
      </c>
      <c r="C5" s="217">
        <f t="shared" si="1"/>
        <v>0</v>
      </c>
      <c r="D5" s="28"/>
      <c r="E5" s="217">
        <f>Tu!V5</f>
        <v>0</v>
      </c>
      <c r="F5" s="217">
        <f t="shared" si="2"/>
        <v>0</v>
      </c>
      <c r="G5" s="28"/>
      <c r="H5" s="217">
        <f>W!V5</f>
        <v>0</v>
      </c>
      <c r="I5" s="217">
        <f t="shared" si="3"/>
        <v>0</v>
      </c>
      <c r="J5" s="28"/>
      <c r="K5" s="217">
        <f>Th!V5</f>
        <v>0</v>
      </c>
      <c r="L5" s="217">
        <f t="shared" si="4"/>
        <v>0</v>
      </c>
      <c r="M5" s="28"/>
      <c r="N5" s="217">
        <f>F!V5</f>
        <v>0</v>
      </c>
      <c r="O5" s="217">
        <f t="shared" si="5"/>
        <v>0</v>
      </c>
      <c r="P5" s="28"/>
      <c r="Q5" s="217">
        <f>Sa!V5</f>
        <v>0</v>
      </c>
      <c r="R5" s="217">
        <f t="shared" si="6"/>
        <v>0</v>
      </c>
      <c r="S5" s="28"/>
      <c r="T5" s="217">
        <f>Su!V5</f>
        <v>0</v>
      </c>
      <c r="U5" s="217">
        <f t="shared" si="7"/>
        <v>0</v>
      </c>
      <c r="V5" s="28"/>
      <c r="W5" s="217">
        <f t="shared" si="8"/>
        <v>0</v>
      </c>
      <c r="X5" s="217" t="str">
        <f>ROUND((W5/COSTS!K5),1)&amp;" "&amp;COSTS!I5</f>
        <v>0 60 dough balls</v>
      </c>
    </row>
    <row r="6">
      <c r="A6" s="209" t="str">
        <f>COSTS!A6</f>
        <v>Caesar dressing</v>
      </c>
      <c r="B6" s="141">
        <f>M!V6</f>
        <v>269.7171429</v>
      </c>
      <c r="C6" s="141">
        <f t="shared" si="1"/>
        <v>552.84</v>
      </c>
      <c r="E6" s="141">
        <f>Tu!V6</f>
        <v>283.1228571</v>
      </c>
      <c r="F6" s="141">
        <f t="shared" si="2"/>
        <v>576.8828571</v>
      </c>
      <c r="H6" s="141">
        <f>W!V6</f>
        <v>293.76</v>
      </c>
      <c r="I6" s="141">
        <f t="shared" si="3"/>
        <v>612.1457143</v>
      </c>
      <c r="K6" s="141">
        <f>Th!V6</f>
        <v>318.3857143</v>
      </c>
      <c r="L6" s="141">
        <f t="shared" si="4"/>
        <v>764.8318681</v>
      </c>
      <c r="N6" s="141">
        <f>F!V6</f>
        <v>446.4461538</v>
      </c>
      <c r="O6" s="141">
        <f t="shared" si="5"/>
        <v>913.92</v>
      </c>
      <c r="Q6" s="141">
        <f>Sa!V6</f>
        <v>467.4738462</v>
      </c>
      <c r="R6" s="141">
        <f t="shared" si="6"/>
        <v>827.9261538</v>
      </c>
      <c r="T6" s="141">
        <f>Su!V6</f>
        <v>360.4523077</v>
      </c>
      <c r="U6" s="141">
        <f t="shared" si="7"/>
        <v>630.1694505</v>
      </c>
      <c r="W6" s="141">
        <f t="shared" si="8"/>
        <v>2439.358022</v>
      </c>
      <c r="X6" s="141" t="str">
        <f>ROUND((W6/COSTS!K6),1)&amp;" "&amp;COSTS!I6</f>
        <v>2.9 1 liter</v>
      </c>
    </row>
    <row r="7">
      <c r="A7" s="219" t="str">
        <f>COSTS!A7</f>
        <v>Cranberries, dried</v>
      </c>
      <c r="B7" s="152">
        <f>M!V7</f>
        <v>52.88571429</v>
      </c>
      <c r="C7" s="152">
        <f t="shared" si="1"/>
        <v>108.4</v>
      </c>
      <c r="D7" s="94"/>
      <c r="E7" s="152">
        <f>Tu!V7</f>
        <v>55.51428571</v>
      </c>
      <c r="F7" s="152">
        <f t="shared" si="2"/>
        <v>113.1142857</v>
      </c>
      <c r="G7" s="94"/>
      <c r="H7" s="152">
        <f>W!V7</f>
        <v>57.6</v>
      </c>
      <c r="I7" s="152">
        <f t="shared" si="3"/>
        <v>120.0285714</v>
      </c>
      <c r="J7" s="94"/>
      <c r="K7" s="152">
        <f>Th!V7</f>
        <v>62.42857143</v>
      </c>
      <c r="L7" s="152">
        <f t="shared" si="4"/>
        <v>149.967033</v>
      </c>
      <c r="M7" s="94"/>
      <c r="N7" s="152">
        <f>F!V7</f>
        <v>87.53846154</v>
      </c>
      <c r="O7" s="152">
        <f t="shared" si="5"/>
        <v>179.2</v>
      </c>
      <c r="P7" s="94"/>
      <c r="Q7" s="152">
        <f>Sa!V7</f>
        <v>91.66153846</v>
      </c>
      <c r="R7" s="152">
        <f t="shared" si="6"/>
        <v>162.3384615</v>
      </c>
      <c r="S7" s="94"/>
      <c r="T7" s="152">
        <f>Su!V7</f>
        <v>70.67692308</v>
      </c>
      <c r="U7" s="152">
        <f t="shared" si="7"/>
        <v>123.5626374</v>
      </c>
      <c r="V7" s="94"/>
      <c r="W7" s="152">
        <f t="shared" si="8"/>
        <v>478.3054945</v>
      </c>
      <c r="X7" s="152" t="str">
        <f>ROUND((W7/COSTS!K7),1)&amp;" "&amp;COSTS!I7</f>
        <v>0.2 5 lb bag</v>
      </c>
    </row>
    <row r="8">
      <c r="A8" s="209" t="str">
        <f>COSTS!A8</f>
        <v>Croutons</v>
      </c>
      <c r="B8" s="141">
        <f>M!V8</f>
        <v>161.8302857</v>
      </c>
      <c r="C8" s="141">
        <f t="shared" si="1"/>
        <v>331.704</v>
      </c>
      <c r="E8" s="141">
        <f>Tu!V8</f>
        <v>169.8737143</v>
      </c>
      <c r="F8" s="141">
        <f t="shared" si="2"/>
        <v>346.1297143</v>
      </c>
      <c r="H8" s="141">
        <f>W!V8</f>
        <v>176.256</v>
      </c>
      <c r="I8" s="141">
        <f t="shared" si="3"/>
        <v>367.2874286</v>
      </c>
      <c r="K8" s="141">
        <f>Th!V8</f>
        <v>191.0314286</v>
      </c>
      <c r="L8" s="141">
        <f t="shared" si="4"/>
        <v>458.8991209</v>
      </c>
      <c r="N8" s="141">
        <f>F!V8</f>
        <v>267.8676923</v>
      </c>
      <c r="O8" s="141">
        <f t="shared" si="5"/>
        <v>548.352</v>
      </c>
      <c r="Q8" s="141">
        <f>Sa!V8</f>
        <v>280.4843077</v>
      </c>
      <c r="R8" s="141">
        <f t="shared" si="6"/>
        <v>496.7556923</v>
      </c>
      <c r="T8" s="141">
        <f>Su!V8</f>
        <v>216.2713846</v>
      </c>
      <c r="U8" s="141">
        <f t="shared" si="7"/>
        <v>378.1016703</v>
      </c>
      <c r="W8" s="141">
        <f t="shared" si="8"/>
        <v>1463.614813</v>
      </c>
      <c r="X8" s="141" t="str">
        <f>ROUND((W8/COSTS!K8),1)&amp;" "&amp;COSTS!I8</f>
        <v>4.5 1 loaf</v>
      </c>
    </row>
    <row r="9">
      <c r="A9" s="220" t="str">
        <f>COSTS!A9</f>
        <v>Dough</v>
      </c>
      <c r="B9" s="221">
        <f>M!V9</f>
        <v>36438.25714</v>
      </c>
      <c r="C9" s="221">
        <f t="shared" si="1"/>
        <v>74687.6</v>
      </c>
      <c r="D9" s="222"/>
      <c r="E9" s="221">
        <f>Tu!V9</f>
        <v>38249.34286</v>
      </c>
      <c r="F9" s="221">
        <f t="shared" si="2"/>
        <v>77935.74286</v>
      </c>
      <c r="G9" s="222"/>
      <c r="H9" s="221">
        <f>W!V9</f>
        <v>39686.4</v>
      </c>
      <c r="I9" s="221">
        <f t="shared" si="3"/>
        <v>82699.68571</v>
      </c>
      <c r="J9" s="222"/>
      <c r="K9" s="221">
        <f>Th!V9</f>
        <v>43013.28571</v>
      </c>
      <c r="L9" s="221">
        <f t="shared" si="4"/>
        <v>103327.2857</v>
      </c>
      <c r="M9" s="222"/>
      <c r="N9" s="221">
        <f>F!V9</f>
        <v>60314</v>
      </c>
      <c r="O9" s="221">
        <f t="shared" si="5"/>
        <v>123468.8</v>
      </c>
      <c r="P9" s="222"/>
      <c r="Q9" s="221">
        <f>Sa!V9</f>
        <v>63154.8</v>
      </c>
      <c r="R9" s="221">
        <f t="shared" si="6"/>
        <v>111851.2</v>
      </c>
      <c r="S9" s="222"/>
      <c r="T9" s="221">
        <f>Su!V9</f>
        <v>48696.4</v>
      </c>
      <c r="U9" s="221">
        <f t="shared" si="7"/>
        <v>85134.65714</v>
      </c>
      <c r="V9" s="222"/>
      <c r="W9" s="221">
        <f t="shared" si="8"/>
        <v>329552.4857</v>
      </c>
      <c r="X9" s="221" t="str">
        <f>ROUND((W9/COSTS!K9),1)&amp;" "&amp;COSTS!I9</f>
        <v>20.7 60 dough balls</v>
      </c>
    </row>
    <row r="10">
      <c r="A10" s="210" t="str">
        <f>COSTS!A10</f>
        <v>EGGS</v>
      </c>
      <c r="B10" s="211">
        <f>M!V10</f>
        <v>0</v>
      </c>
      <c r="C10" s="211">
        <f t="shared" si="1"/>
        <v>0</v>
      </c>
      <c r="D10" s="212"/>
      <c r="E10" s="211">
        <f>Tu!V10</f>
        <v>0</v>
      </c>
      <c r="F10" s="211">
        <f t="shared" si="2"/>
        <v>0</v>
      </c>
      <c r="G10" s="212"/>
      <c r="H10" s="211">
        <f>W!V10</f>
        <v>0</v>
      </c>
      <c r="I10" s="211">
        <f t="shared" si="3"/>
        <v>0</v>
      </c>
      <c r="J10" s="212"/>
      <c r="K10" s="211">
        <f>Th!V10</f>
        <v>0</v>
      </c>
      <c r="L10" s="211">
        <f t="shared" si="4"/>
        <v>0</v>
      </c>
      <c r="M10" s="212"/>
      <c r="N10" s="211">
        <f>F!V10</f>
        <v>0</v>
      </c>
      <c r="O10" s="211">
        <f t="shared" si="5"/>
        <v>0</v>
      </c>
      <c r="P10" s="212"/>
      <c r="Q10" s="211">
        <f>Sa!V10</f>
        <v>0</v>
      </c>
      <c r="R10" s="211">
        <f t="shared" si="6"/>
        <v>0</v>
      </c>
      <c r="S10" s="212"/>
      <c r="T10" s="211">
        <f>Su!V10</f>
        <v>0</v>
      </c>
      <c r="U10" s="211">
        <f t="shared" si="7"/>
        <v>0</v>
      </c>
      <c r="V10" s="212"/>
      <c r="W10" s="211">
        <f t="shared" si="8"/>
        <v>0</v>
      </c>
      <c r="X10" s="211" t="str">
        <f>ROUND((W10/COSTS!K10),1)&amp;" "&amp;COSTS!I10</f>
        <v>0 1 dozen</v>
      </c>
    </row>
    <row r="11">
      <c r="A11" s="210" t="str">
        <f>COSTS!A11</f>
        <v>FLOUR, WHITE</v>
      </c>
      <c r="B11" s="211">
        <f>M!V11</f>
        <v>0</v>
      </c>
      <c r="C11" s="211">
        <f t="shared" si="1"/>
        <v>0</v>
      </c>
      <c r="D11" s="212"/>
      <c r="E11" s="211">
        <f>Tu!V11</f>
        <v>0</v>
      </c>
      <c r="F11" s="211">
        <f t="shared" si="2"/>
        <v>0</v>
      </c>
      <c r="G11" s="212"/>
      <c r="H11" s="211">
        <f>W!V11</f>
        <v>0</v>
      </c>
      <c r="I11" s="211">
        <f t="shared" si="3"/>
        <v>0</v>
      </c>
      <c r="J11" s="212"/>
      <c r="K11" s="211">
        <f>Th!V11</f>
        <v>0</v>
      </c>
      <c r="L11" s="211">
        <f t="shared" si="4"/>
        <v>0</v>
      </c>
      <c r="M11" s="212"/>
      <c r="N11" s="211">
        <f>F!V11</f>
        <v>0</v>
      </c>
      <c r="O11" s="211">
        <f t="shared" si="5"/>
        <v>0</v>
      </c>
      <c r="P11" s="212"/>
      <c r="Q11" s="211">
        <f>Sa!V11</f>
        <v>0</v>
      </c>
      <c r="R11" s="211">
        <f t="shared" si="6"/>
        <v>0</v>
      </c>
      <c r="S11" s="212"/>
      <c r="T11" s="211">
        <f>Su!V11</f>
        <v>0</v>
      </c>
      <c r="U11" s="211">
        <f t="shared" si="7"/>
        <v>0</v>
      </c>
      <c r="V11" s="212"/>
      <c r="W11" s="211">
        <f t="shared" si="8"/>
        <v>0</v>
      </c>
      <c r="X11" s="211" t="str">
        <f>ROUND((W11/COSTS!K11),1)&amp;" "&amp;COSTS!I11</f>
        <v>0 50 lb bag</v>
      </c>
    </row>
    <row r="12">
      <c r="A12" s="210" t="str">
        <f>COSTS!A12</f>
        <v>FLOUR, WHOLE WHEAT</v>
      </c>
      <c r="B12" s="211">
        <f>M!V12</f>
        <v>0</v>
      </c>
      <c r="C12" s="211">
        <f t="shared" si="1"/>
        <v>0</v>
      </c>
      <c r="D12" s="212"/>
      <c r="E12" s="211">
        <f>Tu!V12</f>
        <v>0</v>
      </c>
      <c r="F12" s="211">
        <f t="shared" si="2"/>
        <v>0</v>
      </c>
      <c r="G12" s="212"/>
      <c r="H12" s="211">
        <f>W!V12</f>
        <v>0</v>
      </c>
      <c r="I12" s="211">
        <f t="shared" si="3"/>
        <v>0</v>
      </c>
      <c r="J12" s="212"/>
      <c r="K12" s="211">
        <f>Th!V12</f>
        <v>0</v>
      </c>
      <c r="L12" s="211">
        <f t="shared" si="4"/>
        <v>0</v>
      </c>
      <c r="M12" s="212"/>
      <c r="N12" s="211">
        <f>F!V12</f>
        <v>0</v>
      </c>
      <c r="O12" s="211">
        <f t="shared" si="5"/>
        <v>0</v>
      </c>
      <c r="P12" s="212"/>
      <c r="Q12" s="211">
        <f>Sa!V12</f>
        <v>0</v>
      </c>
      <c r="R12" s="211">
        <f t="shared" si="6"/>
        <v>0</v>
      </c>
      <c r="S12" s="212"/>
      <c r="T12" s="211">
        <f>Su!V12</f>
        <v>0</v>
      </c>
      <c r="U12" s="211">
        <f t="shared" si="7"/>
        <v>0</v>
      </c>
      <c r="V12" s="212"/>
      <c r="W12" s="211">
        <f t="shared" si="8"/>
        <v>0</v>
      </c>
      <c r="X12" s="211" t="str">
        <f>ROUND((W12/COSTS!K12),1)&amp;" "&amp;COSTS!I12</f>
        <v>0 50 lb bag</v>
      </c>
    </row>
    <row r="13">
      <c r="A13" s="220" t="str">
        <f>COSTS!A13</f>
        <v>Garlic, raw</v>
      </c>
      <c r="B13" s="221">
        <f>M!V13</f>
        <v>63.46285714</v>
      </c>
      <c r="C13" s="221">
        <f t="shared" si="1"/>
        <v>130.08</v>
      </c>
      <c r="D13" s="222"/>
      <c r="E13" s="221">
        <f>Tu!V13</f>
        <v>66.61714286</v>
      </c>
      <c r="F13" s="221">
        <f t="shared" si="2"/>
        <v>135.7371429</v>
      </c>
      <c r="G13" s="222"/>
      <c r="H13" s="221">
        <f>W!V13</f>
        <v>69.12</v>
      </c>
      <c r="I13" s="221">
        <f t="shared" si="3"/>
        <v>144.0342857</v>
      </c>
      <c r="J13" s="222"/>
      <c r="K13" s="221">
        <f>Th!V13</f>
        <v>74.91428571</v>
      </c>
      <c r="L13" s="221">
        <f t="shared" si="4"/>
        <v>179.9604396</v>
      </c>
      <c r="M13" s="222"/>
      <c r="N13" s="221">
        <f>F!V13</f>
        <v>105.0461538</v>
      </c>
      <c r="O13" s="221">
        <f t="shared" si="5"/>
        <v>215.04</v>
      </c>
      <c r="P13" s="222"/>
      <c r="Q13" s="221">
        <f>Sa!V13</f>
        <v>109.9938462</v>
      </c>
      <c r="R13" s="221">
        <f t="shared" si="6"/>
        <v>194.8061538</v>
      </c>
      <c r="S13" s="222"/>
      <c r="T13" s="221">
        <f>Su!V13</f>
        <v>84.81230769</v>
      </c>
      <c r="U13" s="221">
        <f t="shared" si="7"/>
        <v>148.2751648</v>
      </c>
      <c r="V13" s="222"/>
      <c r="W13" s="221">
        <f t="shared" si="8"/>
        <v>573.9665934</v>
      </c>
      <c r="X13" s="221" t="str">
        <f>ROUND((W13/COSTS!K13),1)&amp;" "&amp;COSTS!I13</f>
        <v>0.3 5 lb bag</v>
      </c>
    </row>
    <row r="14">
      <c r="A14" s="220" t="str">
        <f>COSTS!A14</f>
        <v>Garlic, roasted</v>
      </c>
      <c r="B14" s="221">
        <f>M!V14</f>
        <v>317.3142857</v>
      </c>
      <c r="C14" s="221">
        <f t="shared" si="1"/>
        <v>650.4</v>
      </c>
      <c r="D14" s="222"/>
      <c r="E14" s="221">
        <f>Tu!V14</f>
        <v>333.0857143</v>
      </c>
      <c r="F14" s="221">
        <f t="shared" si="2"/>
        <v>678.6857143</v>
      </c>
      <c r="G14" s="222"/>
      <c r="H14" s="221">
        <f>W!V14</f>
        <v>345.6</v>
      </c>
      <c r="I14" s="221">
        <f t="shared" si="3"/>
        <v>720.1714286</v>
      </c>
      <c r="J14" s="222"/>
      <c r="K14" s="221">
        <f>Th!V14</f>
        <v>374.5714286</v>
      </c>
      <c r="L14" s="221">
        <f t="shared" si="4"/>
        <v>899.8021978</v>
      </c>
      <c r="M14" s="222"/>
      <c r="N14" s="221">
        <f>F!V14</f>
        <v>525.2307692</v>
      </c>
      <c r="O14" s="221">
        <f t="shared" si="5"/>
        <v>1075.2</v>
      </c>
      <c r="P14" s="222"/>
      <c r="Q14" s="221">
        <f>Sa!V14</f>
        <v>549.9692308</v>
      </c>
      <c r="R14" s="221">
        <f t="shared" si="6"/>
        <v>974.0307692</v>
      </c>
      <c r="S14" s="222"/>
      <c r="T14" s="221">
        <f>Su!V14</f>
        <v>424.0615385</v>
      </c>
      <c r="U14" s="221">
        <f t="shared" si="7"/>
        <v>741.3758242</v>
      </c>
      <c r="V14" s="222"/>
      <c r="W14" s="221">
        <f t="shared" si="8"/>
        <v>2869.832967</v>
      </c>
      <c r="X14" s="221" t="str">
        <f>ROUND((W14/COSTS!K14),1)&amp;" "&amp;COSTS!I14</f>
        <v>1.3 5 lb bag</v>
      </c>
    </row>
    <row r="15">
      <c r="A15" s="220" t="str">
        <f>COSTS!A15</f>
        <v>Grana Padano</v>
      </c>
      <c r="B15" s="221">
        <f>M!V15</f>
        <v>371.2577143</v>
      </c>
      <c r="C15" s="221">
        <f t="shared" si="1"/>
        <v>760.968</v>
      </c>
      <c r="D15" s="222"/>
      <c r="E15" s="221">
        <f>Tu!V15</f>
        <v>389.7102857</v>
      </c>
      <c r="F15" s="221">
        <f t="shared" si="2"/>
        <v>794.0622857</v>
      </c>
      <c r="G15" s="222"/>
      <c r="H15" s="221">
        <f>W!V15</f>
        <v>404.352</v>
      </c>
      <c r="I15" s="221">
        <f t="shared" si="3"/>
        <v>842.6005714</v>
      </c>
      <c r="J15" s="222"/>
      <c r="K15" s="221">
        <f>Th!V15</f>
        <v>438.2485714</v>
      </c>
      <c r="L15" s="221">
        <f t="shared" si="4"/>
        <v>1052.768571</v>
      </c>
      <c r="M15" s="222"/>
      <c r="N15" s="221">
        <f>F!V15</f>
        <v>614.52</v>
      </c>
      <c r="O15" s="221">
        <f t="shared" si="5"/>
        <v>1257.984</v>
      </c>
      <c r="P15" s="222"/>
      <c r="Q15" s="221">
        <f>Sa!V15</f>
        <v>643.464</v>
      </c>
      <c r="R15" s="221">
        <f t="shared" si="6"/>
        <v>1139.616</v>
      </c>
      <c r="S15" s="222"/>
      <c r="T15" s="221">
        <f>Su!V15</f>
        <v>496.152</v>
      </c>
      <c r="U15" s="221">
        <f t="shared" si="7"/>
        <v>867.4097143</v>
      </c>
      <c r="V15" s="222"/>
      <c r="W15" s="221">
        <f t="shared" si="8"/>
        <v>3357.704571</v>
      </c>
      <c r="X15" s="221" t="str">
        <f>ROUND((W15/COSTS!K15),1)&amp;" "&amp;COSTS!I15</f>
        <v>9.1 per lb (~10 lb wheel)</v>
      </c>
    </row>
    <row r="16">
      <c r="A16" s="209" t="str">
        <f>COSTS!A16</f>
        <v>Hazelnuts, candied</v>
      </c>
      <c r="B16" s="141">
        <f>M!V16</f>
        <v>79.32857143</v>
      </c>
      <c r="C16" s="141">
        <f t="shared" si="1"/>
        <v>162.6</v>
      </c>
      <c r="E16" s="141">
        <f>Tu!V16</f>
        <v>83.27142857</v>
      </c>
      <c r="F16" s="141">
        <f t="shared" si="2"/>
        <v>169.6714286</v>
      </c>
      <c r="H16" s="141">
        <f>W!V16</f>
        <v>86.4</v>
      </c>
      <c r="I16" s="141">
        <f t="shared" si="3"/>
        <v>180.0428571</v>
      </c>
      <c r="K16" s="141">
        <f>Th!V16</f>
        <v>93.64285714</v>
      </c>
      <c r="L16" s="141">
        <f t="shared" si="4"/>
        <v>224.9505495</v>
      </c>
      <c r="N16" s="141">
        <f>F!V16</f>
        <v>131.3076923</v>
      </c>
      <c r="O16" s="141">
        <f t="shared" si="5"/>
        <v>268.8</v>
      </c>
      <c r="Q16" s="141">
        <f>Sa!V16</f>
        <v>137.4923077</v>
      </c>
      <c r="R16" s="141">
        <f t="shared" si="6"/>
        <v>243.5076923</v>
      </c>
      <c r="T16" s="141">
        <f>Su!V16</f>
        <v>106.0153846</v>
      </c>
      <c r="U16" s="141">
        <f t="shared" si="7"/>
        <v>185.343956</v>
      </c>
      <c r="W16" s="141">
        <f t="shared" si="8"/>
        <v>717.4582418</v>
      </c>
      <c r="X16" s="141" t="str">
        <f>ROUND((W16/COSTS!K16),1)&amp;" "&amp;COSTS!I16</f>
        <v>1.3 1 batch</v>
      </c>
    </row>
    <row r="17">
      <c r="A17" s="220" t="str">
        <f>COSTS!A17</f>
        <v>Hazelnuts, roasted</v>
      </c>
      <c r="B17" s="221">
        <f>M!V17</f>
        <v>79.32857143</v>
      </c>
      <c r="C17" s="221">
        <f t="shared" si="1"/>
        <v>162.6</v>
      </c>
      <c r="D17" s="222"/>
      <c r="E17" s="221">
        <f>Tu!V17</f>
        <v>83.27142857</v>
      </c>
      <c r="F17" s="221">
        <f t="shared" si="2"/>
        <v>169.6714286</v>
      </c>
      <c r="G17" s="222"/>
      <c r="H17" s="221">
        <f>W!V17</f>
        <v>86.4</v>
      </c>
      <c r="I17" s="221">
        <f t="shared" si="3"/>
        <v>180.0428571</v>
      </c>
      <c r="J17" s="222"/>
      <c r="K17" s="221">
        <f>Th!V17</f>
        <v>93.64285714</v>
      </c>
      <c r="L17" s="221">
        <f t="shared" si="4"/>
        <v>224.9505495</v>
      </c>
      <c r="M17" s="222"/>
      <c r="N17" s="221">
        <f>F!V17</f>
        <v>131.3076923</v>
      </c>
      <c r="O17" s="221">
        <f t="shared" si="5"/>
        <v>268.8</v>
      </c>
      <c r="P17" s="222"/>
      <c r="Q17" s="221">
        <f>Sa!V17</f>
        <v>137.4923077</v>
      </c>
      <c r="R17" s="221">
        <f t="shared" si="6"/>
        <v>243.5076923</v>
      </c>
      <c r="S17" s="222"/>
      <c r="T17" s="221">
        <f>Su!V17</f>
        <v>106.0153846</v>
      </c>
      <c r="U17" s="221">
        <f t="shared" si="7"/>
        <v>185.343956</v>
      </c>
      <c r="V17" s="222"/>
      <c r="W17" s="221">
        <f t="shared" si="8"/>
        <v>717.4582418</v>
      </c>
      <c r="X17" s="221" t="str">
        <f>ROUND((W17/COSTS!K17),1)&amp;" "&amp;COSTS!I17</f>
        <v>0.3 5 lb bag</v>
      </c>
    </row>
    <row r="18">
      <c r="A18" s="209" t="str">
        <f>COSTS!A18</f>
        <v>Kefalograviera</v>
      </c>
      <c r="B18" s="141">
        <f>M!V18</f>
        <v>158.6571429</v>
      </c>
      <c r="C18" s="141">
        <f t="shared" si="1"/>
        <v>325.2</v>
      </c>
      <c r="E18" s="141">
        <f>Tu!V18</f>
        <v>166.5428571</v>
      </c>
      <c r="F18" s="141">
        <f t="shared" si="2"/>
        <v>339.3428571</v>
      </c>
      <c r="H18" s="141">
        <f>W!V18</f>
        <v>172.8</v>
      </c>
      <c r="I18" s="141">
        <f t="shared" si="3"/>
        <v>360.0857143</v>
      </c>
      <c r="K18" s="141">
        <f>Th!V18</f>
        <v>187.2857143</v>
      </c>
      <c r="L18" s="141">
        <f t="shared" si="4"/>
        <v>449.9010989</v>
      </c>
      <c r="N18" s="141">
        <f>F!V18</f>
        <v>262.6153846</v>
      </c>
      <c r="O18" s="141">
        <f t="shared" si="5"/>
        <v>537.6</v>
      </c>
      <c r="Q18" s="141">
        <f>Sa!V18</f>
        <v>274.9846154</v>
      </c>
      <c r="R18" s="141">
        <f t="shared" si="6"/>
        <v>487.0153846</v>
      </c>
      <c r="T18" s="141">
        <f>Su!V18</f>
        <v>212.0307692</v>
      </c>
      <c r="U18" s="141">
        <f t="shared" si="7"/>
        <v>370.6879121</v>
      </c>
      <c r="W18" s="141">
        <f t="shared" si="8"/>
        <v>1434.916484</v>
      </c>
      <c r="X18" s="141" t="str">
        <f>ROUND((W18/COSTS!K18),1)&amp;" "&amp;COSTS!I18</f>
        <v>3.2 per lb (~2 lb piece)</v>
      </c>
    </row>
    <row r="19">
      <c r="A19" s="220" t="str">
        <f>COSTS!A19</f>
        <v>Lemons</v>
      </c>
      <c r="B19" s="221">
        <f>M!V19</f>
        <v>0.6742928571</v>
      </c>
      <c r="C19" s="221">
        <f t="shared" si="1"/>
        <v>1.3821</v>
      </c>
      <c r="D19" s="222"/>
      <c r="E19" s="221">
        <f>Tu!V19</f>
        <v>0.7078071429</v>
      </c>
      <c r="F19" s="221">
        <f t="shared" si="2"/>
        <v>1.442207143</v>
      </c>
      <c r="G19" s="222"/>
      <c r="H19" s="221">
        <f>W!V19</f>
        <v>0.7344</v>
      </c>
      <c r="I19" s="221">
        <f t="shared" si="3"/>
        <v>1.530364286</v>
      </c>
      <c r="J19" s="222"/>
      <c r="K19" s="221">
        <f>Th!V19</f>
        <v>0.7959642857</v>
      </c>
      <c r="L19" s="221">
        <f t="shared" si="4"/>
        <v>1.91207967</v>
      </c>
      <c r="M19" s="222"/>
      <c r="N19" s="221">
        <f>F!V19</f>
        <v>1.116115385</v>
      </c>
      <c r="O19" s="221">
        <f t="shared" si="5"/>
        <v>2.2848</v>
      </c>
      <c r="P19" s="222"/>
      <c r="Q19" s="221">
        <f>Sa!V19</f>
        <v>1.168684615</v>
      </c>
      <c r="R19" s="221">
        <f t="shared" si="6"/>
        <v>2.069815385</v>
      </c>
      <c r="S19" s="222"/>
      <c r="T19" s="221">
        <f>Su!V19</f>
        <v>0.9011307692</v>
      </c>
      <c r="U19" s="221">
        <f t="shared" si="7"/>
        <v>1.575423626</v>
      </c>
      <c r="V19" s="222"/>
      <c r="W19" s="221">
        <f t="shared" si="8"/>
        <v>6.098395055</v>
      </c>
      <c r="X19" s="221" t="str">
        <f>ROUND((W19/COSTS!K19),1)&amp;" "&amp;COSTS!I19</f>
        <v>0 115 ct case</v>
      </c>
    </row>
    <row r="20">
      <c r="A20" s="209" t="str">
        <f>COSTS!A20</f>
        <v>Lettuce, romaine</v>
      </c>
      <c r="B20" s="141">
        <f>M!V20</f>
        <v>728.2362857</v>
      </c>
      <c r="C20" s="141">
        <f t="shared" si="1"/>
        <v>1492.668</v>
      </c>
      <c r="E20" s="141">
        <f>Tu!V20</f>
        <v>764.4317143</v>
      </c>
      <c r="F20" s="141">
        <f t="shared" si="2"/>
        <v>1557.583714</v>
      </c>
      <c r="H20" s="141">
        <f>W!V20</f>
        <v>793.152</v>
      </c>
      <c r="I20" s="141">
        <f t="shared" si="3"/>
        <v>1652.793429</v>
      </c>
      <c r="K20" s="141">
        <f>Th!V20</f>
        <v>859.6414286</v>
      </c>
      <c r="L20" s="141">
        <f t="shared" si="4"/>
        <v>2065.046044</v>
      </c>
      <c r="N20" s="141">
        <f>F!V20</f>
        <v>1205.404615</v>
      </c>
      <c r="O20" s="141">
        <f t="shared" si="5"/>
        <v>2467.584</v>
      </c>
      <c r="Q20" s="141">
        <f>Sa!V20</f>
        <v>1262.179385</v>
      </c>
      <c r="R20" s="141">
        <f t="shared" si="6"/>
        <v>2235.400615</v>
      </c>
      <c r="T20" s="141">
        <f>Su!V20</f>
        <v>973.2212308</v>
      </c>
      <c r="U20" s="141">
        <f t="shared" si="7"/>
        <v>1701.457516</v>
      </c>
      <c r="W20" s="141">
        <f t="shared" si="8"/>
        <v>6586.266659</v>
      </c>
      <c r="X20" s="141" t="str">
        <f>ROUND((W20/COSTS!K20),1)&amp;" "&amp;COSTS!I20</f>
        <v>0.7 24 ct case</v>
      </c>
    </row>
    <row r="21">
      <c r="A21" s="209" t="str">
        <f>COSTS!A21</f>
        <v>Marinara</v>
      </c>
      <c r="B21" s="141">
        <f>M!V21</f>
        <v>8408.828571</v>
      </c>
      <c r="C21" s="141">
        <f t="shared" si="1"/>
        <v>17235.6</v>
      </c>
      <c r="E21" s="141">
        <f>Tu!V21</f>
        <v>8826.771429</v>
      </c>
      <c r="F21" s="141">
        <f t="shared" si="2"/>
        <v>17985.17143</v>
      </c>
      <c r="H21" s="141">
        <f>W!V21</f>
        <v>9158.4</v>
      </c>
      <c r="I21" s="141">
        <f t="shared" si="3"/>
        <v>19084.54286</v>
      </c>
      <c r="K21" s="141">
        <f>Th!V21</f>
        <v>9926.142857</v>
      </c>
      <c r="L21" s="141">
        <f t="shared" si="4"/>
        <v>23844.75824</v>
      </c>
      <c r="N21" s="141">
        <f>F!V21</f>
        <v>13918.61538</v>
      </c>
      <c r="O21" s="141">
        <f t="shared" si="5"/>
        <v>28492.8</v>
      </c>
      <c r="Q21" s="141">
        <f>Sa!V21</f>
        <v>14574.18462</v>
      </c>
      <c r="R21" s="141">
        <f t="shared" si="6"/>
        <v>25811.81538</v>
      </c>
      <c r="T21" s="141">
        <f>Su!V21</f>
        <v>11237.63077</v>
      </c>
      <c r="U21" s="141">
        <f t="shared" si="7"/>
        <v>19646.45934</v>
      </c>
      <c r="W21" s="141">
        <f t="shared" si="8"/>
        <v>76050.57363</v>
      </c>
      <c r="X21" s="141" t="str">
        <f>ROUND((W21/COSTS!K21),1)&amp;" "&amp;COSTS!I21</f>
        <v>27.1 4 qt cambro</v>
      </c>
    </row>
    <row r="22">
      <c r="A22" s="209" t="str">
        <f>COSTS!A22</f>
        <v>Mozzarella</v>
      </c>
      <c r="B22" s="141">
        <f>M!V22</f>
        <v>6412.921714</v>
      </c>
      <c r="C22" s="141">
        <f t="shared" si="1"/>
        <v>13144.584</v>
      </c>
      <c r="E22" s="141">
        <f>Tu!V22</f>
        <v>6731.662286</v>
      </c>
      <c r="F22" s="141">
        <f t="shared" si="2"/>
        <v>13716.23829</v>
      </c>
      <c r="H22" s="141">
        <f>W!V22</f>
        <v>6984.576</v>
      </c>
      <c r="I22" s="141">
        <f t="shared" si="3"/>
        <v>14554.66457</v>
      </c>
      <c r="K22" s="141">
        <f>Th!V22</f>
        <v>7570.088571</v>
      </c>
      <c r="L22" s="141">
        <f t="shared" si="4"/>
        <v>18185.00242</v>
      </c>
      <c r="N22" s="141">
        <f>F!V22</f>
        <v>10614.91385</v>
      </c>
      <c r="O22" s="141">
        <f t="shared" si="5"/>
        <v>21729.792</v>
      </c>
      <c r="Q22" s="141">
        <f>Sa!V22</f>
        <v>11114.87815</v>
      </c>
      <c r="R22" s="141">
        <f t="shared" si="6"/>
        <v>19685.16185</v>
      </c>
      <c r="T22" s="141">
        <f>Su!V22</f>
        <v>8570.283692</v>
      </c>
      <c r="U22" s="141">
        <f t="shared" si="7"/>
        <v>14983.20541</v>
      </c>
      <c r="W22" s="141">
        <f t="shared" si="8"/>
        <v>57999.32426</v>
      </c>
      <c r="X22" s="141" t="str">
        <f>ROUND((W22/COSTS!K22),1)&amp;" "&amp;COSTS!I22</f>
        <v>29 4 qt cambro</v>
      </c>
    </row>
    <row r="23">
      <c r="A23" s="210" t="str">
        <f>COSTS!A23</f>
        <v>MOZZARELLA CURD</v>
      </c>
      <c r="B23" s="211">
        <f>M!V23</f>
        <v>0</v>
      </c>
      <c r="C23" s="211">
        <f t="shared" si="1"/>
        <v>0</v>
      </c>
      <c r="D23" s="212"/>
      <c r="E23" s="211">
        <f>Tu!V23</f>
        <v>0</v>
      </c>
      <c r="F23" s="211">
        <f t="shared" si="2"/>
        <v>0</v>
      </c>
      <c r="G23" s="212"/>
      <c r="H23" s="211">
        <f>W!V23</f>
        <v>0</v>
      </c>
      <c r="I23" s="211">
        <f t="shared" si="3"/>
        <v>0</v>
      </c>
      <c r="J23" s="212"/>
      <c r="K23" s="211">
        <f>Th!V23</f>
        <v>0</v>
      </c>
      <c r="L23" s="211">
        <f t="shared" si="4"/>
        <v>0</v>
      </c>
      <c r="M23" s="212"/>
      <c r="N23" s="211">
        <f>F!V23</f>
        <v>0</v>
      </c>
      <c r="O23" s="211">
        <f t="shared" si="5"/>
        <v>0</v>
      </c>
      <c r="P23" s="212"/>
      <c r="Q23" s="211">
        <f>Sa!V23</f>
        <v>0</v>
      </c>
      <c r="R23" s="211">
        <f t="shared" si="6"/>
        <v>0</v>
      </c>
      <c r="S23" s="212"/>
      <c r="T23" s="211">
        <f>Su!V23</f>
        <v>0</v>
      </c>
      <c r="U23" s="211">
        <f t="shared" si="7"/>
        <v>0</v>
      </c>
      <c r="V23" s="212"/>
      <c r="W23" s="211">
        <f t="shared" si="8"/>
        <v>0</v>
      </c>
      <c r="X23" s="211" t="str">
        <f>ROUND((W23/COSTS!K23),1)&amp;" "&amp;COSTS!I23</f>
        <v>0 20 lb case</v>
      </c>
    </row>
    <row r="24">
      <c r="A24" s="210" t="str">
        <f>COSTS!A24</f>
        <v>MUSHROOMS</v>
      </c>
      <c r="B24" s="211">
        <f>M!V24</f>
        <v>0</v>
      </c>
      <c r="C24" s="211">
        <f t="shared" si="1"/>
        <v>0</v>
      </c>
      <c r="D24" s="212"/>
      <c r="E24" s="211">
        <f>Tu!V24</f>
        <v>0</v>
      </c>
      <c r="F24" s="211">
        <f t="shared" si="2"/>
        <v>0</v>
      </c>
      <c r="G24" s="212"/>
      <c r="H24" s="211">
        <f>W!V24</f>
        <v>0</v>
      </c>
      <c r="I24" s="211">
        <f t="shared" si="3"/>
        <v>0</v>
      </c>
      <c r="J24" s="212"/>
      <c r="K24" s="211">
        <f>Th!V24</f>
        <v>0</v>
      </c>
      <c r="L24" s="211">
        <f t="shared" si="4"/>
        <v>0</v>
      </c>
      <c r="M24" s="212"/>
      <c r="N24" s="211">
        <f>F!V24</f>
        <v>0</v>
      </c>
      <c r="O24" s="211">
        <f t="shared" si="5"/>
        <v>0</v>
      </c>
      <c r="P24" s="212"/>
      <c r="Q24" s="211">
        <f>Sa!V24</f>
        <v>0</v>
      </c>
      <c r="R24" s="211">
        <f t="shared" si="6"/>
        <v>0</v>
      </c>
      <c r="S24" s="212"/>
      <c r="T24" s="211">
        <f>Su!V24</f>
        <v>0</v>
      </c>
      <c r="U24" s="211">
        <f t="shared" si="7"/>
        <v>0</v>
      </c>
      <c r="V24" s="212"/>
      <c r="W24" s="211">
        <f t="shared" si="8"/>
        <v>0</v>
      </c>
      <c r="X24" s="211" t="str">
        <f>ROUND((W24/COSTS!K24),1)&amp;" "&amp;COSTS!I24</f>
        <v>0 10 lb case</v>
      </c>
    </row>
    <row r="25">
      <c r="A25" s="209" t="str">
        <f>COSTS!A25</f>
        <v>Mushrooms, cooked</v>
      </c>
      <c r="B25" s="141">
        <f>M!V25</f>
        <v>951.9428571</v>
      </c>
      <c r="C25" s="141">
        <f t="shared" si="1"/>
        <v>1951.2</v>
      </c>
      <c r="E25" s="141">
        <f>Tu!V25</f>
        <v>999.2571429</v>
      </c>
      <c r="F25" s="141">
        <f t="shared" si="2"/>
        <v>2036.057143</v>
      </c>
      <c r="H25" s="141">
        <f>W!V25</f>
        <v>1036.8</v>
      </c>
      <c r="I25" s="141">
        <f t="shared" si="3"/>
        <v>2160.514286</v>
      </c>
      <c r="K25" s="141">
        <f>Th!V25</f>
        <v>1123.714286</v>
      </c>
      <c r="L25" s="141">
        <f t="shared" si="4"/>
        <v>2699.406593</v>
      </c>
      <c r="N25" s="141">
        <f>F!V25</f>
        <v>1575.692308</v>
      </c>
      <c r="O25" s="141">
        <f t="shared" si="5"/>
        <v>3225.6</v>
      </c>
      <c r="Q25" s="141">
        <f>Sa!V25</f>
        <v>1649.907692</v>
      </c>
      <c r="R25" s="141">
        <f t="shared" si="6"/>
        <v>2922.092308</v>
      </c>
      <c r="T25" s="141">
        <f>Su!V25</f>
        <v>1272.184615</v>
      </c>
      <c r="U25" s="141">
        <f t="shared" si="7"/>
        <v>2224.127473</v>
      </c>
      <c r="W25" s="141">
        <f t="shared" si="8"/>
        <v>8609.498901</v>
      </c>
      <c r="X25" s="141" t="str">
        <f>ROUND((W25/COSTS!K25),1)&amp;" "&amp;COSTS!I25</f>
        <v>1.8 10 lb case</v>
      </c>
    </row>
    <row r="26">
      <c r="A26" s="219" t="str">
        <f>COSTS!A26</f>
        <v>Olive oil, extra-virgin</v>
      </c>
      <c r="B26" s="152">
        <f>M!V26</f>
        <v>541.4439429</v>
      </c>
      <c r="C26" s="152">
        <f t="shared" si="1"/>
        <v>1109.7992</v>
      </c>
      <c r="D26" s="94"/>
      <c r="E26" s="152">
        <f>Tu!V26</f>
        <v>568.3552571</v>
      </c>
      <c r="F26" s="152">
        <f t="shared" si="2"/>
        <v>1158.064057</v>
      </c>
      <c r="G26" s="94"/>
      <c r="H26" s="152">
        <f>W!V26</f>
        <v>589.7088</v>
      </c>
      <c r="I26" s="152">
        <f t="shared" si="3"/>
        <v>1228.852514</v>
      </c>
      <c r="J26" s="94"/>
      <c r="K26" s="152">
        <f>Th!V26</f>
        <v>639.1437143</v>
      </c>
      <c r="L26" s="152">
        <f t="shared" si="4"/>
        <v>1535.362484</v>
      </c>
      <c r="M26" s="94"/>
      <c r="N26" s="152">
        <f>F!V26</f>
        <v>896.2187692</v>
      </c>
      <c r="O26" s="152">
        <f t="shared" si="5"/>
        <v>1834.6496</v>
      </c>
      <c r="P26" s="94"/>
      <c r="Q26" s="152">
        <f>Sa!V26</f>
        <v>938.4308308</v>
      </c>
      <c r="R26" s="152">
        <f t="shared" si="6"/>
        <v>1662.021169</v>
      </c>
      <c r="S26" s="94"/>
      <c r="T26" s="152">
        <f>Su!V26</f>
        <v>723.5903385</v>
      </c>
      <c r="U26" s="152">
        <f t="shared" si="7"/>
        <v>1265.034281</v>
      </c>
      <c r="V26" s="94"/>
      <c r="W26" s="152">
        <f t="shared" si="8"/>
        <v>4896.891653</v>
      </c>
      <c r="X26" s="152" t="str">
        <f>ROUND((W26/COSTS!K26),1)&amp;" "&amp;COSTS!I26</f>
        <v>0.3 35 lb jug</v>
      </c>
    </row>
    <row r="27">
      <c r="A27" s="220" t="str">
        <f>COSTS!A27</f>
        <v>Olive oil, garlic</v>
      </c>
      <c r="B27" s="221">
        <f>M!V27</f>
        <v>179.8114286</v>
      </c>
      <c r="C27" s="221">
        <f t="shared" si="1"/>
        <v>368.56</v>
      </c>
      <c r="D27" s="222"/>
      <c r="E27" s="221">
        <f>Tu!V27</f>
        <v>188.7485714</v>
      </c>
      <c r="F27" s="221">
        <f t="shared" si="2"/>
        <v>384.5885714</v>
      </c>
      <c r="G27" s="222"/>
      <c r="H27" s="221">
        <f>W!V27</f>
        <v>195.84</v>
      </c>
      <c r="I27" s="221">
        <f t="shared" si="3"/>
        <v>408.0971429</v>
      </c>
      <c r="J27" s="222"/>
      <c r="K27" s="221">
        <f>Th!V27</f>
        <v>212.2571429</v>
      </c>
      <c r="L27" s="221">
        <f t="shared" si="4"/>
        <v>509.8879121</v>
      </c>
      <c r="M27" s="222"/>
      <c r="N27" s="221">
        <f>F!V27</f>
        <v>297.6307692</v>
      </c>
      <c r="O27" s="221">
        <f t="shared" si="5"/>
        <v>609.28</v>
      </c>
      <c r="P27" s="222"/>
      <c r="Q27" s="221">
        <f>Sa!V27</f>
        <v>311.6492308</v>
      </c>
      <c r="R27" s="221">
        <f t="shared" si="6"/>
        <v>551.9507692</v>
      </c>
      <c r="S27" s="222"/>
      <c r="T27" s="221">
        <f>Su!V27</f>
        <v>240.3015385</v>
      </c>
      <c r="U27" s="221">
        <f t="shared" si="7"/>
        <v>420.112967</v>
      </c>
      <c r="V27" s="222"/>
      <c r="W27" s="221">
        <f t="shared" si="8"/>
        <v>1626.238681</v>
      </c>
      <c r="X27" s="221" t="str">
        <f>ROUND((W27/COSTS!K27),1)&amp;" "&amp;COSTS!I27</f>
        <v>0.5 1 gal tin</v>
      </c>
    </row>
    <row r="28">
      <c r="A28" s="210" t="str">
        <f>COSTS!A28</f>
        <v>OLIVE OIL, PURE</v>
      </c>
      <c r="B28" s="211">
        <f>M!V28</f>
        <v>0</v>
      </c>
      <c r="C28" s="211">
        <f t="shared" si="1"/>
        <v>0</v>
      </c>
      <c r="D28" s="212"/>
      <c r="E28" s="211">
        <f>Tu!V28</f>
        <v>0</v>
      </c>
      <c r="F28" s="211">
        <f t="shared" si="2"/>
        <v>0</v>
      </c>
      <c r="G28" s="212"/>
      <c r="H28" s="211">
        <f>W!V28</f>
        <v>0</v>
      </c>
      <c r="I28" s="211">
        <f t="shared" si="3"/>
        <v>0</v>
      </c>
      <c r="J28" s="212"/>
      <c r="K28" s="211">
        <f>Th!V28</f>
        <v>0</v>
      </c>
      <c r="L28" s="211">
        <f t="shared" si="4"/>
        <v>0</v>
      </c>
      <c r="M28" s="212"/>
      <c r="N28" s="211">
        <f>F!V28</f>
        <v>0</v>
      </c>
      <c r="O28" s="211">
        <f t="shared" si="5"/>
        <v>0</v>
      </c>
      <c r="P28" s="212"/>
      <c r="Q28" s="211">
        <f>Sa!V28</f>
        <v>0</v>
      </c>
      <c r="R28" s="211">
        <f t="shared" si="6"/>
        <v>0</v>
      </c>
      <c r="S28" s="212"/>
      <c r="T28" s="211">
        <f>Su!V28</f>
        <v>0</v>
      </c>
      <c r="U28" s="211">
        <f t="shared" si="7"/>
        <v>0</v>
      </c>
      <c r="V28" s="212"/>
      <c r="W28" s="211">
        <f t="shared" si="8"/>
        <v>0</v>
      </c>
      <c r="X28" s="211" t="str">
        <f>ROUND((W28/COSTS!K28),1)&amp;" "&amp;COSTS!I28</f>
        <v>0 1 gal tin</v>
      </c>
    </row>
    <row r="29">
      <c r="A29" s="209" t="str">
        <f>COSTS!A29</f>
        <v>Onions, red</v>
      </c>
      <c r="B29" s="141">
        <f>M!V29</f>
        <v>1421.303571</v>
      </c>
      <c r="C29" s="141">
        <f t="shared" si="1"/>
        <v>2913.25</v>
      </c>
      <c r="E29" s="141">
        <f>Tu!V29</f>
        <v>1491.946429</v>
      </c>
      <c r="F29" s="141">
        <f t="shared" si="2"/>
        <v>3039.946429</v>
      </c>
      <c r="H29" s="141">
        <f>W!V29</f>
        <v>1548</v>
      </c>
      <c r="I29" s="141">
        <f t="shared" si="3"/>
        <v>3225.767857</v>
      </c>
      <c r="K29" s="141">
        <f>Th!V29</f>
        <v>1677.767857</v>
      </c>
      <c r="L29" s="141">
        <f t="shared" si="4"/>
        <v>4030.364011</v>
      </c>
      <c r="N29" s="141">
        <f>F!V29</f>
        <v>2352.596154</v>
      </c>
      <c r="O29" s="141">
        <f t="shared" si="5"/>
        <v>4816</v>
      </c>
      <c r="Q29" s="141">
        <f>Sa!V29</f>
        <v>2463.403846</v>
      </c>
      <c r="R29" s="141">
        <f t="shared" si="6"/>
        <v>4362.846154</v>
      </c>
      <c r="T29" s="141">
        <f>Su!V29</f>
        <v>1899.442308</v>
      </c>
      <c r="U29" s="141">
        <f t="shared" si="7"/>
        <v>3320.745879</v>
      </c>
      <c r="W29" s="141">
        <f t="shared" si="8"/>
        <v>12854.46016</v>
      </c>
      <c r="X29" s="141" t="str">
        <f>ROUND((W29/COSTS!K29),1)&amp;" "&amp;COSTS!I29</f>
        <v>1.1 25 lb bag</v>
      </c>
    </row>
    <row r="30">
      <c r="A30" s="213" t="str">
        <f>COSTS!A30</f>
        <v>Oregano</v>
      </c>
      <c r="B30" s="214">
        <f>M!V30</f>
        <v>28.02942857</v>
      </c>
      <c r="C30" s="214">
        <f t="shared" si="1"/>
        <v>57.452</v>
      </c>
      <c r="D30" s="215"/>
      <c r="E30" s="214">
        <f>Tu!V30</f>
        <v>29.42257143</v>
      </c>
      <c r="F30" s="214">
        <f t="shared" si="2"/>
        <v>59.95057143</v>
      </c>
      <c r="G30" s="215"/>
      <c r="H30" s="214">
        <f>W!V30</f>
        <v>30.528</v>
      </c>
      <c r="I30" s="214">
        <f t="shared" si="3"/>
        <v>63.61514286</v>
      </c>
      <c r="J30" s="215"/>
      <c r="K30" s="214">
        <f>Th!V30</f>
        <v>33.08714286</v>
      </c>
      <c r="L30" s="214">
        <f t="shared" si="4"/>
        <v>79.48252747</v>
      </c>
      <c r="M30" s="215"/>
      <c r="N30" s="214">
        <f>F!V30</f>
        <v>46.39538462</v>
      </c>
      <c r="O30" s="214">
        <f t="shared" si="5"/>
        <v>94.976</v>
      </c>
      <c r="P30" s="215"/>
      <c r="Q30" s="214">
        <f>Sa!V30</f>
        <v>48.58061538</v>
      </c>
      <c r="R30" s="214">
        <f t="shared" si="6"/>
        <v>86.03938462</v>
      </c>
      <c r="S30" s="215"/>
      <c r="T30" s="214">
        <f>Su!V30</f>
        <v>37.45876923</v>
      </c>
      <c r="U30" s="214">
        <f t="shared" si="7"/>
        <v>65.4881978</v>
      </c>
      <c r="V30" s="215"/>
      <c r="W30" s="214">
        <f t="shared" si="8"/>
        <v>253.5019121</v>
      </c>
      <c r="X30" s="214" t="str">
        <f>ROUND((W30/COSTS!K30),1)&amp;" "&amp;COSTS!I30</f>
        <v>0.6 per lb (10 lbs)</v>
      </c>
    </row>
    <row r="31">
      <c r="A31" s="209" t="str">
        <f>COSTS!A31</f>
        <v>Pecorino Romano</v>
      </c>
      <c r="B31" s="141">
        <f>M!V31</f>
        <v>251.2071429</v>
      </c>
      <c r="C31" s="141">
        <f t="shared" si="1"/>
        <v>514.9</v>
      </c>
      <c r="E31" s="141">
        <f>Tu!V31</f>
        <v>263.6928571</v>
      </c>
      <c r="F31" s="141">
        <f t="shared" si="2"/>
        <v>537.2928571</v>
      </c>
      <c r="H31" s="141">
        <f>W!V31</f>
        <v>273.6</v>
      </c>
      <c r="I31" s="141">
        <f t="shared" si="3"/>
        <v>570.1357143</v>
      </c>
      <c r="K31" s="141">
        <f>Th!V31</f>
        <v>296.5357143</v>
      </c>
      <c r="L31" s="141">
        <f t="shared" si="4"/>
        <v>712.3434066</v>
      </c>
      <c r="N31" s="141">
        <f>F!V31</f>
        <v>415.8076923</v>
      </c>
      <c r="O31" s="141">
        <f t="shared" si="5"/>
        <v>851.2</v>
      </c>
      <c r="Q31" s="141">
        <f>Sa!V31</f>
        <v>435.3923077</v>
      </c>
      <c r="R31" s="141">
        <f t="shared" si="6"/>
        <v>771.1076923</v>
      </c>
      <c r="T31" s="141">
        <f>Su!V31</f>
        <v>335.7153846</v>
      </c>
      <c r="U31" s="141">
        <f t="shared" si="7"/>
        <v>586.9225275</v>
      </c>
      <c r="W31" s="141">
        <f t="shared" si="8"/>
        <v>2271.951099</v>
      </c>
      <c r="X31" s="141" t="str">
        <f>ROUND((W31/COSTS!K31),1)&amp;" "&amp;COSTS!I31</f>
        <v>5 per lb (~14 lb case)</v>
      </c>
    </row>
    <row r="32">
      <c r="A32" s="213" t="str">
        <f>COSTS!A32</f>
        <v>Pepper, black</v>
      </c>
      <c r="B32" s="214">
        <f>M!V32</f>
        <v>0.05394342857</v>
      </c>
      <c r="C32" s="214">
        <f t="shared" si="1"/>
        <v>0.110568</v>
      </c>
      <c r="D32" s="215"/>
      <c r="E32" s="214">
        <f>Tu!V32</f>
        <v>0.05662457143</v>
      </c>
      <c r="F32" s="214">
        <f t="shared" si="2"/>
        <v>0.1153765714</v>
      </c>
      <c r="G32" s="215"/>
      <c r="H32" s="214">
        <f>W!V32</f>
        <v>0.058752</v>
      </c>
      <c r="I32" s="214">
        <f t="shared" si="3"/>
        <v>0.1224291429</v>
      </c>
      <c r="J32" s="215"/>
      <c r="K32" s="214">
        <f>Th!V32</f>
        <v>0.06367714286</v>
      </c>
      <c r="L32" s="214">
        <f t="shared" si="4"/>
        <v>0.1529663736</v>
      </c>
      <c r="M32" s="215"/>
      <c r="N32" s="214">
        <f>F!V32</f>
        <v>0.08928923077</v>
      </c>
      <c r="O32" s="214">
        <f t="shared" si="5"/>
        <v>0.182784</v>
      </c>
      <c r="P32" s="215"/>
      <c r="Q32" s="214">
        <f>Sa!V32</f>
        <v>0.09349476923</v>
      </c>
      <c r="R32" s="214">
        <f t="shared" si="6"/>
        <v>0.1655852308</v>
      </c>
      <c r="S32" s="215"/>
      <c r="T32" s="214">
        <f>Su!V32</f>
        <v>0.07209046154</v>
      </c>
      <c r="U32" s="214">
        <f t="shared" si="7"/>
        <v>0.1260338901</v>
      </c>
      <c r="V32" s="215"/>
      <c r="W32" s="214">
        <f t="shared" si="8"/>
        <v>0.4878716044</v>
      </c>
      <c r="X32" s="214" t="str">
        <f>ROUND((W32/COSTS!K32),1)&amp;" "&amp;COSTS!I32</f>
        <v>0 5 lb bag</v>
      </c>
    </row>
    <row r="33">
      <c r="A33" s="209" t="str">
        <f>COSTS!A33</f>
        <v>Pepperoni</v>
      </c>
      <c r="B33" s="141">
        <f>M!V33</f>
        <v>1527.075</v>
      </c>
      <c r="C33" s="141">
        <f t="shared" si="1"/>
        <v>3130.05</v>
      </c>
      <c r="E33" s="141">
        <f>Tu!V33</f>
        <v>1602.975</v>
      </c>
      <c r="F33" s="141">
        <f t="shared" si="2"/>
        <v>3266.175</v>
      </c>
      <c r="H33" s="141">
        <f>W!V33</f>
        <v>1663.2</v>
      </c>
      <c r="I33" s="141">
        <f t="shared" si="3"/>
        <v>3465.825</v>
      </c>
      <c r="K33" s="141">
        <f>Th!V33</f>
        <v>1802.625</v>
      </c>
      <c r="L33" s="141">
        <f t="shared" si="4"/>
        <v>4330.298077</v>
      </c>
      <c r="N33" s="141">
        <f>F!V33</f>
        <v>2527.673077</v>
      </c>
      <c r="O33" s="141">
        <f t="shared" si="5"/>
        <v>5174.4</v>
      </c>
      <c r="Q33" s="141">
        <f>Sa!V33</f>
        <v>2646.726923</v>
      </c>
      <c r="R33" s="141">
        <f t="shared" si="6"/>
        <v>4687.523077</v>
      </c>
      <c r="T33" s="141">
        <f>Su!V33</f>
        <v>2040.796154</v>
      </c>
      <c r="U33" s="141">
        <f t="shared" si="7"/>
        <v>3567.871154</v>
      </c>
      <c r="W33" s="141">
        <f t="shared" si="8"/>
        <v>13811.07115</v>
      </c>
      <c r="X33" s="141" t="str">
        <f>ROUND((W33/COSTS!K33),1)&amp;" "&amp;COSTS!I33</f>
        <v>30.4 per lb</v>
      </c>
    </row>
    <row r="34">
      <c r="A34" s="219" t="str">
        <f>COSTS!A34</f>
        <v>Rosemary</v>
      </c>
      <c r="B34" s="152">
        <f>M!V34</f>
        <v>1.586571429</v>
      </c>
      <c r="C34" s="152">
        <f t="shared" si="1"/>
        <v>3.252</v>
      </c>
      <c r="D34" s="94"/>
      <c r="E34" s="152">
        <f>Tu!V34</f>
        <v>1.665428571</v>
      </c>
      <c r="F34" s="152">
        <f t="shared" si="2"/>
        <v>3.393428571</v>
      </c>
      <c r="G34" s="94"/>
      <c r="H34" s="152">
        <f>W!V34</f>
        <v>1.728</v>
      </c>
      <c r="I34" s="152">
        <f t="shared" si="3"/>
        <v>3.600857143</v>
      </c>
      <c r="J34" s="94"/>
      <c r="K34" s="152">
        <f>Th!V34</f>
        <v>1.872857143</v>
      </c>
      <c r="L34" s="152">
        <f t="shared" si="4"/>
        <v>4.499010989</v>
      </c>
      <c r="M34" s="94"/>
      <c r="N34" s="152">
        <f>F!V34</f>
        <v>2.626153846</v>
      </c>
      <c r="O34" s="152">
        <f t="shared" si="5"/>
        <v>5.376</v>
      </c>
      <c r="P34" s="94"/>
      <c r="Q34" s="152">
        <f>Sa!V34</f>
        <v>2.749846154</v>
      </c>
      <c r="R34" s="152">
        <f t="shared" si="6"/>
        <v>4.870153846</v>
      </c>
      <c r="S34" s="94"/>
      <c r="T34" s="152">
        <f>Su!V34</f>
        <v>2.120307692</v>
      </c>
      <c r="U34" s="152">
        <f t="shared" si="7"/>
        <v>3.706879121</v>
      </c>
      <c r="V34" s="94"/>
      <c r="W34" s="152">
        <f t="shared" si="8"/>
        <v>14.34916484</v>
      </c>
      <c r="X34" s="152" t="str">
        <f>ROUND((W34/COSTS!K34),1)&amp;" "&amp;COSTS!I34</f>
        <v>0 per lb</v>
      </c>
    </row>
    <row r="35">
      <c r="A35" s="210" t="str">
        <f>COSTS!A35</f>
        <v>SALT, GRANULATED</v>
      </c>
      <c r="B35" s="211">
        <f>M!V35</f>
        <v>0</v>
      </c>
      <c r="C35" s="211">
        <f t="shared" si="1"/>
        <v>0</v>
      </c>
      <c r="D35" s="212"/>
      <c r="E35" s="211">
        <f>Tu!V35</f>
        <v>0</v>
      </c>
      <c r="F35" s="211">
        <f t="shared" si="2"/>
        <v>0</v>
      </c>
      <c r="G35" s="212"/>
      <c r="H35" s="211">
        <f>W!V35</f>
        <v>0</v>
      </c>
      <c r="I35" s="211">
        <f t="shared" si="3"/>
        <v>0</v>
      </c>
      <c r="J35" s="212"/>
      <c r="K35" s="211">
        <f>Th!V35</f>
        <v>0</v>
      </c>
      <c r="L35" s="211">
        <f t="shared" si="4"/>
        <v>0</v>
      </c>
      <c r="M35" s="212"/>
      <c r="N35" s="211">
        <f>F!V35</f>
        <v>0</v>
      </c>
      <c r="O35" s="211">
        <f t="shared" si="5"/>
        <v>0</v>
      </c>
      <c r="P35" s="212"/>
      <c r="Q35" s="211">
        <f>Sa!V35</f>
        <v>0</v>
      </c>
      <c r="R35" s="211">
        <f t="shared" si="6"/>
        <v>0</v>
      </c>
      <c r="S35" s="212"/>
      <c r="T35" s="211">
        <f>Su!V35</f>
        <v>0</v>
      </c>
      <c r="U35" s="211">
        <f t="shared" si="7"/>
        <v>0</v>
      </c>
      <c r="V35" s="212"/>
      <c r="W35" s="211">
        <f t="shared" si="8"/>
        <v>0</v>
      </c>
      <c r="X35" s="211" t="str">
        <f>ROUND((W35/COSTS!K35),1)&amp;" "&amp;COSTS!I35</f>
        <v>0 50 lb bag</v>
      </c>
    </row>
    <row r="36">
      <c r="A36" s="213" t="str">
        <f>COSTS!A36</f>
        <v>Salt, rock</v>
      </c>
      <c r="B36" s="214">
        <f>M!V36</f>
        <v>0.02538514286</v>
      </c>
      <c r="C36" s="214">
        <f t="shared" si="1"/>
        <v>0.052032</v>
      </c>
      <c r="D36" s="215"/>
      <c r="E36" s="214">
        <f>Tu!V36</f>
        <v>0.02664685714</v>
      </c>
      <c r="F36" s="214">
        <f t="shared" si="2"/>
        <v>0.05429485714</v>
      </c>
      <c r="G36" s="215"/>
      <c r="H36" s="214">
        <f>W!V36</f>
        <v>0.027648</v>
      </c>
      <c r="I36" s="214">
        <f t="shared" si="3"/>
        <v>0.05761371429</v>
      </c>
      <c r="J36" s="215"/>
      <c r="K36" s="214">
        <f>Th!V36</f>
        <v>0.02996571429</v>
      </c>
      <c r="L36" s="214">
        <f t="shared" si="4"/>
        <v>0.07198417582</v>
      </c>
      <c r="M36" s="215"/>
      <c r="N36" s="214">
        <f>F!V36</f>
        <v>0.04201846154</v>
      </c>
      <c r="O36" s="214">
        <f t="shared" si="5"/>
        <v>0.086016</v>
      </c>
      <c r="P36" s="215"/>
      <c r="Q36" s="214">
        <f>Sa!V36</f>
        <v>0.04399753846</v>
      </c>
      <c r="R36" s="214">
        <f t="shared" si="6"/>
        <v>0.07792246154</v>
      </c>
      <c r="S36" s="215"/>
      <c r="T36" s="214">
        <f>Su!V36</f>
        <v>0.03392492308</v>
      </c>
      <c r="U36" s="214">
        <f t="shared" si="7"/>
        <v>0.05931006593</v>
      </c>
      <c r="V36" s="215"/>
      <c r="W36" s="214">
        <f t="shared" si="8"/>
        <v>0.2295866374</v>
      </c>
      <c r="X36" s="214" t="str">
        <f>ROUND((W36/COSTS!K36),1)&amp;" "&amp;COSTS!I36</f>
        <v>0 17.6 oz piece</v>
      </c>
    </row>
    <row r="37">
      <c r="A37" s="209" t="str">
        <f>COSTS!A37</f>
        <v>Sausage</v>
      </c>
      <c r="B37" s="141">
        <f>M!V37</f>
        <v>1381.639286</v>
      </c>
      <c r="C37" s="141">
        <f t="shared" si="1"/>
        <v>2831.95</v>
      </c>
      <c r="E37" s="141">
        <f>Tu!V37</f>
        <v>1450.310714</v>
      </c>
      <c r="F37" s="141">
        <f t="shared" si="2"/>
        <v>2955.110714</v>
      </c>
      <c r="H37" s="141">
        <f>W!V37</f>
        <v>1504.8</v>
      </c>
      <c r="I37" s="141">
        <f t="shared" si="3"/>
        <v>3135.746429</v>
      </c>
      <c r="K37" s="141">
        <f>Th!V37</f>
        <v>1630.946429</v>
      </c>
      <c r="L37" s="141">
        <f t="shared" si="4"/>
        <v>3917.888736</v>
      </c>
      <c r="N37" s="141">
        <f>F!V37</f>
        <v>2286.942308</v>
      </c>
      <c r="O37" s="141">
        <f t="shared" si="5"/>
        <v>4681.6</v>
      </c>
      <c r="Q37" s="141">
        <f>Sa!V37</f>
        <v>2394.657692</v>
      </c>
      <c r="R37" s="141">
        <f t="shared" si="6"/>
        <v>4241.092308</v>
      </c>
      <c r="T37" s="141">
        <f>Su!V37</f>
        <v>1846.434615</v>
      </c>
      <c r="U37" s="141">
        <f t="shared" si="7"/>
        <v>3228.073901</v>
      </c>
      <c r="W37" s="141">
        <f t="shared" si="8"/>
        <v>12495.73104</v>
      </c>
      <c r="X37" s="141" t="str">
        <f>ROUND((W37/COSTS!K37),1)&amp;" "&amp;COSTS!I37</f>
        <v>33.6 per lb (5 lb bag)</v>
      </c>
    </row>
    <row r="38">
      <c r="A38" s="209" t="str">
        <f>COSTS!A38</f>
        <v>Smokey Blue Cheese</v>
      </c>
      <c r="B38" s="141">
        <f>M!V38</f>
        <v>383.4214286</v>
      </c>
      <c r="C38" s="141">
        <f t="shared" si="1"/>
        <v>785.9</v>
      </c>
      <c r="E38" s="141">
        <f>Tu!V38</f>
        <v>402.4785714</v>
      </c>
      <c r="F38" s="141">
        <f t="shared" si="2"/>
        <v>820.0785714</v>
      </c>
      <c r="H38" s="141">
        <f>W!V38</f>
        <v>417.6</v>
      </c>
      <c r="I38" s="141">
        <f t="shared" si="3"/>
        <v>870.2071429</v>
      </c>
      <c r="K38" s="141">
        <f>Th!V38</f>
        <v>452.6071429</v>
      </c>
      <c r="L38" s="141">
        <f t="shared" si="4"/>
        <v>1087.260989</v>
      </c>
      <c r="N38" s="141">
        <f>F!V38</f>
        <v>634.6538462</v>
      </c>
      <c r="O38" s="141">
        <f t="shared" si="5"/>
        <v>1299.2</v>
      </c>
      <c r="Q38" s="141">
        <f>Sa!V38</f>
        <v>664.5461538</v>
      </c>
      <c r="R38" s="141">
        <f t="shared" si="6"/>
        <v>1176.953846</v>
      </c>
      <c r="T38" s="141">
        <f>Su!V38</f>
        <v>512.4076923</v>
      </c>
      <c r="U38" s="141">
        <f t="shared" si="7"/>
        <v>895.8291209</v>
      </c>
      <c r="W38" s="141">
        <f t="shared" si="8"/>
        <v>3467.714835</v>
      </c>
      <c r="X38" s="141" t="str">
        <f>ROUND((W38/COSTS!K38),1)&amp;" "&amp;COSTS!I38</f>
        <v>7.6 per lb (~5 lb wheel)</v>
      </c>
    </row>
    <row r="39">
      <c r="A39" s="209" t="str">
        <f>COSTS!A39</f>
        <v>Spinach</v>
      </c>
      <c r="B39" s="141">
        <f>M!V39</f>
        <v>475.9714286</v>
      </c>
      <c r="C39" s="141">
        <f t="shared" si="1"/>
        <v>975.6</v>
      </c>
      <c r="E39" s="141">
        <f>Tu!V39</f>
        <v>499.6285714</v>
      </c>
      <c r="F39" s="141">
        <f t="shared" si="2"/>
        <v>1018.028571</v>
      </c>
      <c r="H39" s="141">
        <f>W!V39</f>
        <v>518.4</v>
      </c>
      <c r="I39" s="141">
        <f t="shared" si="3"/>
        <v>1080.257143</v>
      </c>
      <c r="K39" s="141">
        <f>Th!V39</f>
        <v>561.8571429</v>
      </c>
      <c r="L39" s="141">
        <f t="shared" si="4"/>
        <v>1349.703297</v>
      </c>
      <c r="N39" s="141">
        <f>F!V39</f>
        <v>787.8461538</v>
      </c>
      <c r="O39" s="141">
        <f t="shared" si="5"/>
        <v>1612.8</v>
      </c>
      <c r="Q39" s="141">
        <f>Sa!V39</f>
        <v>824.9538462</v>
      </c>
      <c r="R39" s="141">
        <f t="shared" si="6"/>
        <v>1461.046154</v>
      </c>
      <c r="T39" s="141">
        <f>Su!V39</f>
        <v>636.0923077</v>
      </c>
      <c r="U39" s="141">
        <f t="shared" si="7"/>
        <v>1112.063736</v>
      </c>
      <c r="W39" s="141">
        <f t="shared" si="8"/>
        <v>4304.749451</v>
      </c>
      <c r="X39" s="141" t="str">
        <f>ROUND((W39/COSTS!K39),1)&amp;" "&amp;COSTS!I39</f>
        <v>3.8 2 1/2 lb bag</v>
      </c>
    </row>
    <row r="40">
      <c r="A40" s="210" t="str">
        <f>COSTS!A40</f>
        <v>SUGAR</v>
      </c>
      <c r="B40" s="211">
        <f>M!V40</f>
        <v>0</v>
      </c>
      <c r="C40" s="211">
        <f t="shared" si="1"/>
        <v>0</v>
      </c>
      <c r="D40" s="212"/>
      <c r="E40" s="211">
        <f>Tu!V40</f>
        <v>0</v>
      </c>
      <c r="F40" s="211">
        <f t="shared" si="2"/>
        <v>0</v>
      </c>
      <c r="G40" s="212"/>
      <c r="H40" s="211">
        <f>W!V40</f>
        <v>0</v>
      </c>
      <c r="I40" s="211">
        <f t="shared" si="3"/>
        <v>0</v>
      </c>
      <c r="J40" s="212"/>
      <c r="K40" s="211">
        <f>Th!V40</f>
        <v>0</v>
      </c>
      <c r="L40" s="211">
        <f t="shared" si="4"/>
        <v>0</v>
      </c>
      <c r="M40" s="212"/>
      <c r="N40" s="211">
        <f>F!V40</f>
        <v>0</v>
      </c>
      <c r="O40" s="211">
        <f t="shared" si="5"/>
        <v>0</v>
      </c>
      <c r="P40" s="212"/>
      <c r="Q40" s="211">
        <f>Sa!V40</f>
        <v>0</v>
      </c>
      <c r="R40" s="211">
        <f t="shared" si="6"/>
        <v>0</v>
      </c>
      <c r="S40" s="212"/>
      <c r="T40" s="211">
        <f>Su!V40</f>
        <v>0</v>
      </c>
      <c r="U40" s="211">
        <f t="shared" si="7"/>
        <v>0</v>
      </c>
      <c r="V40" s="212"/>
      <c r="W40" s="211">
        <f t="shared" si="8"/>
        <v>0</v>
      </c>
      <c r="X40" s="211" t="str">
        <f>ROUND((W40/COSTS!K40),1)&amp;" "&amp;COSTS!I40</f>
        <v>0 50 lb bag</v>
      </c>
    </row>
    <row r="41">
      <c r="A41" s="210" t="str">
        <f>COSTS!A41</f>
        <v>TOMATO FILLETS</v>
      </c>
      <c r="B41" s="211">
        <f>M!V41</f>
        <v>0</v>
      </c>
      <c r="C41" s="211">
        <f t="shared" si="1"/>
        <v>0</v>
      </c>
      <c r="D41" s="212"/>
      <c r="E41" s="211">
        <f>Tu!V41</f>
        <v>0</v>
      </c>
      <c r="F41" s="211">
        <f t="shared" si="2"/>
        <v>0</v>
      </c>
      <c r="G41" s="212"/>
      <c r="H41" s="211">
        <f>W!V41</f>
        <v>0</v>
      </c>
      <c r="I41" s="211">
        <f t="shared" si="3"/>
        <v>0</v>
      </c>
      <c r="J41" s="212"/>
      <c r="K41" s="211">
        <f>Th!V41</f>
        <v>0</v>
      </c>
      <c r="L41" s="211">
        <f t="shared" si="4"/>
        <v>0</v>
      </c>
      <c r="M41" s="212"/>
      <c r="N41" s="211">
        <f>F!V41</f>
        <v>0</v>
      </c>
      <c r="O41" s="211">
        <f t="shared" si="5"/>
        <v>0</v>
      </c>
      <c r="P41" s="212"/>
      <c r="Q41" s="211">
        <f>Sa!V41</f>
        <v>0</v>
      </c>
      <c r="R41" s="211">
        <f t="shared" si="6"/>
        <v>0</v>
      </c>
      <c r="S41" s="212"/>
      <c r="T41" s="211">
        <f>Su!V41</f>
        <v>0</v>
      </c>
      <c r="U41" s="211">
        <f t="shared" si="7"/>
        <v>0</v>
      </c>
      <c r="V41" s="212"/>
      <c r="W41" s="211">
        <f t="shared" si="8"/>
        <v>0</v>
      </c>
      <c r="X41" s="211" t="str">
        <f>ROUND((W41/COSTS!K41),1)&amp;" "&amp;COSTS!I41</f>
        <v>0 6 #10 can case</v>
      </c>
    </row>
    <row r="42">
      <c r="A42" s="209" t="str">
        <f>COSTS!A42</f>
        <v>Tomatoes, grape</v>
      </c>
      <c r="B42" s="141">
        <f>M!V42</f>
        <v>126.9257143</v>
      </c>
      <c r="C42" s="141">
        <f t="shared" si="1"/>
        <v>260.16</v>
      </c>
      <c r="E42" s="141">
        <f>Tu!V42</f>
        <v>133.2342857</v>
      </c>
      <c r="F42" s="141">
        <f t="shared" si="2"/>
        <v>271.4742857</v>
      </c>
      <c r="H42" s="141">
        <f>W!V42</f>
        <v>138.24</v>
      </c>
      <c r="I42" s="141">
        <f t="shared" si="3"/>
        <v>288.0685714</v>
      </c>
      <c r="K42" s="141">
        <f>Th!V42</f>
        <v>149.8285714</v>
      </c>
      <c r="L42" s="141">
        <f t="shared" si="4"/>
        <v>359.9208791</v>
      </c>
      <c r="N42" s="141">
        <f>F!V42</f>
        <v>210.0923077</v>
      </c>
      <c r="O42" s="141">
        <f t="shared" si="5"/>
        <v>430.08</v>
      </c>
      <c r="Q42" s="141">
        <f>Sa!V42</f>
        <v>219.9876923</v>
      </c>
      <c r="R42" s="141">
        <f t="shared" si="6"/>
        <v>389.6123077</v>
      </c>
      <c r="T42" s="141">
        <f>Su!V42</f>
        <v>169.6246154</v>
      </c>
      <c r="U42" s="141">
        <f t="shared" si="7"/>
        <v>296.5503297</v>
      </c>
      <c r="W42" s="141">
        <f t="shared" si="8"/>
        <v>1147.933187</v>
      </c>
      <c r="X42" s="141" t="str">
        <f>ROUND((W42/COSTS!K42),1)&amp;" "&amp;COSTS!I42</f>
        <v>3.6 1 pint</v>
      </c>
    </row>
    <row r="43">
      <c r="A43" s="210" t="str">
        <f>COSTS!A43</f>
        <v>WATER</v>
      </c>
      <c r="B43" s="211">
        <f>M!V43</f>
        <v>0</v>
      </c>
      <c r="C43" s="211">
        <f t="shared" si="1"/>
        <v>0</v>
      </c>
      <c r="D43" s="212"/>
      <c r="E43" s="211">
        <f>Tu!V43</f>
        <v>0</v>
      </c>
      <c r="F43" s="211">
        <f t="shared" si="2"/>
        <v>0</v>
      </c>
      <c r="G43" s="212"/>
      <c r="H43" s="211">
        <f>W!V43</f>
        <v>0</v>
      </c>
      <c r="I43" s="211">
        <f t="shared" si="3"/>
        <v>0</v>
      </c>
      <c r="J43" s="212"/>
      <c r="K43" s="211">
        <f>Th!V43</f>
        <v>0</v>
      </c>
      <c r="L43" s="211">
        <f t="shared" si="4"/>
        <v>0</v>
      </c>
      <c r="M43" s="212"/>
      <c r="N43" s="211">
        <f>F!V43</f>
        <v>0</v>
      </c>
      <c r="O43" s="211">
        <f t="shared" si="5"/>
        <v>0</v>
      </c>
      <c r="P43" s="212"/>
      <c r="Q43" s="211">
        <f>Sa!V43</f>
        <v>0</v>
      </c>
      <c r="R43" s="211">
        <f t="shared" si="6"/>
        <v>0</v>
      </c>
      <c r="S43" s="212"/>
      <c r="T43" s="211">
        <f>Su!V43</f>
        <v>0</v>
      </c>
      <c r="U43" s="211">
        <f t="shared" si="7"/>
        <v>0</v>
      </c>
      <c r="V43" s="212"/>
      <c r="W43" s="211">
        <f t="shared" si="8"/>
        <v>0</v>
      </c>
      <c r="X43" s="211" t="str">
        <f>ROUND((W43/COSTS!K43),1)&amp;" "&amp;COSTS!I43</f>
        <v>#DIV/0!</v>
      </c>
    </row>
    <row r="44">
      <c r="A44" s="210" t="str">
        <f>COSTS!A44</f>
        <v>YEAST</v>
      </c>
      <c r="B44" s="211">
        <f>M!V44</f>
        <v>0</v>
      </c>
      <c r="C44" s="211">
        <f t="shared" si="1"/>
        <v>0</v>
      </c>
      <c r="D44" s="212"/>
      <c r="E44" s="211">
        <f>Tu!V44</f>
        <v>0</v>
      </c>
      <c r="F44" s="211">
        <f t="shared" si="2"/>
        <v>0</v>
      </c>
      <c r="G44" s="212"/>
      <c r="H44" s="211">
        <f>W!V44</f>
        <v>0</v>
      </c>
      <c r="I44" s="211">
        <f t="shared" si="3"/>
        <v>0</v>
      </c>
      <c r="J44" s="212"/>
      <c r="K44" s="211">
        <f>Th!V44</f>
        <v>0</v>
      </c>
      <c r="L44" s="211">
        <f t="shared" si="4"/>
        <v>0</v>
      </c>
      <c r="M44" s="212"/>
      <c r="N44" s="211">
        <f>F!V44</f>
        <v>0</v>
      </c>
      <c r="O44" s="211">
        <f t="shared" si="5"/>
        <v>0</v>
      </c>
      <c r="P44" s="212"/>
      <c r="Q44" s="211">
        <f>Sa!V44</f>
        <v>0</v>
      </c>
      <c r="R44" s="211">
        <f t="shared" si="6"/>
        <v>0</v>
      </c>
      <c r="S44" s="212"/>
      <c r="T44" s="211">
        <f>Su!V44</f>
        <v>0</v>
      </c>
      <c r="U44" s="211">
        <f t="shared" si="7"/>
        <v>0</v>
      </c>
      <c r="V44" s="212"/>
      <c r="W44" s="211">
        <f t="shared" si="8"/>
        <v>0</v>
      </c>
      <c r="X44" s="211" t="str">
        <f>ROUND((W44/COSTS!K44),1)&amp;" "&amp;COSTS!I44</f>
        <v>0 20 lb case</v>
      </c>
    </row>
    <row r="45">
      <c r="A45" s="210" t="str">
        <f>COSTS!A45</f>
        <v>z* Kalamata olives</v>
      </c>
      <c r="B45" s="211">
        <f>M!V45</f>
        <v>0</v>
      </c>
      <c r="C45" s="211">
        <f t="shared" si="1"/>
        <v>0</v>
      </c>
      <c r="D45" s="212"/>
      <c r="E45" s="211">
        <f>Tu!V45</f>
        <v>0</v>
      </c>
      <c r="F45" s="211">
        <f t="shared" si="2"/>
        <v>0</v>
      </c>
      <c r="G45" s="212"/>
      <c r="H45" s="211">
        <f>W!V45</f>
        <v>0</v>
      </c>
      <c r="I45" s="211">
        <f t="shared" si="3"/>
        <v>0</v>
      </c>
      <c r="J45" s="212"/>
      <c r="K45" s="211">
        <f>Th!V45</f>
        <v>0</v>
      </c>
      <c r="L45" s="211">
        <f t="shared" si="4"/>
        <v>0</v>
      </c>
      <c r="M45" s="212"/>
      <c r="N45" s="211">
        <f>F!V45</f>
        <v>0</v>
      </c>
      <c r="O45" s="211">
        <f t="shared" si="5"/>
        <v>0</v>
      </c>
      <c r="P45" s="212"/>
      <c r="Q45" s="211">
        <f>Sa!V45</f>
        <v>0</v>
      </c>
      <c r="R45" s="211">
        <f t="shared" si="6"/>
        <v>0</v>
      </c>
      <c r="S45" s="212"/>
      <c r="T45" s="211">
        <f>Su!V45</f>
        <v>0</v>
      </c>
      <c r="U45" s="211">
        <f t="shared" si="7"/>
        <v>0</v>
      </c>
      <c r="V45" s="212"/>
      <c r="W45" s="211">
        <f t="shared" si="8"/>
        <v>0</v>
      </c>
      <c r="X45" s="211" t="str">
        <f>ROUND((W45/COSTS!K45),1)&amp;" "&amp;COSTS!I45</f>
        <v>0 6 lb pouch</v>
      </c>
    </row>
    <row r="46">
      <c r="A46" s="210" t="str">
        <f>COSTS!A46</f>
        <v>z* Mozzarella, (V)</v>
      </c>
      <c r="B46" s="211">
        <f>M!V46</f>
        <v>0</v>
      </c>
      <c r="C46" s="211">
        <f t="shared" si="1"/>
        <v>0</v>
      </c>
      <c r="D46" s="212"/>
      <c r="E46" s="211">
        <f>Tu!V46</f>
        <v>0</v>
      </c>
      <c r="F46" s="211">
        <f t="shared" si="2"/>
        <v>0</v>
      </c>
      <c r="G46" s="212"/>
      <c r="H46" s="211">
        <f>W!V46</f>
        <v>0</v>
      </c>
      <c r="I46" s="211">
        <f t="shared" si="3"/>
        <v>0</v>
      </c>
      <c r="J46" s="212"/>
      <c r="K46" s="211">
        <f>Th!V46</f>
        <v>0</v>
      </c>
      <c r="L46" s="211">
        <f t="shared" si="4"/>
        <v>0</v>
      </c>
      <c r="M46" s="212"/>
      <c r="N46" s="211">
        <f>F!V46</f>
        <v>0</v>
      </c>
      <c r="O46" s="211">
        <f t="shared" si="5"/>
        <v>0</v>
      </c>
      <c r="P46" s="212"/>
      <c r="Q46" s="211">
        <f>Sa!V46</f>
        <v>0</v>
      </c>
      <c r="R46" s="211">
        <f t="shared" si="6"/>
        <v>0</v>
      </c>
      <c r="S46" s="212"/>
      <c r="T46" s="211">
        <f>Su!V46</f>
        <v>0</v>
      </c>
      <c r="U46" s="211">
        <f t="shared" si="7"/>
        <v>0</v>
      </c>
      <c r="V46" s="212"/>
      <c r="W46" s="211">
        <f t="shared" si="8"/>
        <v>0</v>
      </c>
      <c r="X46" s="211" t="str">
        <f>ROUND((W46/COSTS!K46),1)&amp;" "&amp;COSTS!I46</f>
        <v>0 4 lb bag</v>
      </c>
    </row>
    <row r="47">
      <c r="A47" s="216" t="str">
        <f>COSTS!A47</f>
        <v>z* Sausage, (V)</v>
      </c>
      <c r="B47" s="217">
        <f>M!V47</f>
        <v>0</v>
      </c>
      <c r="C47" s="217">
        <f t="shared" si="1"/>
        <v>0</v>
      </c>
      <c r="D47" s="28"/>
      <c r="E47" s="217">
        <f>Tu!V47</f>
        <v>0</v>
      </c>
      <c r="F47" s="217">
        <f t="shared" si="2"/>
        <v>0</v>
      </c>
      <c r="G47" s="28"/>
      <c r="H47" s="217">
        <f>W!V47</f>
        <v>0</v>
      </c>
      <c r="I47" s="217">
        <f t="shared" si="3"/>
        <v>0</v>
      </c>
      <c r="J47" s="28"/>
      <c r="K47" s="217">
        <f>Th!V47</f>
        <v>0</v>
      </c>
      <c r="L47" s="217">
        <f t="shared" si="4"/>
        <v>0</v>
      </c>
      <c r="M47" s="28"/>
      <c r="N47" s="217">
        <f>F!V47</f>
        <v>0</v>
      </c>
      <c r="O47" s="217">
        <f t="shared" si="5"/>
        <v>0</v>
      </c>
      <c r="P47" s="28"/>
      <c r="Q47" s="217">
        <f>Sa!V47</f>
        <v>0</v>
      </c>
      <c r="R47" s="217">
        <f t="shared" si="6"/>
        <v>0</v>
      </c>
      <c r="S47" s="28"/>
      <c r="T47" s="217">
        <f>Su!V47</f>
        <v>0</v>
      </c>
      <c r="U47" s="217">
        <f t="shared" si="7"/>
        <v>0</v>
      </c>
      <c r="V47" s="28"/>
      <c r="W47" s="217">
        <f t="shared" si="8"/>
        <v>0</v>
      </c>
      <c r="X47" s="217" t="str">
        <f>ROUND((W47/COSTS!K47),1)&amp;" "&amp;COSTS!I47</f>
        <v>0 48 ct case</v>
      </c>
    </row>
    <row r="48">
      <c r="A48" s="210" t="str">
        <f>COSTS!A48</f>
        <v>zz* Chili pepper, crushed</v>
      </c>
      <c r="B48" s="211">
        <f>M!V48</f>
        <v>0</v>
      </c>
      <c r="C48" s="211">
        <f t="shared" si="1"/>
        <v>0</v>
      </c>
      <c r="D48" s="212"/>
      <c r="E48" s="211">
        <f>Tu!V48</f>
        <v>0</v>
      </c>
      <c r="F48" s="211">
        <f t="shared" si="2"/>
        <v>0</v>
      </c>
      <c r="G48" s="212"/>
      <c r="H48" s="211">
        <f>W!V48</f>
        <v>0</v>
      </c>
      <c r="I48" s="211">
        <f t="shared" si="3"/>
        <v>0</v>
      </c>
      <c r="J48" s="212"/>
      <c r="K48" s="211">
        <f>Th!V48</f>
        <v>0</v>
      </c>
      <c r="L48" s="211">
        <f t="shared" si="4"/>
        <v>0</v>
      </c>
      <c r="M48" s="212"/>
      <c r="N48" s="211">
        <f>F!V48</f>
        <v>0</v>
      </c>
      <c r="O48" s="211">
        <f t="shared" si="5"/>
        <v>0</v>
      </c>
      <c r="P48" s="212"/>
      <c r="Q48" s="211">
        <f>Sa!V48</f>
        <v>0</v>
      </c>
      <c r="R48" s="211">
        <f t="shared" si="6"/>
        <v>0</v>
      </c>
      <c r="S48" s="212"/>
      <c r="T48" s="211">
        <f>Su!V48</f>
        <v>0</v>
      </c>
      <c r="U48" s="211">
        <f t="shared" si="7"/>
        <v>0</v>
      </c>
      <c r="V48" s="212"/>
      <c r="W48" s="211">
        <f t="shared" si="8"/>
        <v>0</v>
      </c>
      <c r="X48" s="211" t="str">
        <f>ROUND((W48/COSTS!K48),1)&amp;" "&amp;COSTS!I48</f>
        <v>0 1 lb </v>
      </c>
    </row>
    <row r="49">
      <c r="A49" s="210" t="str">
        <f>COSTS!A49</f>
        <v>zz* Parmesan, grated</v>
      </c>
      <c r="B49" s="211">
        <f>M!V49</f>
        <v>0</v>
      </c>
      <c r="C49" s="211">
        <f t="shared" si="1"/>
        <v>0</v>
      </c>
      <c r="D49" s="212"/>
      <c r="E49" s="211">
        <f>Tu!V49</f>
        <v>0</v>
      </c>
      <c r="F49" s="211">
        <f t="shared" si="2"/>
        <v>0</v>
      </c>
      <c r="G49" s="212"/>
      <c r="H49" s="211">
        <f>W!V49</f>
        <v>0</v>
      </c>
      <c r="I49" s="211">
        <f t="shared" si="3"/>
        <v>0</v>
      </c>
      <c r="J49" s="212"/>
      <c r="K49" s="211">
        <f>Th!V49</f>
        <v>0</v>
      </c>
      <c r="L49" s="211">
        <f t="shared" si="4"/>
        <v>0</v>
      </c>
      <c r="M49" s="212"/>
      <c r="N49" s="211">
        <f>F!V49</f>
        <v>0</v>
      </c>
      <c r="O49" s="211">
        <f t="shared" si="5"/>
        <v>0</v>
      </c>
      <c r="P49" s="212"/>
      <c r="Q49" s="211">
        <f>Sa!V49</f>
        <v>0</v>
      </c>
      <c r="R49" s="211">
        <f t="shared" si="6"/>
        <v>0</v>
      </c>
      <c r="S49" s="212"/>
      <c r="T49" s="211">
        <f>Su!V49</f>
        <v>0</v>
      </c>
      <c r="U49" s="211">
        <f t="shared" si="7"/>
        <v>0</v>
      </c>
      <c r="V49" s="212"/>
      <c r="W49" s="211">
        <f t="shared" si="8"/>
        <v>0</v>
      </c>
      <c r="X49" s="211" t="str">
        <f>ROUND((W49/COSTS!K49),1)&amp;" "&amp;COSTS!I49</f>
        <v>0 per lb (5 lb bag)</v>
      </c>
    </row>
    <row r="50">
      <c r="A50" s="210" t="str">
        <f>COSTS!A50</f>
        <v>zz* Yeast, nutritional</v>
      </c>
      <c r="B50" s="211">
        <f>M!V50</f>
        <v>0</v>
      </c>
      <c r="C50" s="211">
        <f t="shared" si="1"/>
        <v>0</v>
      </c>
      <c r="D50" s="212"/>
      <c r="E50" s="211">
        <f>Tu!V50</f>
        <v>0</v>
      </c>
      <c r="F50" s="211">
        <f t="shared" si="2"/>
        <v>0</v>
      </c>
      <c r="G50" s="212"/>
      <c r="H50" s="211">
        <f>W!V50</f>
        <v>0</v>
      </c>
      <c r="I50" s="211">
        <f t="shared" si="3"/>
        <v>0</v>
      </c>
      <c r="J50" s="212"/>
      <c r="K50" s="211">
        <f>Th!V50</f>
        <v>0</v>
      </c>
      <c r="L50" s="211">
        <f t="shared" si="4"/>
        <v>0</v>
      </c>
      <c r="M50" s="212"/>
      <c r="N50" s="211">
        <f>F!V50</f>
        <v>0</v>
      </c>
      <c r="O50" s="211">
        <f t="shared" si="5"/>
        <v>0</v>
      </c>
      <c r="P50" s="212"/>
      <c r="Q50" s="211">
        <f>Sa!V50</f>
        <v>0</v>
      </c>
      <c r="R50" s="211">
        <f t="shared" si="6"/>
        <v>0</v>
      </c>
      <c r="S50" s="212"/>
      <c r="T50" s="211">
        <f>Su!V50</f>
        <v>0</v>
      </c>
      <c r="U50" s="211">
        <f t="shared" si="7"/>
        <v>0</v>
      </c>
      <c r="V50" s="212"/>
      <c r="W50" s="211">
        <f t="shared" si="8"/>
        <v>0</v>
      </c>
      <c r="X50" s="211" t="str">
        <f>ROUND((W50/COSTS!K50),1)&amp;" "&amp;COSTS!I50</f>
        <v>0 5 lb bag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PORTIONS!B2*USAGE!$C$2</f>
        <v>0</v>
      </c>
      <c r="C2" s="190">
        <f>PORTIONS!C2*USAGE!$C$3</f>
        <v>0</v>
      </c>
      <c r="D2" s="190">
        <f>PORTIONS!D2*USAGE!$C$4</f>
        <v>0</v>
      </c>
      <c r="E2" s="190">
        <f>PORTIONS!E2*USAGE!$C$5</f>
        <v>0</v>
      </c>
      <c r="F2" s="190">
        <f>PORTIONS!F2*USAGE!$C$6</f>
        <v>0</v>
      </c>
      <c r="G2" s="190">
        <f>PORTIONS!G2*USAGE!$C$7</f>
        <v>0</v>
      </c>
      <c r="H2" s="190">
        <f>PORTIONS!H2*USAGE!$C$8</f>
        <v>0</v>
      </c>
      <c r="I2" s="190">
        <f>PORTIONS!I2*USAGE!$C$9</f>
        <v>0</v>
      </c>
      <c r="J2" s="190">
        <f>PORTIONS!J2*USAGE!$C$10</f>
        <v>0</v>
      </c>
      <c r="K2" s="190">
        <f>PORTIONS!K2*USAGE!$C$11</f>
        <v>0</v>
      </c>
      <c r="L2" s="190">
        <f>PORTIONS!L2*USAGE!$C$12</f>
        <v>0</v>
      </c>
      <c r="M2" s="142">
        <f>PORTIONS!M2*USAGE!$C$13</f>
        <v>0</v>
      </c>
      <c r="N2" s="190">
        <f>PORTIONS!N2*USAGE!$C$14</f>
        <v>0</v>
      </c>
      <c r="O2" s="190">
        <f>PORTIONS!O2*USAGE!$C$15</f>
        <v>0</v>
      </c>
      <c r="P2" s="190">
        <f>PORTIONS!P2*USAGE!$C$16</f>
        <v>0</v>
      </c>
      <c r="Q2" s="142">
        <f>PORTIONS!Q2*USAGE!$C$17</f>
        <v>0</v>
      </c>
      <c r="R2" s="190">
        <f>PORTIONS!R2*USAGE!$C$18</f>
        <v>0</v>
      </c>
      <c r="S2" s="190">
        <f>PORTIONS!S2*USAGE!$C$19</f>
        <v>0</v>
      </c>
      <c r="T2" s="190">
        <f>PORTIONS!T2*USAGE!$C$20</f>
        <v>0</v>
      </c>
      <c r="U2" s="190">
        <f>PORTIONS!U2*USAGE!$C$21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PORTIONS!B3*USAGE!$C$2</f>
        <v>0</v>
      </c>
      <c r="C3" s="190">
        <f>PORTIONS!C3*USAGE!$C$3</f>
        <v>0</v>
      </c>
      <c r="D3" s="190">
        <f>PORTIONS!D3*USAGE!$C$4</f>
        <v>0</v>
      </c>
      <c r="E3" s="190">
        <f>PORTIONS!E3*USAGE!$C$5</f>
        <v>0</v>
      </c>
      <c r="F3" s="190">
        <f>PORTIONS!F3*USAGE!$C$6</f>
        <v>0</v>
      </c>
      <c r="G3" s="190">
        <f>PORTIONS!G3*USAGE!$C$7</f>
        <v>0</v>
      </c>
      <c r="H3" s="190">
        <f>PORTIONS!H3*USAGE!$C$8</f>
        <v>0</v>
      </c>
      <c r="I3" s="190">
        <f>PORTIONS!I3*USAGE!$C$9</f>
        <v>0</v>
      </c>
      <c r="J3" s="190">
        <f>PORTIONS!J3*USAGE!$C$10</f>
        <v>0</v>
      </c>
      <c r="K3" s="190">
        <f>PORTIONS!K3*USAGE!$C$11</f>
        <v>0</v>
      </c>
      <c r="L3" s="190">
        <f>PORTIONS!L3*USAGE!$C$12</f>
        <v>0</v>
      </c>
      <c r="M3" s="142">
        <f>PORTIONS!M3*USAGE!$C$13</f>
        <v>0</v>
      </c>
      <c r="N3" s="190">
        <f>PORTIONS!N3*USAGE!$C$14</f>
        <v>0</v>
      </c>
      <c r="O3" s="190">
        <f>PORTIONS!O3*USAGE!$C$15</f>
        <v>25.38514286</v>
      </c>
      <c r="P3" s="190">
        <f>PORTIONS!P3*USAGE!$C$16</f>
        <v>26.44285714</v>
      </c>
      <c r="Q3" s="142">
        <f>PORTIONS!Q3*USAGE!$C$17</f>
        <v>0</v>
      </c>
      <c r="R3" s="190">
        <f>PORTIONS!R3*USAGE!$C$18</f>
        <v>0</v>
      </c>
      <c r="S3" s="190">
        <f>PORTIONS!S3*USAGE!$C$19</f>
        <v>0</v>
      </c>
      <c r="T3" s="190">
        <f>PORTIONS!T3*USAGE!$C$20</f>
        <v>0</v>
      </c>
      <c r="U3" s="190">
        <f>PORTIONS!U3*USAGE!$C$21</f>
        <v>0</v>
      </c>
      <c r="V3" s="218">
        <f t="shared" si="1"/>
        <v>51.828</v>
      </c>
    </row>
    <row r="4">
      <c r="A4" s="141" t="str">
        <f>COSTS!A4&amp;" (g)"</f>
        <v>Basil (g)</v>
      </c>
      <c r="B4" s="142">
        <f>PORTIONS!B4*USAGE!$C$2</f>
        <v>0</v>
      </c>
      <c r="C4" s="190">
        <f>PORTIONS!C4*USAGE!$C$3</f>
        <v>0</v>
      </c>
      <c r="D4" s="190">
        <f>PORTIONS!D4*USAGE!$C$4</f>
        <v>0</v>
      </c>
      <c r="E4" s="190">
        <f>PORTIONS!E4*USAGE!$C$5</f>
        <v>0</v>
      </c>
      <c r="F4" s="190">
        <f>PORTIONS!F4*USAGE!$C$6</f>
        <v>125.6035714</v>
      </c>
      <c r="G4" s="190">
        <f>PORTIONS!G4*USAGE!$C$7</f>
        <v>171.8785714</v>
      </c>
      <c r="H4" s="190">
        <f>PORTIONS!H4*USAGE!$C$8</f>
        <v>39.66428571</v>
      </c>
      <c r="I4" s="190">
        <f>PORTIONS!I4*USAGE!$C$9</f>
        <v>0</v>
      </c>
      <c r="J4" s="190">
        <f>PORTIONS!J4*USAGE!$C$10</f>
        <v>0</v>
      </c>
      <c r="K4" s="190">
        <f>PORTIONS!K4*USAGE!$C$11</f>
        <v>0</v>
      </c>
      <c r="L4" s="190">
        <f>PORTIONS!L4*USAGE!$C$12</f>
        <v>0</v>
      </c>
      <c r="M4" s="142">
        <f>PORTIONS!M4*USAGE!$C$13</f>
        <v>0</v>
      </c>
      <c r="N4" s="190">
        <f>PORTIONS!N4*USAGE!$C$14</f>
        <v>0</v>
      </c>
      <c r="O4" s="190">
        <f>PORTIONS!O4*USAGE!$C$15</f>
        <v>12.69257143</v>
      </c>
      <c r="P4" s="190">
        <f>PORTIONS!P4*USAGE!$C$16</f>
        <v>0</v>
      </c>
      <c r="Q4" s="142">
        <f>PORTIONS!Q4*USAGE!$C$17</f>
        <v>0</v>
      </c>
      <c r="R4" s="190">
        <f>PORTIONS!R4*USAGE!$C$18</f>
        <v>0</v>
      </c>
      <c r="S4" s="190">
        <f>PORTIONS!S4*USAGE!$C$19</f>
        <v>0</v>
      </c>
      <c r="T4" s="190">
        <f>PORTIONS!T4*USAGE!$C$20</f>
        <v>0</v>
      </c>
      <c r="U4" s="190">
        <f>PORTIONS!U4*USAGE!$C$21</f>
        <v>0</v>
      </c>
      <c r="V4" s="218">
        <f t="shared" si="1"/>
        <v>349.839</v>
      </c>
    </row>
    <row r="5">
      <c r="A5" s="141" t="str">
        <f>COSTS!A5&amp;" (g)"</f>
        <v>BIGA (g)</v>
      </c>
      <c r="B5" s="142">
        <f>PORTIONS!B5*USAGE!$C$2</f>
        <v>0</v>
      </c>
      <c r="C5" s="190">
        <f>PORTIONS!C5*USAGE!$C$3</f>
        <v>0</v>
      </c>
      <c r="D5" s="190">
        <f>PORTIONS!D5*USAGE!$C$4</f>
        <v>0</v>
      </c>
      <c r="E5" s="190">
        <f>PORTIONS!E5*USAGE!$C$5</f>
        <v>0</v>
      </c>
      <c r="F5" s="190">
        <f>PORTIONS!F5*USAGE!$C$6</f>
        <v>0</v>
      </c>
      <c r="G5" s="190">
        <f>PORTIONS!G5*USAGE!$C$7</f>
        <v>0</v>
      </c>
      <c r="H5" s="190">
        <f>PORTIONS!H5*USAGE!$C$8</f>
        <v>0</v>
      </c>
      <c r="I5" s="190">
        <f>PORTIONS!I5*USAGE!$C$9</f>
        <v>0</v>
      </c>
      <c r="J5" s="190">
        <f>PORTIONS!J5*USAGE!$C$10</f>
        <v>0</v>
      </c>
      <c r="K5" s="190">
        <f>PORTIONS!K5*USAGE!$C$11</f>
        <v>0</v>
      </c>
      <c r="L5" s="190">
        <f>PORTIONS!L5*USAGE!$C$12</f>
        <v>0</v>
      </c>
      <c r="M5" s="142">
        <f>PORTIONS!M5*USAGE!$C$13</f>
        <v>0</v>
      </c>
      <c r="N5" s="190">
        <f>PORTIONS!N5*USAGE!$C$14</f>
        <v>0</v>
      </c>
      <c r="O5" s="190">
        <f>PORTIONS!O5*USAGE!$C$15</f>
        <v>0</v>
      </c>
      <c r="P5" s="190">
        <f>PORTIONS!P5*USAGE!$C$16</f>
        <v>0</v>
      </c>
      <c r="Q5" s="142">
        <f>PORTIONS!Q5*USAGE!$C$17</f>
        <v>0</v>
      </c>
      <c r="R5" s="190">
        <f>PORTIONS!R5*USAGE!$C$18</f>
        <v>0</v>
      </c>
      <c r="S5" s="190">
        <f>PORTIONS!S5*USAGE!$C$19</f>
        <v>0</v>
      </c>
      <c r="T5" s="190">
        <f>PORTIONS!T5*USAGE!$C$20</f>
        <v>0</v>
      </c>
      <c r="U5" s="190">
        <f>PORTIONS!U5*USAGE!$C$21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PORTIONS!B6*USAGE!$C$2</f>
        <v>0</v>
      </c>
      <c r="C6" s="190">
        <f>PORTIONS!C6*USAGE!$C$3</f>
        <v>0</v>
      </c>
      <c r="D6" s="190">
        <f>PORTIONS!D6*USAGE!$C$4</f>
        <v>0</v>
      </c>
      <c r="E6" s="190">
        <f>PORTIONS!E6*USAGE!$C$5</f>
        <v>0</v>
      </c>
      <c r="F6" s="190">
        <f>PORTIONS!F6*USAGE!$C$6</f>
        <v>0</v>
      </c>
      <c r="G6" s="190">
        <f>PORTIONS!G6*USAGE!$C$7</f>
        <v>0</v>
      </c>
      <c r="H6" s="190">
        <f>PORTIONS!H6*USAGE!$C$8</f>
        <v>0</v>
      </c>
      <c r="I6" s="190">
        <f>PORTIONS!I6*USAGE!$C$9</f>
        <v>0</v>
      </c>
      <c r="J6" s="190">
        <f>PORTIONS!J6*USAGE!$C$10</f>
        <v>0</v>
      </c>
      <c r="K6" s="190">
        <f>PORTIONS!K6*USAGE!$C$11</f>
        <v>0</v>
      </c>
      <c r="L6" s="190">
        <f>PORTIONS!L6*USAGE!$C$12</f>
        <v>0</v>
      </c>
      <c r="M6" s="142">
        <f>PORTIONS!M6*USAGE!$C$13</f>
        <v>0</v>
      </c>
      <c r="N6" s="190">
        <f>PORTIONS!N6*USAGE!$C$14</f>
        <v>269.7171429</v>
      </c>
      <c r="O6" s="190">
        <f>PORTIONS!O6*USAGE!$C$15</f>
        <v>0</v>
      </c>
      <c r="P6" s="190">
        <f>PORTIONS!P6*USAGE!$C$16</f>
        <v>0</v>
      </c>
      <c r="Q6" s="142">
        <f>PORTIONS!Q6*USAGE!$C$17</f>
        <v>0</v>
      </c>
      <c r="R6" s="190">
        <f>PORTIONS!R6*USAGE!$C$18</f>
        <v>0</v>
      </c>
      <c r="S6" s="190">
        <f>PORTIONS!S6*USAGE!$C$19</f>
        <v>0</v>
      </c>
      <c r="T6" s="190">
        <f>PORTIONS!T6*USAGE!$C$20</f>
        <v>0</v>
      </c>
      <c r="U6" s="190">
        <f>PORTIONS!U6*USAGE!$C$21</f>
        <v>0</v>
      </c>
      <c r="V6" s="218">
        <f t="shared" si="1"/>
        <v>269.7171429</v>
      </c>
    </row>
    <row r="7">
      <c r="A7" s="141" t="str">
        <f>COSTS!A7&amp;" (g)"</f>
        <v>Cranberries, dried (g)</v>
      </c>
      <c r="B7" s="142">
        <f>PORTIONS!B7*USAGE!$C$2</f>
        <v>0</v>
      </c>
      <c r="C7" s="190">
        <f>PORTIONS!C7*USAGE!$C$3</f>
        <v>0</v>
      </c>
      <c r="D7" s="190">
        <f>PORTIONS!D7*USAGE!$C$4</f>
        <v>0</v>
      </c>
      <c r="E7" s="190">
        <f>PORTIONS!E7*USAGE!$C$5</f>
        <v>0</v>
      </c>
      <c r="F7" s="190">
        <f>PORTIONS!F7*USAGE!$C$6</f>
        <v>0</v>
      </c>
      <c r="G7" s="190">
        <f>PORTIONS!G7*USAGE!$C$7</f>
        <v>0</v>
      </c>
      <c r="H7" s="190">
        <f>PORTIONS!H7*USAGE!$C$8</f>
        <v>0</v>
      </c>
      <c r="I7" s="190">
        <f>PORTIONS!I7*USAGE!$C$9</f>
        <v>0</v>
      </c>
      <c r="J7" s="190">
        <f>PORTIONS!J7*USAGE!$C$10</f>
        <v>0</v>
      </c>
      <c r="K7" s="190">
        <f>PORTIONS!K7*USAGE!$C$11</f>
        <v>0</v>
      </c>
      <c r="L7" s="190">
        <f>PORTIONS!L7*USAGE!$C$12</f>
        <v>0</v>
      </c>
      <c r="M7" s="142">
        <f>PORTIONS!M7*USAGE!$C$13</f>
        <v>0</v>
      </c>
      <c r="N7" s="190">
        <f>PORTIONS!N7*USAGE!$C$14</f>
        <v>0</v>
      </c>
      <c r="O7" s="190">
        <f>PORTIONS!O7*USAGE!$C$15</f>
        <v>0</v>
      </c>
      <c r="P7" s="190">
        <f>PORTIONS!P7*USAGE!$C$16</f>
        <v>52.88571429</v>
      </c>
      <c r="Q7" s="142">
        <f>PORTIONS!Q7*USAGE!$C$17</f>
        <v>0</v>
      </c>
      <c r="R7" s="190">
        <f>PORTIONS!R7*USAGE!$C$18</f>
        <v>0</v>
      </c>
      <c r="S7" s="190">
        <f>PORTIONS!S7*USAGE!$C$19</f>
        <v>0</v>
      </c>
      <c r="T7" s="190">
        <f>PORTIONS!T7*USAGE!$C$20</f>
        <v>0</v>
      </c>
      <c r="U7" s="190">
        <f>PORTIONS!U7*USAGE!$C$21</f>
        <v>0</v>
      </c>
      <c r="V7" s="218">
        <f t="shared" si="1"/>
        <v>52.88571429</v>
      </c>
    </row>
    <row r="8">
      <c r="A8" s="141" t="str">
        <f>COSTS!A8&amp;" (g)"</f>
        <v>Croutons (g)</v>
      </c>
      <c r="B8" s="142">
        <f>PORTIONS!B8*USAGE!$C$2</f>
        <v>0</v>
      </c>
      <c r="C8" s="190">
        <f>PORTIONS!C8*USAGE!$C$3</f>
        <v>0</v>
      </c>
      <c r="D8" s="190">
        <f>PORTIONS!D8*USAGE!$C$4</f>
        <v>0</v>
      </c>
      <c r="E8" s="190">
        <f>PORTIONS!E8*USAGE!$C$5</f>
        <v>0</v>
      </c>
      <c r="F8" s="190">
        <f>PORTIONS!F8*USAGE!$C$6</f>
        <v>0</v>
      </c>
      <c r="G8" s="190">
        <f>PORTIONS!G8*USAGE!$C$7</f>
        <v>0</v>
      </c>
      <c r="H8" s="190">
        <f>PORTIONS!H8*USAGE!$C$8</f>
        <v>0</v>
      </c>
      <c r="I8" s="190">
        <f>PORTIONS!I8*USAGE!$C$9</f>
        <v>0</v>
      </c>
      <c r="J8" s="190">
        <f>PORTIONS!J8*USAGE!$C$10</f>
        <v>0</v>
      </c>
      <c r="K8" s="190">
        <f>PORTIONS!K8*USAGE!$C$11</f>
        <v>0</v>
      </c>
      <c r="L8" s="190">
        <f>PORTIONS!L8*USAGE!$C$12</f>
        <v>0</v>
      </c>
      <c r="M8" s="142">
        <f>PORTIONS!M8*USAGE!$C$13</f>
        <v>0</v>
      </c>
      <c r="N8" s="190">
        <f>PORTIONS!N8*USAGE!$C$14</f>
        <v>161.8302857</v>
      </c>
      <c r="O8" s="190">
        <f>PORTIONS!O8*USAGE!$C$15</f>
        <v>0</v>
      </c>
      <c r="P8" s="190">
        <f>PORTIONS!P8*USAGE!$C$16</f>
        <v>0</v>
      </c>
      <c r="Q8" s="142">
        <f>PORTIONS!Q8*USAGE!$C$17</f>
        <v>0</v>
      </c>
      <c r="R8" s="190">
        <f>PORTIONS!R8*USAGE!$C$18</f>
        <v>0</v>
      </c>
      <c r="S8" s="190">
        <f>PORTIONS!S8*USAGE!$C$19</f>
        <v>0</v>
      </c>
      <c r="T8" s="190">
        <f>PORTIONS!T8*USAGE!$C$20</f>
        <v>0</v>
      </c>
      <c r="U8" s="190">
        <f>PORTIONS!U8*USAGE!$C$21</f>
        <v>0</v>
      </c>
      <c r="V8" s="218">
        <f t="shared" si="1"/>
        <v>161.8302857</v>
      </c>
    </row>
    <row r="9">
      <c r="A9" s="141" t="str">
        <f>COSTS!A9&amp;" (g)"</f>
        <v>Dough (g)</v>
      </c>
      <c r="B9" s="142">
        <f>PORTIONS!B9*USAGE!$C$2</f>
        <v>0</v>
      </c>
      <c r="C9" s="190">
        <f>PORTIONS!C9*USAGE!$C$3</f>
        <v>0</v>
      </c>
      <c r="D9" s="190">
        <f>PORTIONS!D9*USAGE!$C$4</f>
        <v>700.7357143</v>
      </c>
      <c r="E9" s="190">
        <f>PORTIONS!E9*USAGE!$C$5</f>
        <v>2102.207143</v>
      </c>
      <c r="F9" s="190">
        <f>PORTIONS!F9*USAGE!$C$6</f>
        <v>6656.989286</v>
      </c>
      <c r="G9" s="190">
        <f>PORTIONS!G9*USAGE!$C$7</f>
        <v>9109.564286</v>
      </c>
      <c r="H9" s="190">
        <f>PORTIONS!H9*USAGE!$C$8</f>
        <v>2102.207143</v>
      </c>
      <c r="I9" s="190">
        <f>PORTIONS!I9*USAGE!$C$9</f>
        <v>2102.207143</v>
      </c>
      <c r="J9" s="190">
        <f>PORTIONS!J9*USAGE!$C$10</f>
        <v>7357.725</v>
      </c>
      <c r="K9" s="190">
        <f>PORTIONS!K9*USAGE!$C$11</f>
        <v>2102.207143</v>
      </c>
      <c r="L9" s="190">
        <f>PORTIONS!L9*USAGE!$C$12</f>
        <v>4204.414286</v>
      </c>
      <c r="M9" s="142">
        <f>PORTIONS!M9*USAGE!$C$13</f>
        <v>0</v>
      </c>
      <c r="N9" s="190">
        <f>PORTIONS!N9*USAGE!$C$14</f>
        <v>0</v>
      </c>
      <c r="O9" s="190">
        <f>PORTIONS!O9*USAGE!$C$15</f>
        <v>0</v>
      </c>
      <c r="P9" s="190">
        <f>PORTIONS!P9*USAGE!$C$16</f>
        <v>0</v>
      </c>
      <c r="Q9" s="142">
        <f>PORTIONS!Q9*USAGE!$C$17</f>
        <v>0</v>
      </c>
      <c r="R9" s="190">
        <f>PORTIONS!R9*USAGE!$C$18</f>
        <v>0</v>
      </c>
      <c r="S9" s="190">
        <f>PORTIONS!S9*USAGE!$C$19</f>
        <v>0</v>
      </c>
      <c r="T9" s="190">
        <f>PORTIONS!T9*USAGE!$C$20</f>
        <v>0</v>
      </c>
      <c r="U9" s="190">
        <f>PORTIONS!U9*USAGE!$C$21</f>
        <v>0</v>
      </c>
      <c r="V9" s="218">
        <f t="shared" si="1"/>
        <v>36438.25714</v>
      </c>
    </row>
    <row r="10">
      <c r="A10" s="158" t="str">
        <f>COSTS!A10&amp;" (g)"</f>
        <v>EGGS (g)</v>
      </c>
      <c r="B10" s="158">
        <f>PORTIONS!B10*USAGE!$C$2</f>
        <v>0</v>
      </c>
      <c r="C10" s="158">
        <f>PORTIONS!C10*USAGE!$C$3</f>
        <v>0</v>
      </c>
      <c r="D10" s="158">
        <f>PORTIONS!D10*USAGE!$C$4</f>
        <v>0</v>
      </c>
      <c r="E10" s="158">
        <f>PORTIONS!E10*USAGE!$C$5</f>
        <v>0</v>
      </c>
      <c r="F10" s="158">
        <f>PORTIONS!F10*USAGE!$C$6</f>
        <v>0</v>
      </c>
      <c r="G10" s="158">
        <f>PORTIONS!G10*USAGE!$C$7</f>
        <v>0</v>
      </c>
      <c r="H10" s="158">
        <f>PORTIONS!H10*USAGE!$C$8</f>
        <v>0</v>
      </c>
      <c r="I10" s="158">
        <f>PORTIONS!I10*USAGE!$C$9</f>
        <v>0</v>
      </c>
      <c r="J10" s="158">
        <f>PORTIONS!J10*USAGE!$C$10</f>
        <v>0</v>
      </c>
      <c r="K10" s="158">
        <f>PORTIONS!K10*USAGE!$C$11</f>
        <v>0</v>
      </c>
      <c r="L10" s="158">
        <f>PORTIONS!L10*USAGE!$C$12</f>
        <v>0</v>
      </c>
      <c r="M10" s="158">
        <f>PORTIONS!M10*USAGE!$C$13</f>
        <v>0</v>
      </c>
      <c r="N10" s="158">
        <f>PORTIONS!N10*USAGE!$C$14</f>
        <v>0</v>
      </c>
      <c r="O10" s="158">
        <f>PORTIONS!O10*USAGE!$C$15</f>
        <v>0</v>
      </c>
      <c r="P10" s="158">
        <f>PORTIONS!P10*USAGE!$C$16</f>
        <v>0</v>
      </c>
      <c r="Q10" s="158">
        <f>PORTIONS!Q10*USAGE!$C$17</f>
        <v>0</v>
      </c>
      <c r="R10" s="158">
        <f>PORTIONS!R10*USAGE!$C$18</f>
        <v>0</v>
      </c>
      <c r="S10" s="158">
        <f>PORTIONS!S10*USAGE!$C$19</f>
        <v>0</v>
      </c>
      <c r="T10" s="158">
        <f>PORTIONS!T10*USAGE!$C$20</f>
        <v>0</v>
      </c>
      <c r="U10" s="158">
        <f>PORTIONS!U10*USAGE!$C$21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PORTIONS!B11*USAGE!$C$2</f>
        <v>0</v>
      </c>
      <c r="C11" s="190">
        <f>PORTIONS!C11*USAGE!$C$3</f>
        <v>0</v>
      </c>
      <c r="D11" s="190">
        <f>PORTIONS!D11*USAGE!$C$4</f>
        <v>0</v>
      </c>
      <c r="E11" s="190">
        <f>PORTIONS!E11*USAGE!$C$5</f>
        <v>0</v>
      </c>
      <c r="F11" s="190">
        <f>PORTIONS!F11*USAGE!$C$6</f>
        <v>0</v>
      </c>
      <c r="G11" s="190">
        <f>PORTIONS!G11*USAGE!$C$7</f>
        <v>0</v>
      </c>
      <c r="H11" s="190">
        <f>PORTIONS!H11*USAGE!$C$8</f>
        <v>0</v>
      </c>
      <c r="I11" s="190">
        <f>PORTIONS!I11*USAGE!$C$9</f>
        <v>0</v>
      </c>
      <c r="J11" s="190">
        <f>PORTIONS!J11*USAGE!$C$10</f>
        <v>0</v>
      </c>
      <c r="K11" s="190">
        <f>PORTIONS!K11*USAGE!$C$11</f>
        <v>0</v>
      </c>
      <c r="L11" s="190">
        <f>PORTIONS!L11*USAGE!$C$12</f>
        <v>0</v>
      </c>
      <c r="M11" s="142">
        <f>PORTIONS!M11*USAGE!$C$13</f>
        <v>0</v>
      </c>
      <c r="N11" s="190">
        <f>PORTIONS!N11*USAGE!$C$14</f>
        <v>0</v>
      </c>
      <c r="O11" s="190">
        <f>PORTIONS!O11*USAGE!$C$15</f>
        <v>0</v>
      </c>
      <c r="P11" s="190">
        <f>PORTIONS!P11*USAGE!$C$16</f>
        <v>0</v>
      </c>
      <c r="Q11" s="142">
        <f>PORTIONS!Q11*USAGE!$C$17</f>
        <v>0</v>
      </c>
      <c r="R11" s="190">
        <f>PORTIONS!R11*USAGE!$C$18</f>
        <v>0</v>
      </c>
      <c r="S11" s="190">
        <f>PORTIONS!S11*USAGE!$C$19</f>
        <v>0</v>
      </c>
      <c r="T11" s="190">
        <f>PORTIONS!T11*USAGE!$C$20</f>
        <v>0</v>
      </c>
      <c r="U11" s="190">
        <f>PORTIONS!U11*USAGE!$C$21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PORTIONS!B12*USAGE!$C$2</f>
        <v>0</v>
      </c>
      <c r="C12" s="190">
        <f>PORTIONS!C12*USAGE!$C$3</f>
        <v>0</v>
      </c>
      <c r="D12" s="190">
        <f>PORTIONS!D12*USAGE!$C$4</f>
        <v>0</v>
      </c>
      <c r="E12" s="190">
        <f>PORTIONS!E12*USAGE!$C$5</f>
        <v>0</v>
      </c>
      <c r="F12" s="190">
        <f>PORTIONS!F12*USAGE!$C$6</f>
        <v>0</v>
      </c>
      <c r="G12" s="190">
        <f>PORTIONS!G12*USAGE!$C$7</f>
        <v>0</v>
      </c>
      <c r="H12" s="190">
        <f>PORTIONS!H12*USAGE!$C$8</f>
        <v>0</v>
      </c>
      <c r="I12" s="190">
        <f>PORTIONS!I12*USAGE!$C$9</f>
        <v>0</v>
      </c>
      <c r="J12" s="190">
        <f>PORTIONS!J12*USAGE!$C$10</f>
        <v>0</v>
      </c>
      <c r="K12" s="190">
        <f>PORTIONS!K12*USAGE!$C$11</f>
        <v>0</v>
      </c>
      <c r="L12" s="190">
        <f>PORTIONS!L12*USAGE!$C$12</f>
        <v>0</v>
      </c>
      <c r="M12" s="142">
        <f>PORTIONS!M12*USAGE!$C$13</f>
        <v>0</v>
      </c>
      <c r="N12" s="190">
        <f>PORTIONS!N12*USAGE!$C$14</f>
        <v>0</v>
      </c>
      <c r="O12" s="190">
        <f>PORTIONS!O12*USAGE!$C$15</f>
        <v>0</v>
      </c>
      <c r="P12" s="190">
        <f>PORTIONS!P12*USAGE!$C$16</f>
        <v>0</v>
      </c>
      <c r="Q12" s="142">
        <f>PORTIONS!Q12*USAGE!$C$17</f>
        <v>0</v>
      </c>
      <c r="R12" s="190">
        <f>PORTIONS!R12*USAGE!$C$18</f>
        <v>0</v>
      </c>
      <c r="S12" s="190">
        <f>PORTIONS!S12*USAGE!$C$19</f>
        <v>0</v>
      </c>
      <c r="T12" s="190">
        <f>PORTIONS!T12*USAGE!$C$20</f>
        <v>0</v>
      </c>
      <c r="U12" s="190">
        <f>PORTIONS!U12*USAGE!$C$21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PORTIONS!B13*USAGE!$C$2</f>
        <v>0</v>
      </c>
      <c r="C13" s="190">
        <f>PORTIONS!C13*USAGE!$C$3</f>
        <v>0</v>
      </c>
      <c r="D13" s="190">
        <f>PORTIONS!D13*USAGE!$C$4</f>
        <v>0</v>
      </c>
      <c r="E13" s="190">
        <f>PORTIONS!E13*USAGE!$C$5</f>
        <v>0</v>
      </c>
      <c r="F13" s="190">
        <f>PORTIONS!F13*USAGE!$C$6</f>
        <v>0</v>
      </c>
      <c r="G13" s="190">
        <f>PORTIONS!G13*USAGE!$C$7</f>
        <v>0</v>
      </c>
      <c r="H13" s="190">
        <f>PORTIONS!H13*USAGE!$C$8</f>
        <v>63.46285714</v>
      </c>
      <c r="I13" s="190">
        <f>PORTIONS!I13*USAGE!$C$9</f>
        <v>0</v>
      </c>
      <c r="J13" s="190">
        <f>PORTIONS!J13*USAGE!$C$10</f>
        <v>0</v>
      </c>
      <c r="K13" s="190">
        <f>PORTIONS!K13*USAGE!$C$11</f>
        <v>0</v>
      </c>
      <c r="L13" s="190">
        <f>PORTIONS!L13*USAGE!$C$12</f>
        <v>0</v>
      </c>
      <c r="M13" s="142">
        <f>PORTIONS!M13*USAGE!$C$13</f>
        <v>0</v>
      </c>
      <c r="N13" s="190">
        <f>PORTIONS!N13*USAGE!$C$14</f>
        <v>0</v>
      </c>
      <c r="O13" s="190">
        <f>PORTIONS!O13*USAGE!$C$15</f>
        <v>0</v>
      </c>
      <c r="P13" s="190">
        <f>PORTIONS!P13*USAGE!$C$16</f>
        <v>0</v>
      </c>
      <c r="Q13" s="142">
        <f>PORTIONS!Q13*USAGE!$C$17</f>
        <v>0</v>
      </c>
      <c r="R13" s="190">
        <f>PORTIONS!R13*USAGE!$C$18</f>
        <v>0</v>
      </c>
      <c r="S13" s="190">
        <f>PORTIONS!S13*USAGE!$C$19</f>
        <v>0</v>
      </c>
      <c r="T13" s="190">
        <f>PORTIONS!T13*USAGE!$C$20</f>
        <v>0</v>
      </c>
      <c r="U13" s="190">
        <f>PORTIONS!U13*USAGE!$C$21</f>
        <v>0</v>
      </c>
      <c r="V13" s="218">
        <f t="shared" si="1"/>
        <v>63.46285714</v>
      </c>
    </row>
    <row r="14">
      <c r="A14" s="141" t="str">
        <f>COSTS!A14&amp;" (g)"</f>
        <v>Garlic, roasted (g)</v>
      </c>
      <c r="B14" s="142">
        <f>PORTIONS!B14*USAGE!$C$2</f>
        <v>0</v>
      </c>
      <c r="C14" s="190">
        <f>PORTIONS!C14*USAGE!$C$3</f>
        <v>0</v>
      </c>
      <c r="D14" s="190">
        <f>PORTIONS!D14*USAGE!$C$4</f>
        <v>0</v>
      </c>
      <c r="E14" s="190">
        <f>PORTIONS!E14*USAGE!$C$5</f>
        <v>317.3142857</v>
      </c>
      <c r="F14" s="190">
        <f>PORTIONS!F14*USAGE!$C$6</f>
        <v>0</v>
      </c>
      <c r="G14" s="190">
        <f>PORTIONS!G14*USAGE!$C$7</f>
        <v>0</v>
      </c>
      <c r="H14" s="190">
        <f>PORTIONS!H14*USAGE!$C$8</f>
        <v>0</v>
      </c>
      <c r="I14" s="190">
        <f>PORTIONS!I14*USAGE!$C$9</f>
        <v>0</v>
      </c>
      <c r="J14" s="190">
        <f>PORTIONS!J14*USAGE!$C$10</f>
        <v>0</v>
      </c>
      <c r="K14" s="190">
        <f>PORTIONS!K14*USAGE!$C$11</f>
        <v>0</v>
      </c>
      <c r="L14" s="190">
        <f>PORTIONS!L14*USAGE!$C$12</f>
        <v>0</v>
      </c>
      <c r="M14" s="142">
        <f>PORTIONS!M14*USAGE!$C$13</f>
        <v>0</v>
      </c>
      <c r="N14" s="190">
        <f>PORTIONS!N14*USAGE!$C$14</f>
        <v>0</v>
      </c>
      <c r="O14" s="190">
        <f>PORTIONS!O14*USAGE!$C$15</f>
        <v>0</v>
      </c>
      <c r="P14" s="190">
        <f>PORTIONS!P14*USAGE!$C$16</f>
        <v>0</v>
      </c>
      <c r="Q14" s="142">
        <f>PORTIONS!Q14*USAGE!$C$17</f>
        <v>0</v>
      </c>
      <c r="R14" s="190">
        <f>PORTIONS!R14*USAGE!$C$18</f>
        <v>0</v>
      </c>
      <c r="S14" s="190">
        <f>PORTIONS!S14*USAGE!$C$19</f>
        <v>0</v>
      </c>
      <c r="T14" s="190">
        <f>PORTIONS!T14*USAGE!$C$20</f>
        <v>0</v>
      </c>
      <c r="U14" s="190">
        <f>PORTIONS!U14*USAGE!$C$21</f>
        <v>0</v>
      </c>
      <c r="V14" s="218">
        <f t="shared" si="1"/>
        <v>317.3142857</v>
      </c>
    </row>
    <row r="15">
      <c r="A15" s="141" t="str">
        <f>COSTS!A15&amp;" (g)"</f>
        <v>Grana Padano (g)</v>
      </c>
      <c r="B15" s="142">
        <f>PORTIONS!B15*USAGE!$C$2</f>
        <v>0</v>
      </c>
      <c r="C15" s="190">
        <f>PORTIONS!C15*USAGE!$C$3</f>
        <v>0</v>
      </c>
      <c r="D15" s="190">
        <f>PORTIONS!D15*USAGE!$C$4</f>
        <v>0</v>
      </c>
      <c r="E15" s="190">
        <f>PORTIONS!E15*USAGE!$C$5</f>
        <v>0</v>
      </c>
      <c r="F15" s="190">
        <f>PORTIONS!F15*USAGE!$C$6</f>
        <v>0</v>
      </c>
      <c r="G15" s="190">
        <f>PORTIONS!G15*USAGE!$C$7</f>
        <v>0</v>
      </c>
      <c r="H15" s="190">
        <f>PORTIONS!H15*USAGE!$C$8</f>
        <v>118.9928571</v>
      </c>
      <c r="I15" s="190">
        <f>PORTIONS!I15*USAGE!$C$9</f>
        <v>198.3214286</v>
      </c>
      <c r="J15" s="190">
        <f>PORTIONS!J15*USAGE!$C$10</f>
        <v>0</v>
      </c>
      <c r="K15" s="190">
        <f>PORTIONS!K15*USAGE!$C$11</f>
        <v>0</v>
      </c>
      <c r="L15" s="190">
        <f>PORTIONS!L15*USAGE!$C$12</f>
        <v>0</v>
      </c>
      <c r="M15" s="142">
        <f>PORTIONS!M15*USAGE!$C$13</f>
        <v>0</v>
      </c>
      <c r="N15" s="190">
        <f>PORTIONS!N15*USAGE!$C$14</f>
        <v>53.94342857</v>
      </c>
      <c r="O15" s="190">
        <f>PORTIONS!O15*USAGE!$C$15</f>
        <v>0</v>
      </c>
      <c r="P15" s="190">
        <f>PORTIONS!P15*USAGE!$C$16</f>
        <v>0</v>
      </c>
      <c r="Q15" s="142">
        <f>PORTIONS!Q15*USAGE!$C$17</f>
        <v>0</v>
      </c>
      <c r="R15" s="190">
        <f>PORTIONS!R15*USAGE!$C$18</f>
        <v>0</v>
      </c>
      <c r="S15" s="190">
        <f>PORTIONS!S15*USAGE!$C$19</f>
        <v>0</v>
      </c>
      <c r="T15" s="190">
        <f>PORTIONS!T15*USAGE!$C$20</f>
        <v>0</v>
      </c>
      <c r="U15" s="190">
        <f>PORTIONS!U15*USAGE!$C$21</f>
        <v>0</v>
      </c>
      <c r="V15" s="218">
        <f t="shared" si="1"/>
        <v>371.2577143</v>
      </c>
    </row>
    <row r="16">
      <c r="A16" s="141" t="str">
        <f>COSTS!A16&amp;" (g)"</f>
        <v>Hazelnuts, candied (g)</v>
      </c>
      <c r="B16" s="142">
        <f>PORTIONS!B16*USAGE!$C$2</f>
        <v>0</v>
      </c>
      <c r="C16" s="190">
        <f>PORTIONS!C16*USAGE!$C$3</f>
        <v>0</v>
      </c>
      <c r="D16" s="190">
        <f>PORTIONS!D16*USAGE!$C$4</f>
        <v>0</v>
      </c>
      <c r="E16" s="190">
        <f>PORTIONS!E16*USAGE!$C$5</f>
        <v>0</v>
      </c>
      <c r="F16" s="190">
        <f>PORTIONS!F16*USAGE!$C$6</f>
        <v>0</v>
      </c>
      <c r="G16" s="190">
        <f>PORTIONS!G16*USAGE!$C$7</f>
        <v>0</v>
      </c>
      <c r="H16" s="190">
        <f>PORTIONS!H16*USAGE!$C$8</f>
        <v>0</v>
      </c>
      <c r="I16" s="190">
        <f>PORTIONS!I16*USAGE!$C$9</f>
        <v>0</v>
      </c>
      <c r="J16" s="190">
        <f>PORTIONS!J16*USAGE!$C$10</f>
        <v>0</v>
      </c>
      <c r="K16" s="190">
        <f>PORTIONS!K16*USAGE!$C$11</f>
        <v>0</v>
      </c>
      <c r="L16" s="190">
        <f>PORTIONS!L16*USAGE!$C$12</f>
        <v>0</v>
      </c>
      <c r="M16" s="142">
        <f>PORTIONS!M16*USAGE!$C$13</f>
        <v>0</v>
      </c>
      <c r="N16" s="190">
        <f>PORTIONS!N16*USAGE!$C$14</f>
        <v>0</v>
      </c>
      <c r="O16" s="190">
        <f>PORTIONS!O16*USAGE!$C$15</f>
        <v>0</v>
      </c>
      <c r="P16" s="190">
        <f>PORTIONS!P16*USAGE!$C$16</f>
        <v>79.32857143</v>
      </c>
      <c r="Q16" s="142">
        <f>PORTIONS!Q16*USAGE!$C$17</f>
        <v>0</v>
      </c>
      <c r="R16" s="190">
        <f>PORTIONS!R16*USAGE!$C$18</f>
        <v>0</v>
      </c>
      <c r="S16" s="190">
        <f>PORTIONS!S16*USAGE!$C$19</f>
        <v>0</v>
      </c>
      <c r="T16" s="190">
        <f>PORTIONS!T16*USAGE!$C$20</f>
        <v>0</v>
      </c>
      <c r="U16" s="190">
        <f>PORTIONS!U16*USAGE!$C$21</f>
        <v>0</v>
      </c>
      <c r="V16" s="218">
        <f t="shared" si="1"/>
        <v>79.32857143</v>
      </c>
    </row>
    <row r="17">
      <c r="A17" s="141" t="str">
        <f>COSTS!A17&amp;" (g)"</f>
        <v>Hazelnuts, roasted (g)</v>
      </c>
      <c r="B17" s="142">
        <f>PORTIONS!B17*USAGE!$C$2</f>
        <v>0</v>
      </c>
      <c r="C17" s="190">
        <f>PORTIONS!C17*USAGE!$C$3</f>
        <v>0</v>
      </c>
      <c r="D17" s="190">
        <f>PORTIONS!D17*USAGE!$C$4</f>
        <v>0</v>
      </c>
      <c r="E17" s="190">
        <f>PORTIONS!E17*USAGE!$C$5</f>
        <v>0</v>
      </c>
      <c r="F17" s="190">
        <f>PORTIONS!F17*USAGE!$C$6</f>
        <v>0</v>
      </c>
      <c r="G17" s="190">
        <f>PORTIONS!G17*USAGE!$C$7</f>
        <v>0</v>
      </c>
      <c r="H17" s="190">
        <f>PORTIONS!H17*USAGE!$C$8</f>
        <v>0</v>
      </c>
      <c r="I17" s="190">
        <f>PORTIONS!I17*USAGE!$C$9</f>
        <v>79.32857143</v>
      </c>
      <c r="J17" s="190">
        <f>PORTIONS!J17*USAGE!$C$10</f>
        <v>0</v>
      </c>
      <c r="K17" s="190">
        <f>PORTIONS!K17*USAGE!$C$11</f>
        <v>0</v>
      </c>
      <c r="L17" s="190">
        <f>PORTIONS!L17*USAGE!$C$12</f>
        <v>0</v>
      </c>
      <c r="M17" s="142">
        <f>PORTIONS!M17*USAGE!$C$13</f>
        <v>0</v>
      </c>
      <c r="N17" s="190">
        <f>PORTIONS!N17*USAGE!$C$14</f>
        <v>0</v>
      </c>
      <c r="O17" s="190">
        <f>PORTIONS!O17*USAGE!$C$15</f>
        <v>0</v>
      </c>
      <c r="P17" s="190">
        <f>PORTIONS!P17*USAGE!$C$16</f>
        <v>0</v>
      </c>
      <c r="Q17" s="142">
        <f>PORTIONS!Q17*USAGE!$C$17</f>
        <v>0</v>
      </c>
      <c r="R17" s="190">
        <f>PORTIONS!R17*USAGE!$C$18</f>
        <v>0</v>
      </c>
      <c r="S17" s="190">
        <f>PORTIONS!S17*USAGE!$C$19</f>
        <v>0</v>
      </c>
      <c r="T17" s="190">
        <f>PORTIONS!T17*USAGE!$C$20</f>
        <v>0</v>
      </c>
      <c r="U17" s="190">
        <f>PORTIONS!U17*USAGE!$C$21</f>
        <v>0</v>
      </c>
      <c r="V17" s="218">
        <f t="shared" si="1"/>
        <v>79.32857143</v>
      </c>
    </row>
    <row r="18">
      <c r="A18" s="141" t="str">
        <f>COSTS!A18&amp;" (g)"</f>
        <v>Kefalograviera (g)</v>
      </c>
      <c r="B18" s="142">
        <f>PORTIONS!B18*USAGE!$C$2</f>
        <v>0</v>
      </c>
      <c r="C18" s="190">
        <f>PORTIONS!C18*USAGE!$C$3</f>
        <v>0</v>
      </c>
      <c r="D18" s="190">
        <f>PORTIONS!D18*USAGE!$C$4</f>
        <v>0</v>
      </c>
      <c r="E18" s="190">
        <f>PORTIONS!E18*USAGE!$C$5</f>
        <v>0</v>
      </c>
      <c r="F18" s="190">
        <f>PORTIONS!F18*USAGE!$C$6</f>
        <v>0</v>
      </c>
      <c r="G18" s="190">
        <f>PORTIONS!G18*USAGE!$C$7</f>
        <v>0</v>
      </c>
      <c r="H18" s="190">
        <f>PORTIONS!H18*USAGE!$C$8</f>
        <v>0</v>
      </c>
      <c r="I18" s="190">
        <f>PORTIONS!I18*USAGE!$C$9</f>
        <v>0</v>
      </c>
      <c r="J18" s="190">
        <f>PORTIONS!J18*USAGE!$C$10</f>
        <v>0</v>
      </c>
      <c r="K18" s="190">
        <f>PORTIONS!K18*USAGE!$C$11</f>
        <v>158.6571429</v>
      </c>
      <c r="L18" s="190">
        <f>PORTIONS!L18*USAGE!$C$12</f>
        <v>0</v>
      </c>
      <c r="M18" s="142">
        <f>PORTIONS!M18*USAGE!$C$13</f>
        <v>0</v>
      </c>
      <c r="N18" s="190">
        <f>PORTIONS!N18*USAGE!$C$14</f>
        <v>0</v>
      </c>
      <c r="O18" s="190">
        <f>PORTIONS!O18*USAGE!$C$15</f>
        <v>0</v>
      </c>
      <c r="P18" s="190">
        <f>PORTIONS!P18*USAGE!$C$16</f>
        <v>0</v>
      </c>
      <c r="Q18" s="142">
        <f>PORTIONS!Q18*USAGE!$C$17</f>
        <v>0</v>
      </c>
      <c r="R18" s="190">
        <f>PORTIONS!R18*USAGE!$C$18</f>
        <v>0</v>
      </c>
      <c r="S18" s="190">
        <f>PORTIONS!S18*USAGE!$C$19</f>
        <v>0</v>
      </c>
      <c r="T18" s="190">
        <f>PORTIONS!T18*USAGE!$C$20</f>
        <v>0</v>
      </c>
      <c r="U18" s="190">
        <f>PORTIONS!U18*USAGE!$C$21</f>
        <v>0</v>
      </c>
      <c r="V18" s="218">
        <f t="shared" si="1"/>
        <v>158.6571429</v>
      </c>
    </row>
    <row r="19">
      <c r="A19" s="158" t="str">
        <f>COSTS!A19&amp;" (g)"</f>
        <v>Lemons (g)</v>
      </c>
      <c r="B19" s="158">
        <f>PORTIONS!B19*USAGE!$C$2</f>
        <v>0</v>
      </c>
      <c r="C19" s="158">
        <f>PORTIONS!C19*USAGE!$C$3</f>
        <v>0</v>
      </c>
      <c r="D19" s="158">
        <f>PORTIONS!D19*USAGE!$C$4</f>
        <v>0</v>
      </c>
      <c r="E19" s="158">
        <f>PORTIONS!E19*USAGE!$C$5</f>
        <v>0</v>
      </c>
      <c r="F19" s="158">
        <f>PORTIONS!F19*USAGE!$C$6</f>
        <v>0</v>
      </c>
      <c r="G19" s="158">
        <f>PORTIONS!G19*USAGE!$C$7</f>
        <v>0</v>
      </c>
      <c r="H19" s="158">
        <f>PORTIONS!H19*USAGE!$C$8</f>
        <v>0</v>
      </c>
      <c r="I19" s="158">
        <f>PORTIONS!I19*USAGE!$C$9</f>
        <v>0</v>
      </c>
      <c r="J19" s="158">
        <f>PORTIONS!J19*USAGE!$C$10</f>
        <v>0</v>
      </c>
      <c r="K19" s="158">
        <f>PORTIONS!K19*USAGE!$C$11</f>
        <v>0</v>
      </c>
      <c r="L19" s="158">
        <f>PORTIONS!L19*USAGE!$C$12</f>
        <v>0</v>
      </c>
      <c r="M19" s="158">
        <f>PORTIONS!M19*USAGE!$C$13</f>
        <v>0</v>
      </c>
      <c r="N19" s="158">
        <f>PORTIONS!N19*USAGE!$C$14</f>
        <v>0.6742928571</v>
      </c>
      <c r="O19" s="158">
        <f>PORTIONS!O19*USAGE!$C$15</f>
        <v>0</v>
      </c>
      <c r="P19" s="158">
        <f>PORTIONS!P19*USAGE!$C$16</f>
        <v>0</v>
      </c>
      <c r="Q19" s="158">
        <f>PORTIONS!Q19*USAGE!$C$17</f>
        <v>0</v>
      </c>
      <c r="R19" s="158">
        <f>PORTIONS!R19*USAGE!$C$18</f>
        <v>0</v>
      </c>
      <c r="S19" s="158">
        <f>PORTIONS!S19*USAGE!$C$19</f>
        <v>0</v>
      </c>
      <c r="T19" s="158">
        <f>PORTIONS!T19*USAGE!$C$20</f>
        <v>0</v>
      </c>
      <c r="U19" s="158">
        <f>PORTIONS!U19*USAGE!$C$21</f>
        <v>0</v>
      </c>
      <c r="V19" s="218">
        <f t="shared" si="1"/>
        <v>0.6742928571</v>
      </c>
    </row>
    <row r="20">
      <c r="A20" s="141" t="str">
        <f>COSTS!A20&amp;" (g)"</f>
        <v>Lettuce, romaine (g)</v>
      </c>
      <c r="B20" s="142">
        <f>PORTIONS!B20*USAGE!$C$2</f>
        <v>0</v>
      </c>
      <c r="C20" s="190">
        <f>PORTIONS!C20*USAGE!$C$3</f>
        <v>0</v>
      </c>
      <c r="D20" s="190">
        <f>PORTIONS!D20*USAGE!$C$4</f>
        <v>0</v>
      </c>
      <c r="E20" s="190">
        <f>PORTIONS!E20*USAGE!$C$5</f>
        <v>0</v>
      </c>
      <c r="F20" s="190">
        <f>PORTIONS!F20*USAGE!$C$6</f>
        <v>0</v>
      </c>
      <c r="G20" s="190">
        <f>PORTIONS!G20*USAGE!$C$7</f>
        <v>0</v>
      </c>
      <c r="H20" s="190">
        <f>PORTIONS!H20*USAGE!$C$8</f>
        <v>0</v>
      </c>
      <c r="I20" s="190">
        <f>PORTIONS!I20*USAGE!$C$9</f>
        <v>0</v>
      </c>
      <c r="J20" s="190">
        <f>PORTIONS!J20*USAGE!$C$10</f>
        <v>0</v>
      </c>
      <c r="K20" s="190">
        <f>PORTIONS!K20*USAGE!$C$11</f>
        <v>0</v>
      </c>
      <c r="L20" s="190">
        <f>PORTIONS!L20*USAGE!$C$12</f>
        <v>0</v>
      </c>
      <c r="M20" s="142">
        <f>PORTIONS!M20*USAGE!$C$13</f>
        <v>0</v>
      </c>
      <c r="N20" s="190">
        <f>PORTIONS!N20*USAGE!$C$14</f>
        <v>728.2362857</v>
      </c>
      <c r="O20" s="190">
        <f>PORTIONS!O20*USAGE!$C$15</f>
        <v>0</v>
      </c>
      <c r="P20" s="190">
        <f>PORTIONS!P20*USAGE!$C$16</f>
        <v>0</v>
      </c>
      <c r="Q20" s="142">
        <f>PORTIONS!Q20*USAGE!$C$17</f>
        <v>0</v>
      </c>
      <c r="R20" s="190">
        <f>PORTIONS!R20*USAGE!$C$18</f>
        <v>0</v>
      </c>
      <c r="S20" s="190">
        <f>PORTIONS!S20*USAGE!$C$19</f>
        <v>0</v>
      </c>
      <c r="T20" s="190">
        <f>PORTIONS!T20*USAGE!$C$20</f>
        <v>0</v>
      </c>
      <c r="U20" s="190">
        <f>PORTIONS!U20*USAGE!$C$21</f>
        <v>0</v>
      </c>
      <c r="V20" s="218">
        <f t="shared" si="1"/>
        <v>728.2362857</v>
      </c>
    </row>
    <row r="21">
      <c r="A21" s="141" t="str">
        <f>COSTS!A21&amp;" (g)"</f>
        <v>Marinara (g)</v>
      </c>
      <c r="B21" s="142">
        <f>PORTIONS!B21*USAGE!$C$2</f>
        <v>0</v>
      </c>
      <c r="C21" s="190">
        <f>PORTIONS!C21*USAGE!$C$3</f>
        <v>0</v>
      </c>
      <c r="D21" s="190">
        <f>PORTIONS!D21*USAGE!$C$4</f>
        <v>317.3142857</v>
      </c>
      <c r="E21" s="190">
        <f>PORTIONS!E21*USAGE!$C$5</f>
        <v>951.9428571</v>
      </c>
      <c r="F21" s="190">
        <f>PORTIONS!F21*USAGE!$C$6</f>
        <v>1507.242857</v>
      </c>
      <c r="G21" s="190">
        <f>PORTIONS!G21*USAGE!$C$7</f>
        <v>2062.542857</v>
      </c>
      <c r="H21" s="190">
        <f>PORTIONS!H21*USAGE!$C$8</f>
        <v>951.9428571</v>
      </c>
      <c r="I21" s="190">
        <f>PORTIONS!I21*USAGE!$C$9</f>
        <v>0</v>
      </c>
      <c r="J21" s="190">
        <f>PORTIONS!J21*USAGE!$C$10</f>
        <v>1665.9</v>
      </c>
      <c r="K21" s="190">
        <f>PORTIONS!K21*USAGE!$C$11</f>
        <v>0</v>
      </c>
      <c r="L21" s="190">
        <f>PORTIONS!L21*USAGE!$C$12</f>
        <v>951.9428571</v>
      </c>
      <c r="M21" s="142">
        <f>PORTIONS!M21*USAGE!$C$13</f>
        <v>0</v>
      </c>
      <c r="N21" s="190">
        <f>PORTIONS!N21*USAGE!$C$14</f>
        <v>0</v>
      </c>
      <c r="O21" s="190">
        <f>PORTIONS!O21*USAGE!$C$15</f>
        <v>0</v>
      </c>
      <c r="P21" s="190">
        <f>PORTIONS!P21*USAGE!$C$16</f>
        <v>0</v>
      </c>
      <c r="Q21" s="142">
        <f>PORTIONS!Q21*USAGE!$C$17</f>
        <v>0</v>
      </c>
      <c r="R21" s="190">
        <f>PORTIONS!R21*USAGE!$C$18</f>
        <v>0</v>
      </c>
      <c r="S21" s="190">
        <f>PORTIONS!S21*USAGE!$C$19</f>
        <v>0</v>
      </c>
      <c r="T21" s="190">
        <f>PORTIONS!T21*USAGE!$C$20</f>
        <v>0</v>
      </c>
      <c r="U21" s="190">
        <f>PORTIONS!U21*USAGE!$C$21</f>
        <v>0</v>
      </c>
      <c r="V21" s="218">
        <f t="shared" si="1"/>
        <v>8408.828571</v>
      </c>
    </row>
    <row r="22">
      <c r="A22" s="141" t="str">
        <f>COSTS!A22&amp;" (g)"</f>
        <v>Mozzarella (g)</v>
      </c>
      <c r="B22" s="142">
        <f>PORTIONS!B22*USAGE!$C$2</f>
        <v>0</v>
      </c>
      <c r="C22" s="190">
        <f>PORTIONS!C22*USAGE!$C$3</f>
        <v>0</v>
      </c>
      <c r="D22" s="190">
        <f>PORTIONS!D22*USAGE!$C$4</f>
        <v>0</v>
      </c>
      <c r="E22" s="190">
        <f>PORTIONS!E22*USAGE!$C$5</f>
        <v>0</v>
      </c>
      <c r="F22" s="190">
        <f>PORTIONS!F22*USAGE!$C$6</f>
        <v>1381.639286</v>
      </c>
      <c r="G22" s="190">
        <f>PORTIONS!G22*USAGE!$C$7</f>
        <v>1890.664286</v>
      </c>
      <c r="H22" s="190">
        <f>PORTIONS!H22*USAGE!$C$8</f>
        <v>0</v>
      </c>
      <c r="I22" s="190">
        <f>PORTIONS!I22*USAGE!$C$9</f>
        <v>0</v>
      </c>
      <c r="J22" s="190">
        <f>PORTIONS!J22*USAGE!$C$10</f>
        <v>1527.075</v>
      </c>
      <c r="K22" s="190">
        <f>PORTIONS!K22*USAGE!$C$11</f>
        <v>436.3071429</v>
      </c>
      <c r="L22" s="190">
        <f>PORTIONS!L22*USAGE!$C$12</f>
        <v>872.6142857</v>
      </c>
      <c r="M22" s="142">
        <f>PORTIONS!M22*USAGE!$C$13</f>
        <v>0</v>
      </c>
      <c r="N22" s="190">
        <f>PORTIONS!N22*USAGE!$C$14</f>
        <v>0</v>
      </c>
      <c r="O22" s="190">
        <f>PORTIONS!O22*USAGE!$C$15</f>
        <v>304.6217143</v>
      </c>
      <c r="P22" s="190">
        <f>PORTIONS!P22*USAGE!$C$16</f>
        <v>0</v>
      </c>
      <c r="Q22" s="142">
        <f>PORTIONS!Q22*USAGE!$C$17</f>
        <v>0</v>
      </c>
      <c r="R22" s="190">
        <f>PORTIONS!R22*USAGE!$C$18</f>
        <v>0</v>
      </c>
      <c r="S22" s="190">
        <f>PORTIONS!S22*USAGE!$C$19</f>
        <v>0</v>
      </c>
      <c r="T22" s="190">
        <f>PORTIONS!T22*USAGE!$C$20</f>
        <v>0</v>
      </c>
      <c r="U22" s="190">
        <f>PORTIONS!U22*USAGE!$C$21</f>
        <v>0</v>
      </c>
      <c r="V22" s="218">
        <f t="shared" si="1"/>
        <v>6412.921714</v>
      </c>
    </row>
    <row r="23">
      <c r="A23" s="141" t="str">
        <f>COSTS!A23&amp;" (g)"</f>
        <v>MOZZARELLA CURD (g)</v>
      </c>
      <c r="B23" s="142">
        <f>PORTIONS!B23*USAGE!$C$2</f>
        <v>0</v>
      </c>
      <c r="C23" s="190">
        <f>PORTIONS!C23*USAGE!$C$3</f>
        <v>0</v>
      </c>
      <c r="D23" s="190">
        <f>PORTIONS!D23*USAGE!$C$4</f>
        <v>0</v>
      </c>
      <c r="E23" s="190">
        <f>PORTIONS!E23*USAGE!$C$5</f>
        <v>0</v>
      </c>
      <c r="F23" s="190">
        <f>PORTIONS!F23*USAGE!$C$6</f>
        <v>0</v>
      </c>
      <c r="G23" s="190">
        <f>PORTIONS!G23*USAGE!$C$7</f>
        <v>0</v>
      </c>
      <c r="H23" s="190">
        <f>PORTIONS!H23*USAGE!$C$8</f>
        <v>0</v>
      </c>
      <c r="I23" s="190">
        <f>PORTIONS!I23*USAGE!$C$9</f>
        <v>0</v>
      </c>
      <c r="J23" s="190">
        <f>PORTIONS!J23*USAGE!$C$10</f>
        <v>0</v>
      </c>
      <c r="K23" s="190">
        <f>PORTIONS!K23*USAGE!$C$11</f>
        <v>0</v>
      </c>
      <c r="L23" s="190">
        <f>PORTIONS!L23*USAGE!$C$12</f>
        <v>0</v>
      </c>
      <c r="M23" s="142">
        <f>PORTIONS!M23*USAGE!$C$13</f>
        <v>0</v>
      </c>
      <c r="N23" s="190">
        <f>PORTIONS!N23*USAGE!$C$14</f>
        <v>0</v>
      </c>
      <c r="O23" s="190">
        <f>PORTIONS!O23*USAGE!$C$15</f>
        <v>0</v>
      </c>
      <c r="P23" s="190">
        <f>PORTIONS!P23*USAGE!$C$16</f>
        <v>0</v>
      </c>
      <c r="Q23" s="142">
        <f>PORTIONS!Q23*USAGE!$C$17</f>
        <v>0</v>
      </c>
      <c r="R23" s="190">
        <f>PORTIONS!R23*USAGE!$C$18</f>
        <v>0</v>
      </c>
      <c r="S23" s="190">
        <f>PORTIONS!S23*USAGE!$C$19</f>
        <v>0</v>
      </c>
      <c r="T23" s="190">
        <f>PORTIONS!T23*USAGE!$C$20</f>
        <v>0</v>
      </c>
      <c r="U23" s="190">
        <f>PORTIONS!U23*USAGE!$C$21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PORTIONS!B24*USAGE!$C$2</f>
        <v>0</v>
      </c>
      <c r="C24" s="190">
        <f>PORTIONS!C24*USAGE!$C$3</f>
        <v>0</v>
      </c>
      <c r="D24" s="190">
        <f>PORTIONS!D24*USAGE!$C$4</f>
        <v>0</v>
      </c>
      <c r="E24" s="190">
        <f>PORTIONS!E24*USAGE!$C$5</f>
        <v>0</v>
      </c>
      <c r="F24" s="190">
        <f>PORTIONS!F24*USAGE!$C$6</f>
        <v>0</v>
      </c>
      <c r="G24" s="190">
        <f>PORTIONS!G24*USAGE!$C$7</f>
        <v>0</v>
      </c>
      <c r="H24" s="190">
        <f>PORTIONS!H24*USAGE!$C$8</f>
        <v>0</v>
      </c>
      <c r="I24" s="190">
        <f>PORTIONS!I24*USAGE!$C$9</f>
        <v>0</v>
      </c>
      <c r="J24" s="190">
        <f>PORTIONS!J24*USAGE!$C$10</f>
        <v>0</v>
      </c>
      <c r="K24" s="190">
        <f>PORTIONS!K24*USAGE!$C$11</f>
        <v>0</v>
      </c>
      <c r="L24" s="190">
        <f>PORTIONS!L24*USAGE!$C$12</f>
        <v>0</v>
      </c>
      <c r="M24" s="142">
        <f>PORTIONS!M24*USAGE!$C$13</f>
        <v>0</v>
      </c>
      <c r="N24" s="190">
        <f>PORTIONS!N24*USAGE!$C$14</f>
        <v>0</v>
      </c>
      <c r="O24" s="190">
        <f>PORTIONS!O24*USAGE!$C$15</f>
        <v>0</v>
      </c>
      <c r="P24" s="190">
        <f>PORTIONS!P24*USAGE!$C$16</f>
        <v>0</v>
      </c>
      <c r="Q24" s="142">
        <f>PORTIONS!Q24*USAGE!$C$17</f>
        <v>0</v>
      </c>
      <c r="R24" s="190">
        <f>PORTIONS!R24*USAGE!$C$18</f>
        <v>0</v>
      </c>
      <c r="S24" s="190">
        <f>PORTIONS!S24*USAGE!$C$19</f>
        <v>0</v>
      </c>
      <c r="T24" s="190">
        <f>PORTIONS!T24*USAGE!$C$20</f>
        <v>0</v>
      </c>
      <c r="U24" s="190">
        <f>PORTIONS!U24*USAGE!$C$21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PORTIONS!B25*USAGE!$C$2</f>
        <v>0</v>
      </c>
      <c r="C25" s="190">
        <f>PORTIONS!C25*USAGE!$C$3</f>
        <v>0</v>
      </c>
      <c r="D25" s="190">
        <f>PORTIONS!D25*USAGE!$C$4</f>
        <v>0</v>
      </c>
      <c r="E25" s="190">
        <f>PORTIONS!E25*USAGE!$C$5</f>
        <v>0</v>
      </c>
      <c r="F25" s="190">
        <f>PORTIONS!F25*USAGE!$C$6</f>
        <v>0</v>
      </c>
      <c r="G25" s="190">
        <f>PORTIONS!G25*USAGE!$C$7</f>
        <v>0</v>
      </c>
      <c r="H25" s="190">
        <f>PORTIONS!H25*USAGE!$C$8</f>
        <v>0</v>
      </c>
      <c r="I25" s="190">
        <f>PORTIONS!I25*USAGE!$C$9</f>
        <v>0</v>
      </c>
      <c r="J25" s="190">
        <f>PORTIONS!J25*USAGE!$C$10</f>
        <v>0</v>
      </c>
      <c r="K25" s="190">
        <f>PORTIONS!K25*USAGE!$C$11</f>
        <v>0</v>
      </c>
      <c r="L25" s="190">
        <f>PORTIONS!L25*USAGE!$C$12</f>
        <v>951.9428571</v>
      </c>
      <c r="M25" s="142">
        <f>PORTIONS!M25*USAGE!$C$13</f>
        <v>0</v>
      </c>
      <c r="N25" s="190">
        <f>PORTIONS!N25*USAGE!$C$14</f>
        <v>0</v>
      </c>
      <c r="O25" s="190">
        <f>PORTIONS!O25*USAGE!$C$15</f>
        <v>0</v>
      </c>
      <c r="P25" s="190">
        <f>PORTIONS!P25*USAGE!$C$16</f>
        <v>0</v>
      </c>
      <c r="Q25" s="142">
        <f>PORTIONS!Q25*USAGE!$C$17</f>
        <v>0</v>
      </c>
      <c r="R25" s="190">
        <f>PORTIONS!R25*USAGE!$C$18</f>
        <v>0</v>
      </c>
      <c r="S25" s="190">
        <f>PORTIONS!S25*USAGE!$C$19</f>
        <v>0</v>
      </c>
      <c r="T25" s="190">
        <f>PORTIONS!T25*USAGE!$C$20</f>
        <v>0</v>
      </c>
      <c r="U25" s="190">
        <f>PORTIONS!U25*USAGE!$C$21</f>
        <v>0</v>
      </c>
      <c r="V25" s="218">
        <f t="shared" si="1"/>
        <v>951.9428571</v>
      </c>
    </row>
    <row r="26">
      <c r="A26" s="141" t="str">
        <f>COSTS!A26&amp;" (g)"</f>
        <v>Olive oil, extra-virgin (g)</v>
      </c>
      <c r="B26" s="142">
        <f>PORTIONS!B26*USAGE!$C$2</f>
        <v>0</v>
      </c>
      <c r="C26" s="190">
        <f>PORTIONS!C26*USAGE!$C$3</f>
        <v>0</v>
      </c>
      <c r="D26" s="190">
        <f>PORTIONS!D26*USAGE!$C$4</f>
        <v>0</v>
      </c>
      <c r="E26" s="190">
        <f>PORTIONS!E26*USAGE!$C$5</f>
        <v>0</v>
      </c>
      <c r="F26" s="190">
        <f>PORTIONS!F26*USAGE!$C$6</f>
        <v>150.7242857</v>
      </c>
      <c r="G26" s="190">
        <f>PORTIONS!G26*USAGE!$C$7</f>
        <v>206.2542857</v>
      </c>
      <c r="H26" s="190">
        <f>PORTIONS!H26*USAGE!$C$8</f>
        <v>47.59714286</v>
      </c>
      <c r="I26" s="190">
        <f>PORTIONS!I26*USAGE!$C$9</f>
        <v>0</v>
      </c>
      <c r="J26" s="190">
        <f>PORTIONS!J26*USAGE!$C$10</f>
        <v>0</v>
      </c>
      <c r="K26" s="190">
        <f>PORTIONS!K26*USAGE!$C$11</f>
        <v>0</v>
      </c>
      <c r="L26" s="190">
        <f>PORTIONS!L26*USAGE!$C$12</f>
        <v>95.19428571</v>
      </c>
      <c r="M26" s="142">
        <f>PORTIONS!M26*USAGE!$C$13</f>
        <v>0</v>
      </c>
      <c r="N26" s="190">
        <f>PORTIONS!N26*USAGE!$C$14</f>
        <v>0</v>
      </c>
      <c r="O26" s="190">
        <f>PORTIONS!O26*USAGE!$C$15</f>
        <v>15.23108571</v>
      </c>
      <c r="P26" s="190">
        <f>PORTIONS!P26*USAGE!$C$16</f>
        <v>26.44285714</v>
      </c>
      <c r="Q26" s="142">
        <f>PORTIONS!Q26*USAGE!$C$17</f>
        <v>0</v>
      </c>
      <c r="R26" s="190">
        <f>PORTIONS!R26*USAGE!$C$18</f>
        <v>0</v>
      </c>
      <c r="S26" s="190">
        <f>PORTIONS!S26*USAGE!$C$19</f>
        <v>0</v>
      </c>
      <c r="T26" s="190">
        <f>PORTIONS!T26*USAGE!$C$20</f>
        <v>0</v>
      </c>
      <c r="U26" s="190">
        <f>PORTIONS!U26*USAGE!$C$21</f>
        <v>0</v>
      </c>
      <c r="V26" s="218">
        <f t="shared" si="1"/>
        <v>541.4439429</v>
      </c>
    </row>
    <row r="27">
      <c r="A27" s="141" t="str">
        <f>COSTS!A27&amp;" (g)"</f>
        <v>Olive oil, garlic (g)</v>
      </c>
      <c r="B27" s="142">
        <f>PORTIONS!B27*USAGE!$C$2</f>
        <v>0</v>
      </c>
      <c r="C27" s="190">
        <f>PORTIONS!C27*USAGE!$C$3</f>
        <v>0</v>
      </c>
      <c r="D27" s="190">
        <f>PORTIONS!D27*USAGE!$C$4</f>
        <v>21.15428571</v>
      </c>
      <c r="E27" s="190">
        <f>PORTIONS!E27*USAGE!$C$5</f>
        <v>63.46285714</v>
      </c>
      <c r="F27" s="190">
        <f>PORTIONS!F27*USAGE!$C$6</f>
        <v>0</v>
      </c>
      <c r="G27" s="190">
        <f>PORTIONS!G27*USAGE!$C$7</f>
        <v>0</v>
      </c>
      <c r="H27" s="190">
        <f>PORTIONS!H27*USAGE!$C$8</f>
        <v>0</v>
      </c>
      <c r="I27" s="190">
        <f>PORTIONS!I27*USAGE!$C$9</f>
        <v>47.59714286</v>
      </c>
      <c r="J27" s="190">
        <f>PORTIONS!J27*USAGE!$C$10</f>
        <v>0</v>
      </c>
      <c r="K27" s="190">
        <f>PORTIONS!K27*USAGE!$C$11</f>
        <v>47.59714286</v>
      </c>
      <c r="L27" s="190">
        <f>PORTIONS!L27*USAGE!$C$12</f>
        <v>0</v>
      </c>
      <c r="M27" s="142">
        <f>PORTIONS!M27*USAGE!$C$13</f>
        <v>0</v>
      </c>
      <c r="N27" s="190">
        <f>PORTIONS!N27*USAGE!$C$14</f>
        <v>0</v>
      </c>
      <c r="O27" s="190">
        <f>PORTIONS!O27*USAGE!$C$15</f>
        <v>0</v>
      </c>
      <c r="P27" s="190">
        <f>PORTIONS!P27*USAGE!$C$16</f>
        <v>0</v>
      </c>
      <c r="Q27" s="142">
        <f>PORTIONS!Q27*USAGE!$C$17</f>
        <v>0</v>
      </c>
      <c r="R27" s="190">
        <f>PORTIONS!R27*USAGE!$C$18</f>
        <v>0</v>
      </c>
      <c r="S27" s="190">
        <f>PORTIONS!S27*USAGE!$C$19</f>
        <v>0</v>
      </c>
      <c r="T27" s="190">
        <f>PORTIONS!T27*USAGE!$C$20</f>
        <v>0</v>
      </c>
      <c r="U27" s="190">
        <f>PORTIONS!U27*USAGE!$C$21</f>
        <v>0</v>
      </c>
      <c r="V27" s="218">
        <f t="shared" si="1"/>
        <v>179.8114286</v>
      </c>
    </row>
    <row r="28">
      <c r="A28" s="141" t="str">
        <f>COSTS!A28&amp;" (g)"</f>
        <v>OLIVE OIL, PURE (g)</v>
      </c>
      <c r="B28" s="142">
        <f>PORTIONS!B28*USAGE!$C$2</f>
        <v>0</v>
      </c>
      <c r="C28" s="190">
        <f>PORTIONS!C28*USAGE!$C$3</f>
        <v>0</v>
      </c>
      <c r="D28" s="190">
        <f>PORTIONS!D28*USAGE!$C$4</f>
        <v>0</v>
      </c>
      <c r="E28" s="190">
        <f>PORTIONS!E28*USAGE!$C$5</f>
        <v>0</v>
      </c>
      <c r="F28" s="190">
        <f>PORTIONS!F28*USAGE!$C$6</f>
        <v>0</v>
      </c>
      <c r="G28" s="190">
        <f>PORTIONS!G28*USAGE!$C$7</f>
        <v>0</v>
      </c>
      <c r="H28" s="190">
        <f>PORTIONS!H28*USAGE!$C$8</f>
        <v>0</v>
      </c>
      <c r="I28" s="190">
        <f>PORTIONS!I28*USAGE!$C$9</f>
        <v>0</v>
      </c>
      <c r="J28" s="190">
        <f>PORTIONS!J28*USAGE!$C$10</f>
        <v>0</v>
      </c>
      <c r="K28" s="190">
        <f>PORTIONS!K28*USAGE!$C$11</f>
        <v>0</v>
      </c>
      <c r="L28" s="190">
        <f>PORTIONS!L28*USAGE!$C$12</f>
        <v>0</v>
      </c>
      <c r="M28" s="142">
        <f>PORTIONS!M28*USAGE!$C$13</f>
        <v>0</v>
      </c>
      <c r="N28" s="190">
        <f>PORTIONS!N28*USAGE!$C$14</f>
        <v>0</v>
      </c>
      <c r="O28" s="190">
        <f>PORTIONS!O28*USAGE!$C$15</f>
        <v>0</v>
      </c>
      <c r="P28" s="190">
        <f>PORTIONS!P28*USAGE!$C$16</f>
        <v>0</v>
      </c>
      <c r="Q28" s="142">
        <f>PORTIONS!Q28*USAGE!$C$17</f>
        <v>0</v>
      </c>
      <c r="R28" s="190">
        <f>PORTIONS!R28*USAGE!$C$18</f>
        <v>0</v>
      </c>
      <c r="S28" s="190">
        <f>PORTIONS!S28*USAGE!$C$19</f>
        <v>0</v>
      </c>
      <c r="T28" s="190">
        <f>PORTIONS!T28*USAGE!$C$20</f>
        <v>0</v>
      </c>
      <c r="U28" s="190">
        <f>PORTIONS!U28*USAGE!$C$21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PORTIONS!B29*USAGE!$C$2</f>
        <v>0</v>
      </c>
      <c r="C29" s="190">
        <f>PORTIONS!C29*USAGE!$C$3</f>
        <v>0</v>
      </c>
      <c r="D29" s="190">
        <f>PORTIONS!D29*USAGE!$C$4</f>
        <v>0</v>
      </c>
      <c r="E29" s="190">
        <f>PORTIONS!E29*USAGE!$C$5</f>
        <v>0</v>
      </c>
      <c r="F29" s="190">
        <f>PORTIONS!F29*USAGE!$C$6</f>
        <v>628.0178571</v>
      </c>
      <c r="G29" s="190">
        <f>PORTIONS!G29*USAGE!$C$7</f>
        <v>0</v>
      </c>
      <c r="H29" s="190">
        <f>PORTIONS!H29*USAGE!$C$8</f>
        <v>0</v>
      </c>
      <c r="I29" s="190">
        <f>PORTIONS!I29*USAGE!$C$9</f>
        <v>793.2857143</v>
      </c>
      <c r="J29" s="190">
        <f>PORTIONS!J29*USAGE!$C$10</f>
        <v>0</v>
      </c>
      <c r="K29" s="190">
        <f>PORTIONS!K29*USAGE!$C$11</f>
        <v>0</v>
      </c>
      <c r="L29" s="190">
        <f>PORTIONS!L29*USAGE!$C$12</f>
        <v>0</v>
      </c>
      <c r="M29" s="142">
        <f>PORTIONS!M29*USAGE!$C$13</f>
        <v>0</v>
      </c>
      <c r="N29" s="190">
        <f>PORTIONS!N29*USAGE!$C$14</f>
        <v>0</v>
      </c>
      <c r="O29" s="190">
        <f>PORTIONS!O29*USAGE!$C$15</f>
        <v>0</v>
      </c>
      <c r="P29" s="190">
        <f>PORTIONS!P29*USAGE!$C$16</f>
        <v>0</v>
      </c>
      <c r="Q29" s="142">
        <f>PORTIONS!Q29*USAGE!$C$17</f>
        <v>0</v>
      </c>
      <c r="R29" s="190">
        <f>PORTIONS!R29*USAGE!$C$18</f>
        <v>0</v>
      </c>
      <c r="S29" s="190">
        <f>PORTIONS!S29*USAGE!$C$19</f>
        <v>0</v>
      </c>
      <c r="T29" s="190">
        <f>PORTIONS!T29*USAGE!$C$20</f>
        <v>0</v>
      </c>
      <c r="U29" s="190">
        <f>PORTIONS!U29*USAGE!$C$21</f>
        <v>0</v>
      </c>
      <c r="V29" s="218">
        <f t="shared" si="1"/>
        <v>1421.303571</v>
      </c>
    </row>
    <row r="30">
      <c r="A30" s="141" t="str">
        <f>COSTS!A30&amp;" (g)"</f>
        <v>Oregano (g)</v>
      </c>
      <c r="B30" s="142">
        <f>PORTIONS!B30*USAGE!$C$2</f>
        <v>0</v>
      </c>
      <c r="C30" s="190">
        <f>PORTIONS!C30*USAGE!$C$3</f>
        <v>0</v>
      </c>
      <c r="D30" s="190">
        <f>PORTIONS!D30*USAGE!$C$4</f>
        <v>1.057714286</v>
      </c>
      <c r="E30" s="190">
        <f>PORTIONS!E30*USAGE!$C$5</f>
        <v>3.173142857</v>
      </c>
      <c r="F30" s="190">
        <f>PORTIONS!F30*USAGE!$C$6</f>
        <v>5.024142857</v>
      </c>
      <c r="G30" s="190">
        <f>PORTIONS!G30*USAGE!$C$7</f>
        <v>6.875142857</v>
      </c>
      <c r="H30" s="190">
        <f>PORTIONS!H30*USAGE!$C$8</f>
        <v>1.586571429</v>
      </c>
      <c r="I30" s="190">
        <f>PORTIONS!I30*USAGE!$C$9</f>
        <v>0</v>
      </c>
      <c r="J30" s="190">
        <f>PORTIONS!J30*USAGE!$C$10</f>
        <v>5.553</v>
      </c>
      <c r="K30" s="190">
        <f>PORTIONS!K30*USAGE!$C$11</f>
        <v>1.586571429</v>
      </c>
      <c r="L30" s="190">
        <f>PORTIONS!L30*USAGE!$C$12</f>
        <v>3.173142857</v>
      </c>
      <c r="M30" s="142">
        <f>PORTIONS!M30*USAGE!$C$13</f>
        <v>0</v>
      </c>
      <c r="N30" s="190">
        <f>PORTIONS!N30*USAGE!$C$14</f>
        <v>0</v>
      </c>
      <c r="O30" s="190">
        <f>PORTIONS!O30*USAGE!$C$15</f>
        <v>0</v>
      </c>
      <c r="P30" s="190">
        <f>PORTIONS!P30*USAGE!$C$16</f>
        <v>0</v>
      </c>
      <c r="Q30" s="142">
        <f>PORTIONS!Q30*USAGE!$C$17</f>
        <v>0</v>
      </c>
      <c r="R30" s="190">
        <f>PORTIONS!R30*USAGE!$C$18</f>
        <v>0</v>
      </c>
      <c r="S30" s="190">
        <f>PORTIONS!S30*USAGE!$C$19</f>
        <v>0</v>
      </c>
      <c r="T30" s="190">
        <f>PORTIONS!T30*USAGE!$C$20</f>
        <v>0</v>
      </c>
      <c r="U30" s="190">
        <f>PORTIONS!U30*USAGE!$C$21</f>
        <v>0</v>
      </c>
      <c r="V30" s="218">
        <f t="shared" si="1"/>
        <v>28.02942857</v>
      </c>
    </row>
    <row r="31">
      <c r="A31" s="141" t="str">
        <f>COSTS!A31&amp;" (g)"</f>
        <v>Pecorino Romano (g)</v>
      </c>
      <c r="B31" s="142">
        <f>PORTIONS!B31*USAGE!$C$2</f>
        <v>0</v>
      </c>
      <c r="C31" s="190">
        <f>PORTIONS!C31*USAGE!$C$3</f>
        <v>0</v>
      </c>
      <c r="D31" s="190">
        <f>PORTIONS!D31*USAGE!$C$4</f>
        <v>92.55</v>
      </c>
      <c r="E31" s="190">
        <f>PORTIONS!E31*USAGE!$C$5</f>
        <v>0</v>
      </c>
      <c r="F31" s="190">
        <f>PORTIONS!F31*USAGE!$C$6</f>
        <v>0</v>
      </c>
      <c r="G31" s="190">
        <f>PORTIONS!G31*USAGE!$C$7</f>
        <v>0</v>
      </c>
      <c r="H31" s="190">
        <f>PORTIONS!H31*USAGE!$C$8</f>
        <v>0</v>
      </c>
      <c r="I31" s="190">
        <f>PORTIONS!I31*USAGE!$C$9</f>
        <v>0</v>
      </c>
      <c r="J31" s="190">
        <f>PORTIONS!J31*USAGE!$C$10</f>
        <v>0</v>
      </c>
      <c r="K31" s="190">
        <f>PORTIONS!K31*USAGE!$C$11</f>
        <v>158.6571429</v>
      </c>
      <c r="L31" s="190">
        <f>PORTIONS!L31*USAGE!$C$12</f>
        <v>0</v>
      </c>
      <c r="M31" s="142">
        <f>PORTIONS!M31*USAGE!$C$13</f>
        <v>0</v>
      </c>
      <c r="N31" s="190">
        <f>PORTIONS!N31*USAGE!$C$14</f>
        <v>0</v>
      </c>
      <c r="O31" s="190">
        <f>PORTIONS!O31*USAGE!$C$15</f>
        <v>0</v>
      </c>
      <c r="P31" s="190">
        <f>PORTIONS!P31*USAGE!$C$16</f>
        <v>0</v>
      </c>
      <c r="Q31" s="142">
        <f>PORTIONS!Q31*USAGE!$C$17</f>
        <v>0</v>
      </c>
      <c r="R31" s="190">
        <f>PORTIONS!R31*USAGE!$C$18</f>
        <v>0</v>
      </c>
      <c r="S31" s="190">
        <f>PORTIONS!S31*USAGE!$C$19</f>
        <v>0</v>
      </c>
      <c r="T31" s="190">
        <f>PORTIONS!T31*USAGE!$C$20</f>
        <v>0</v>
      </c>
      <c r="U31" s="190">
        <f>PORTIONS!U31*USAGE!$C$21</f>
        <v>0</v>
      </c>
      <c r="V31" s="218">
        <f t="shared" si="1"/>
        <v>251.2071429</v>
      </c>
    </row>
    <row r="32">
      <c r="A32" s="141" t="str">
        <f>COSTS!A32&amp;" (g)"</f>
        <v>Pepper, black (g)</v>
      </c>
      <c r="B32" s="142">
        <f>PORTIONS!B32*USAGE!$C$2</f>
        <v>0</v>
      </c>
      <c r="C32" s="190">
        <f>PORTIONS!C32*USAGE!$C$3</f>
        <v>0</v>
      </c>
      <c r="D32" s="190">
        <f>PORTIONS!D32*USAGE!$C$4</f>
        <v>0</v>
      </c>
      <c r="E32" s="190">
        <f>PORTIONS!E32*USAGE!$C$5</f>
        <v>0</v>
      </c>
      <c r="F32" s="190">
        <f>PORTIONS!F32*USAGE!$C$6</f>
        <v>0</v>
      </c>
      <c r="G32" s="190">
        <f>PORTIONS!G32*USAGE!$C$7</f>
        <v>0</v>
      </c>
      <c r="H32" s="190">
        <f>PORTIONS!H32*USAGE!$C$8</f>
        <v>0</v>
      </c>
      <c r="I32" s="190">
        <f>PORTIONS!I32*USAGE!$C$9</f>
        <v>0</v>
      </c>
      <c r="J32" s="190">
        <f>PORTIONS!J32*USAGE!$C$10</f>
        <v>0</v>
      </c>
      <c r="K32" s="190">
        <f>PORTIONS!K32*USAGE!$C$11</f>
        <v>0</v>
      </c>
      <c r="L32" s="190">
        <f>PORTIONS!L32*USAGE!$C$12</f>
        <v>0</v>
      </c>
      <c r="M32" s="142">
        <f>PORTIONS!M32*USAGE!$C$13</f>
        <v>0</v>
      </c>
      <c r="N32" s="190">
        <f>PORTIONS!N32*USAGE!$C$14</f>
        <v>0.05394342857</v>
      </c>
      <c r="O32" s="190">
        <f>PORTIONS!O32*USAGE!$C$15</f>
        <v>0</v>
      </c>
      <c r="P32" s="190">
        <f>PORTIONS!P32*USAGE!$C$16</f>
        <v>0</v>
      </c>
      <c r="Q32" s="142">
        <f>PORTIONS!Q32*USAGE!$C$17</f>
        <v>0</v>
      </c>
      <c r="R32" s="190">
        <f>PORTIONS!R32*USAGE!$C$18</f>
        <v>0</v>
      </c>
      <c r="S32" s="190">
        <f>PORTIONS!S32*USAGE!$C$19</f>
        <v>0</v>
      </c>
      <c r="T32" s="190">
        <f>PORTIONS!T32*USAGE!$C$20</f>
        <v>0</v>
      </c>
      <c r="U32" s="190">
        <f>PORTIONS!U32*USAGE!$C$21</f>
        <v>0</v>
      </c>
      <c r="V32" s="218">
        <f t="shared" si="1"/>
        <v>0.05394342857</v>
      </c>
    </row>
    <row r="33">
      <c r="A33" s="141" t="str">
        <f>COSTS!A33&amp;" (g)"</f>
        <v>Pepperoni (g)</v>
      </c>
      <c r="B33" s="142">
        <f>PORTIONS!B33*USAGE!$C$2</f>
        <v>0</v>
      </c>
      <c r="C33" s="190">
        <f>PORTIONS!C33*USAGE!$C$3</f>
        <v>0</v>
      </c>
      <c r="D33" s="190">
        <f>PORTIONS!D33*USAGE!$C$4</f>
        <v>0</v>
      </c>
      <c r="E33" s="190">
        <f>PORTIONS!E33*USAGE!$C$5</f>
        <v>0</v>
      </c>
      <c r="F33" s="190">
        <f>PORTIONS!F33*USAGE!$C$6</f>
        <v>0</v>
      </c>
      <c r="G33" s="190">
        <f>PORTIONS!G33*USAGE!$C$7</f>
        <v>0</v>
      </c>
      <c r="H33" s="190">
        <f>PORTIONS!H33*USAGE!$C$8</f>
        <v>0</v>
      </c>
      <c r="I33" s="190">
        <f>PORTIONS!I33*USAGE!$C$9</f>
        <v>0</v>
      </c>
      <c r="J33" s="190">
        <f>PORTIONS!J33*USAGE!$C$10</f>
        <v>1527.075</v>
      </c>
      <c r="K33" s="190">
        <f>PORTIONS!K33*USAGE!$C$11</f>
        <v>0</v>
      </c>
      <c r="L33" s="190">
        <f>PORTIONS!L33*USAGE!$C$12</f>
        <v>0</v>
      </c>
      <c r="M33" s="142">
        <f>PORTIONS!M33*USAGE!$C$13</f>
        <v>0</v>
      </c>
      <c r="N33" s="190">
        <f>PORTIONS!N33*USAGE!$C$14</f>
        <v>0</v>
      </c>
      <c r="O33" s="190">
        <f>PORTIONS!O33*USAGE!$C$15</f>
        <v>0</v>
      </c>
      <c r="P33" s="190">
        <f>PORTIONS!P33*USAGE!$C$16</f>
        <v>0</v>
      </c>
      <c r="Q33" s="142">
        <f>PORTIONS!Q33*USAGE!$C$17</f>
        <v>0</v>
      </c>
      <c r="R33" s="190">
        <f>PORTIONS!R33*USAGE!$C$18</f>
        <v>0</v>
      </c>
      <c r="S33" s="190">
        <f>PORTIONS!S33*USAGE!$C$19</f>
        <v>0</v>
      </c>
      <c r="T33" s="190">
        <f>PORTIONS!T33*USAGE!$C$20</f>
        <v>0</v>
      </c>
      <c r="U33" s="190">
        <f>PORTIONS!U33*USAGE!$C$21</f>
        <v>0</v>
      </c>
      <c r="V33" s="218">
        <f t="shared" si="1"/>
        <v>1527.075</v>
      </c>
    </row>
    <row r="34">
      <c r="A34" s="141" t="str">
        <f>COSTS!A34&amp;" (g)"</f>
        <v>Rosemary (g)</v>
      </c>
      <c r="B34" s="142">
        <f>PORTIONS!B34*USAGE!$C$2</f>
        <v>0</v>
      </c>
      <c r="C34" s="190">
        <f>PORTIONS!C34*USAGE!$C$3</f>
        <v>0</v>
      </c>
      <c r="D34" s="190">
        <f>PORTIONS!D34*USAGE!$C$4</f>
        <v>0</v>
      </c>
      <c r="E34" s="190">
        <f>PORTIONS!E34*USAGE!$C$5</f>
        <v>0</v>
      </c>
      <c r="F34" s="190">
        <f>PORTIONS!F34*USAGE!$C$6</f>
        <v>0</v>
      </c>
      <c r="G34" s="190">
        <f>PORTIONS!G34*USAGE!$C$7</f>
        <v>0</v>
      </c>
      <c r="H34" s="190">
        <f>PORTIONS!H34*USAGE!$C$8</f>
        <v>0</v>
      </c>
      <c r="I34" s="190">
        <f>PORTIONS!I34*USAGE!$C$9</f>
        <v>1.586571429</v>
      </c>
      <c r="J34" s="190">
        <f>PORTIONS!J34*USAGE!$C$10</f>
        <v>0</v>
      </c>
      <c r="K34" s="190">
        <f>PORTIONS!K34*USAGE!$C$11</f>
        <v>0</v>
      </c>
      <c r="L34" s="190">
        <f>PORTIONS!L34*USAGE!$C$12</f>
        <v>0</v>
      </c>
      <c r="M34" s="142">
        <f>PORTIONS!M34*USAGE!$C$13</f>
        <v>0</v>
      </c>
      <c r="N34" s="190">
        <f>PORTIONS!N34*USAGE!$C$14</f>
        <v>0</v>
      </c>
      <c r="O34" s="190">
        <f>PORTIONS!O34*USAGE!$C$15</f>
        <v>0</v>
      </c>
      <c r="P34" s="190">
        <f>PORTIONS!P34*USAGE!$C$16</f>
        <v>0</v>
      </c>
      <c r="Q34" s="142">
        <f>PORTIONS!Q34*USAGE!$C$17</f>
        <v>0</v>
      </c>
      <c r="R34" s="190">
        <f>PORTIONS!R34*USAGE!$C$18</f>
        <v>0</v>
      </c>
      <c r="S34" s="190">
        <f>PORTIONS!S34*USAGE!$C$19</f>
        <v>0</v>
      </c>
      <c r="T34" s="190">
        <f>PORTIONS!T34*USAGE!$C$20</f>
        <v>0</v>
      </c>
      <c r="U34" s="190">
        <f>PORTIONS!U34*USAGE!$C$21</f>
        <v>0</v>
      </c>
      <c r="V34" s="218">
        <f t="shared" si="1"/>
        <v>1.586571429</v>
      </c>
    </row>
    <row r="35">
      <c r="A35" s="141" t="str">
        <f>COSTS!A35&amp;" (g)"</f>
        <v>SALT, GRANULATED (g)</v>
      </c>
      <c r="B35" s="142">
        <f>PORTIONS!B35*USAGE!$C$2</f>
        <v>0</v>
      </c>
      <c r="C35" s="190">
        <f>PORTIONS!C35*USAGE!$C$3</f>
        <v>0</v>
      </c>
      <c r="D35" s="190">
        <f>PORTIONS!D35*USAGE!$C$4</f>
        <v>0</v>
      </c>
      <c r="E35" s="190">
        <f>PORTIONS!E35*USAGE!$C$5</f>
        <v>0</v>
      </c>
      <c r="F35" s="190">
        <f>PORTIONS!F35*USAGE!$C$6</f>
        <v>0</v>
      </c>
      <c r="G35" s="190">
        <f>PORTIONS!G35*USAGE!$C$7</f>
        <v>0</v>
      </c>
      <c r="H35" s="190">
        <f>PORTIONS!H35*USAGE!$C$8</f>
        <v>0</v>
      </c>
      <c r="I35" s="190">
        <f>PORTIONS!I35*USAGE!$C$9</f>
        <v>0</v>
      </c>
      <c r="J35" s="190">
        <f>PORTIONS!J35*USAGE!$C$10</f>
        <v>0</v>
      </c>
      <c r="K35" s="190">
        <f>PORTIONS!K35*USAGE!$C$11</f>
        <v>0</v>
      </c>
      <c r="L35" s="190">
        <f>PORTIONS!L35*USAGE!$C$12</f>
        <v>0</v>
      </c>
      <c r="M35" s="142">
        <f>PORTIONS!M35*USAGE!$C$13</f>
        <v>0</v>
      </c>
      <c r="N35" s="190">
        <f>PORTIONS!N35*USAGE!$C$14</f>
        <v>0</v>
      </c>
      <c r="O35" s="190">
        <f>PORTIONS!O35*USAGE!$C$15</f>
        <v>0</v>
      </c>
      <c r="P35" s="190">
        <f>PORTIONS!P35*USAGE!$C$16</f>
        <v>0</v>
      </c>
      <c r="Q35" s="142">
        <f>PORTIONS!Q35*USAGE!$C$17</f>
        <v>0</v>
      </c>
      <c r="R35" s="190">
        <f>PORTIONS!R35*USAGE!$C$18</f>
        <v>0</v>
      </c>
      <c r="S35" s="190">
        <f>PORTIONS!S35*USAGE!$C$19</f>
        <v>0</v>
      </c>
      <c r="T35" s="190">
        <f>PORTIONS!T35*USAGE!$C$20</f>
        <v>0</v>
      </c>
      <c r="U35" s="190">
        <f>PORTIONS!U35*USAGE!$C$21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PORTIONS!B36*USAGE!$C$2</f>
        <v>0</v>
      </c>
      <c r="C36" s="190">
        <f>PORTIONS!C36*USAGE!$C$3</f>
        <v>0</v>
      </c>
      <c r="D36" s="190">
        <f>PORTIONS!D36*USAGE!$C$4</f>
        <v>0</v>
      </c>
      <c r="E36" s="190">
        <f>PORTIONS!E36*USAGE!$C$5</f>
        <v>0</v>
      </c>
      <c r="F36" s="190">
        <f>PORTIONS!F36*USAGE!$C$6</f>
        <v>0</v>
      </c>
      <c r="G36" s="190">
        <f>PORTIONS!G36*USAGE!$C$7</f>
        <v>0</v>
      </c>
      <c r="H36" s="190">
        <f>PORTIONS!H36*USAGE!$C$8</f>
        <v>0</v>
      </c>
      <c r="I36" s="190">
        <f>PORTIONS!I36*USAGE!$C$9</f>
        <v>0</v>
      </c>
      <c r="J36" s="190">
        <f>PORTIONS!J36*USAGE!$C$10</f>
        <v>0</v>
      </c>
      <c r="K36" s="190">
        <f>PORTIONS!K36*USAGE!$C$11</f>
        <v>0</v>
      </c>
      <c r="L36" s="190">
        <f>PORTIONS!L36*USAGE!$C$12</f>
        <v>0</v>
      </c>
      <c r="M36" s="142">
        <f>PORTIONS!M36*USAGE!$C$13</f>
        <v>0</v>
      </c>
      <c r="N36" s="190">
        <f>PORTIONS!N36*USAGE!$C$14</f>
        <v>0</v>
      </c>
      <c r="O36" s="190">
        <f>PORTIONS!O36*USAGE!$C$15</f>
        <v>0.02538514286</v>
      </c>
      <c r="P36" s="190">
        <f>PORTIONS!P36*USAGE!$C$16</f>
        <v>0</v>
      </c>
      <c r="Q36" s="142">
        <f>PORTIONS!Q36*USAGE!$C$17</f>
        <v>0</v>
      </c>
      <c r="R36" s="190">
        <f>PORTIONS!R36*USAGE!$C$18</f>
        <v>0</v>
      </c>
      <c r="S36" s="190">
        <f>PORTIONS!S36*USAGE!$C$19</f>
        <v>0</v>
      </c>
      <c r="T36" s="190">
        <f>PORTIONS!T36*USAGE!$C$20</f>
        <v>0</v>
      </c>
      <c r="U36" s="190">
        <f>PORTIONS!U36*USAGE!$C$21</f>
        <v>0</v>
      </c>
      <c r="V36" s="218">
        <f t="shared" si="1"/>
        <v>0.02538514286</v>
      </c>
    </row>
    <row r="37">
      <c r="A37" s="141" t="str">
        <f>COSTS!A37&amp;" (g)"</f>
        <v>Sausage (g)</v>
      </c>
      <c r="B37" s="142">
        <f>PORTIONS!B37*USAGE!$C$2</f>
        <v>0</v>
      </c>
      <c r="C37" s="190">
        <f>PORTIONS!C37*USAGE!$C$3</f>
        <v>0</v>
      </c>
      <c r="D37" s="190">
        <f>PORTIONS!D37*USAGE!$C$4</f>
        <v>0</v>
      </c>
      <c r="E37" s="190">
        <f>PORTIONS!E37*USAGE!$C$5</f>
        <v>0</v>
      </c>
      <c r="F37" s="190">
        <f>PORTIONS!F37*USAGE!$C$6</f>
        <v>1381.639286</v>
      </c>
      <c r="G37" s="190">
        <f>PORTIONS!G37*USAGE!$C$7</f>
        <v>0</v>
      </c>
      <c r="H37" s="190">
        <f>PORTIONS!H37*USAGE!$C$8</f>
        <v>0</v>
      </c>
      <c r="I37" s="190">
        <f>PORTIONS!I37*USAGE!$C$9</f>
        <v>0</v>
      </c>
      <c r="J37" s="190">
        <f>PORTIONS!J37*USAGE!$C$10</f>
        <v>0</v>
      </c>
      <c r="K37" s="190">
        <f>PORTIONS!K37*USAGE!$C$11</f>
        <v>0</v>
      </c>
      <c r="L37" s="190">
        <f>PORTIONS!L37*USAGE!$C$12</f>
        <v>0</v>
      </c>
      <c r="M37" s="142">
        <f>PORTIONS!M37*USAGE!$C$13</f>
        <v>0</v>
      </c>
      <c r="N37" s="190">
        <f>PORTIONS!N37*USAGE!$C$14</f>
        <v>0</v>
      </c>
      <c r="O37" s="190">
        <f>PORTIONS!O37*USAGE!$C$15</f>
        <v>0</v>
      </c>
      <c r="P37" s="190">
        <f>PORTIONS!P37*USAGE!$C$16</f>
        <v>0</v>
      </c>
      <c r="Q37" s="142">
        <f>PORTIONS!Q37*USAGE!$C$17</f>
        <v>0</v>
      </c>
      <c r="R37" s="190">
        <f>PORTIONS!R37*USAGE!$C$18</f>
        <v>0</v>
      </c>
      <c r="S37" s="190">
        <f>PORTIONS!S37*USAGE!$C$19</f>
        <v>0</v>
      </c>
      <c r="T37" s="190">
        <f>PORTIONS!T37*USAGE!$C$20</f>
        <v>0</v>
      </c>
      <c r="U37" s="190">
        <f>PORTIONS!U37*USAGE!$C$21</f>
        <v>0</v>
      </c>
      <c r="V37" s="218">
        <f t="shared" si="1"/>
        <v>1381.639286</v>
      </c>
    </row>
    <row r="38">
      <c r="A38" s="141" t="str">
        <f>COSTS!A38&amp;" (g)"</f>
        <v>Smokey Blue Cheese (g)</v>
      </c>
      <c r="B38" s="142">
        <f>PORTIONS!B38*USAGE!$C$2</f>
        <v>0</v>
      </c>
      <c r="C38" s="190">
        <f>PORTIONS!C38*USAGE!$C$3</f>
        <v>0</v>
      </c>
      <c r="D38" s="190">
        <f>PORTIONS!D38*USAGE!$C$4</f>
        <v>0</v>
      </c>
      <c r="E38" s="190">
        <f>PORTIONS!E38*USAGE!$C$5</f>
        <v>0</v>
      </c>
      <c r="F38" s="190">
        <f>PORTIONS!F38*USAGE!$C$6</f>
        <v>0</v>
      </c>
      <c r="G38" s="190">
        <f>PORTIONS!G38*USAGE!$C$7</f>
        <v>0</v>
      </c>
      <c r="H38" s="190">
        <f>PORTIONS!H38*USAGE!$C$8</f>
        <v>0</v>
      </c>
      <c r="I38" s="190">
        <f>PORTIONS!I38*USAGE!$C$9</f>
        <v>158.6571429</v>
      </c>
      <c r="J38" s="190">
        <f>PORTIONS!J38*USAGE!$C$10</f>
        <v>0</v>
      </c>
      <c r="K38" s="190">
        <f>PORTIONS!K38*USAGE!$C$11</f>
        <v>158.6571429</v>
      </c>
      <c r="L38" s="190">
        <f>PORTIONS!L38*USAGE!$C$12</f>
        <v>0</v>
      </c>
      <c r="M38" s="142">
        <f>PORTIONS!M38*USAGE!$C$13</f>
        <v>0</v>
      </c>
      <c r="N38" s="190">
        <f>PORTIONS!N38*USAGE!$C$14</f>
        <v>0</v>
      </c>
      <c r="O38" s="190">
        <f>PORTIONS!O38*USAGE!$C$15</f>
        <v>0</v>
      </c>
      <c r="P38" s="190">
        <f>PORTIONS!P38*USAGE!$C$16</f>
        <v>66.10714286</v>
      </c>
      <c r="Q38" s="142">
        <f>PORTIONS!Q38*USAGE!$C$17</f>
        <v>0</v>
      </c>
      <c r="R38" s="190">
        <f>PORTIONS!R38*USAGE!$C$18</f>
        <v>0</v>
      </c>
      <c r="S38" s="190">
        <f>PORTIONS!S38*USAGE!$C$19</f>
        <v>0</v>
      </c>
      <c r="T38" s="190">
        <f>PORTIONS!T38*USAGE!$C$20</f>
        <v>0</v>
      </c>
      <c r="U38" s="190">
        <f>PORTIONS!U38*USAGE!$C$21</f>
        <v>0</v>
      </c>
      <c r="V38" s="218">
        <f t="shared" si="1"/>
        <v>383.4214286</v>
      </c>
    </row>
    <row r="39">
      <c r="A39" s="141" t="str">
        <f>COSTS!A39&amp;" (g)"</f>
        <v>Spinach (g)</v>
      </c>
      <c r="B39" s="142">
        <f>PORTIONS!B39*USAGE!$C$2</f>
        <v>0</v>
      </c>
      <c r="C39" s="190">
        <f>PORTIONS!C39*USAGE!$C$3</f>
        <v>0</v>
      </c>
      <c r="D39" s="190">
        <f>PORTIONS!D39*USAGE!$C$4</f>
        <v>0</v>
      </c>
      <c r="E39" s="190">
        <f>PORTIONS!E39*USAGE!$C$5</f>
        <v>0</v>
      </c>
      <c r="F39" s="190">
        <f>PORTIONS!F39*USAGE!$C$6</f>
        <v>0</v>
      </c>
      <c r="G39" s="190">
        <f>PORTIONS!G39*USAGE!$C$7</f>
        <v>0</v>
      </c>
      <c r="H39" s="190">
        <f>PORTIONS!H39*USAGE!$C$8</f>
        <v>0</v>
      </c>
      <c r="I39" s="190">
        <f>PORTIONS!I39*USAGE!$C$9</f>
        <v>0</v>
      </c>
      <c r="J39" s="190">
        <f>PORTIONS!J39*USAGE!$C$10</f>
        <v>0</v>
      </c>
      <c r="K39" s="190">
        <f>PORTIONS!K39*USAGE!$C$11</f>
        <v>0</v>
      </c>
      <c r="L39" s="190">
        <f>PORTIONS!L39*USAGE!$C$12</f>
        <v>237.9857143</v>
      </c>
      <c r="M39" s="142">
        <f>PORTIONS!M39*USAGE!$C$13</f>
        <v>0</v>
      </c>
      <c r="N39" s="190">
        <f>PORTIONS!N39*USAGE!$C$14</f>
        <v>0</v>
      </c>
      <c r="O39" s="190">
        <f>PORTIONS!O39*USAGE!$C$15</f>
        <v>0</v>
      </c>
      <c r="P39" s="190">
        <f>PORTIONS!P39*USAGE!$C$16</f>
        <v>237.9857143</v>
      </c>
      <c r="Q39" s="142">
        <f>PORTIONS!Q39*USAGE!$C$17</f>
        <v>0</v>
      </c>
      <c r="R39" s="190">
        <f>PORTIONS!R39*USAGE!$C$18</f>
        <v>0</v>
      </c>
      <c r="S39" s="190">
        <f>PORTIONS!S39*USAGE!$C$19</f>
        <v>0</v>
      </c>
      <c r="T39" s="190">
        <f>PORTIONS!T39*USAGE!$C$20</f>
        <v>0</v>
      </c>
      <c r="U39" s="190">
        <f>PORTIONS!U39*USAGE!$C$21</f>
        <v>0</v>
      </c>
      <c r="V39" s="218">
        <f t="shared" si="1"/>
        <v>475.9714286</v>
      </c>
    </row>
    <row r="40">
      <c r="A40" s="141" t="str">
        <f>COSTS!A40&amp;" (g)"</f>
        <v>SUGAR (g)</v>
      </c>
      <c r="B40" s="142">
        <f>PORTIONS!B40*USAGE!$C$2</f>
        <v>0</v>
      </c>
      <c r="C40" s="190">
        <f>PORTIONS!C40*USAGE!$C$3</f>
        <v>0</v>
      </c>
      <c r="D40" s="190">
        <f>PORTIONS!D40*USAGE!$C$4</f>
        <v>0</v>
      </c>
      <c r="E40" s="190">
        <f>PORTIONS!E40*USAGE!$C$5</f>
        <v>0</v>
      </c>
      <c r="F40" s="190">
        <f>PORTIONS!F40*USAGE!$C$6</f>
        <v>0</v>
      </c>
      <c r="G40" s="190">
        <f>PORTIONS!G40*USAGE!$C$7</f>
        <v>0</v>
      </c>
      <c r="H40" s="190">
        <f>PORTIONS!H40*USAGE!$C$8</f>
        <v>0</v>
      </c>
      <c r="I40" s="190">
        <f>PORTIONS!I40*USAGE!$C$9</f>
        <v>0</v>
      </c>
      <c r="J40" s="190">
        <f>PORTIONS!J40*USAGE!$C$10</f>
        <v>0</v>
      </c>
      <c r="K40" s="190">
        <f>PORTIONS!K40*USAGE!$C$11</f>
        <v>0</v>
      </c>
      <c r="L40" s="190">
        <f>PORTIONS!L40*USAGE!$C$12</f>
        <v>0</v>
      </c>
      <c r="M40" s="142">
        <f>PORTIONS!M40*USAGE!$C$13</f>
        <v>0</v>
      </c>
      <c r="N40" s="190">
        <f>PORTIONS!N40*USAGE!$C$14</f>
        <v>0</v>
      </c>
      <c r="O40" s="190">
        <f>PORTIONS!O40*USAGE!$C$15</f>
        <v>0</v>
      </c>
      <c r="P40" s="190">
        <f>PORTIONS!P40*USAGE!$C$16</f>
        <v>0</v>
      </c>
      <c r="Q40" s="142">
        <f>PORTIONS!Q40*USAGE!$C$17</f>
        <v>0</v>
      </c>
      <c r="R40" s="190">
        <f>PORTIONS!R40*USAGE!$C$18</f>
        <v>0</v>
      </c>
      <c r="S40" s="190">
        <f>PORTIONS!S40*USAGE!$C$19</f>
        <v>0</v>
      </c>
      <c r="T40" s="190">
        <f>PORTIONS!T40*USAGE!$C$20</f>
        <v>0</v>
      </c>
      <c r="U40" s="190">
        <f>PORTIONS!U40*USAGE!$C$21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PORTIONS!B41*USAGE!$C$2</f>
        <v>0</v>
      </c>
      <c r="C41" s="190">
        <f>PORTIONS!C41*USAGE!$C$3</f>
        <v>0</v>
      </c>
      <c r="D41" s="190">
        <f>PORTIONS!D41*USAGE!$C$4</f>
        <v>0</v>
      </c>
      <c r="E41" s="190">
        <f>PORTIONS!E41*USAGE!$C$5</f>
        <v>0</v>
      </c>
      <c r="F41" s="190">
        <f>PORTIONS!F41*USAGE!$C$6</f>
        <v>0</v>
      </c>
      <c r="G41" s="190">
        <f>PORTIONS!G41*USAGE!$C$7</f>
        <v>0</v>
      </c>
      <c r="H41" s="190">
        <f>PORTIONS!H41*USAGE!$C$8</f>
        <v>0</v>
      </c>
      <c r="I41" s="190">
        <f>PORTIONS!I41*USAGE!$C$9</f>
        <v>0</v>
      </c>
      <c r="J41" s="190">
        <f>PORTIONS!J41*USAGE!$C$10</f>
        <v>0</v>
      </c>
      <c r="K41" s="190">
        <f>PORTIONS!K41*USAGE!$C$11</f>
        <v>0</v>
      </c>
      <c r="L41" s="190">
        <f>PORTIONS!L41*USAGE!$C$12</f>
        <v>0</v>
      </c>
      <c r="M41" s="142">
        <f>PORTIONS!M41*USAGE!$C$13</f>
        <v>0</v>
      </c>
      <c r="N41" s="190">
        <f>PORTIONS!N41*USAGE!$C$14</f>
        <v>0</v>
      </c>
      <c r="O41" s="190">
        <f>PORTIONS!O41*USAGE!$C$15</f>
        <v>0</v>
      </c>
      <c r="P41" s="190">
        <f>PORTIONS!P41*USAGE!$C$16</f>
        <v>0</v>
      </c>
      <c r="Q41" s="142">
        <f>PORTIONS!Q41*USAGE!$C$17</f>
        <v>0</v>
      </c>
      <c r="R41" s="190">
        <f>PORTIONS!R41*USAGE!$C$18</f>
        <v>0</v>
      </c>
      <c r="S41" s="190">
        <f>PORTIONS!S41*USAGE!$C$19</f>
        <v>0</v>
      </c>
      <c r="T41" s="190">
        <f>PORTIONS!T41*USAGE!$C$20</f>
        <v>0</v>
      </c>
      <c r="U41" s="190">
        <f>PORTIONS!U41*USAGE!$C$21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PORTIONS!B42*USAGE!$C$2</f>
        <v>0</v>
      </c>
      <c r="C42" s="190">
        <f>PORTIONS!C42*USAGE!$C$3</f>
        <v>0</v>
      </c>
      <c r="D42" s="190">
        <f>PORTIONS!D42*USAGE!$C$4</f>
        <v>0</v>
      </c>
      <c r="E42" s="190">
        <f>PORTIONS!E42*USAGE!$C$5</f>
        <v>0</v>
      </c>
      <c r="F42" s="190">
        <f>PORTIONS!F42*USAGE!$C$6</f>
        <v>0</v>
      </c>
      <c r="G42" s="190">
        <f>PORTIONS!G42*USAGE!$C$7</f>
        <v>0</v>
      </c>
      <c r="H42" s="190">
        <f>PORTIONS!H42*USAGE!$C$8</f>
        <v>0</v>
      </c>
      <c r="I42" s="190">
        <f>PORTIONS!I42*USAGE!$C$9</f>
        <v>0</v>
      </c>
      <c r="J42" s="190">
        <f>PORTIONS!J42*USAGE!$C$10</f>
        <v>0</v>
      </c>
      <c r="K42" s="190">
        <f>PORTIONS!K42*USAGE!$C$11</f>
        <v>0</v>
      </c>
      <c r="L42" s="190">
        <f>PORTIONS!L42*USAGE!$C$12</f>
        <v>0</v>
      </c>
      <c r="M42" s="142">
        <f>PORTIONS!M42*USAGE!$C$13</f>
        <v>0</v>
      </c>
      <c r="N42" s="190">
        <f>PORTIONS!N42*USAGE!$C$14</f>
        <v>0</v>
      </c>
      <c r="O42" s="190">
        <f>PORTIONS!O42*USAGE!$C$15</f>
        <v>126.9257143</v>
      </c>
      <c r="P42" s="190">
        <f>PORTIONS!P42*USAGE!$C$16</f>
        <v>0</v>
      </c>
      <c r="Q42" s="142">
        <f>PORTIONS!Q42*USAGE!$C$17</f>
        <v>0</v>
      </c>
      <c r="R42" s="190">
        <f>PORTIONS!R42*USAGE!$C$18</f>
        <v>0</v>
      </c>
      <c r="S42" s="190">
        <f>PORTIONS!S42*USAGE!$C$19</f>
        <v>0</v>
      </c>
      <c r="T42" s="190">
        <f>PORTIONS!T42*USAGE!$C$20</f>
        <v>0</v>
      </c>
      <c r="U42" s="190">
        <f>PORTIONS!U42*USAGE!$C$21</f>
        <v>0</v>
      </c>
      <c r="V42" s="218">
        <f t="shared" si="1"/>
        <v>126.9257143</v>
      </c>
    </row>
    <row r="43">
      <c r="A43" s="141" t="str">
        <f>COSTS!A43&amp;" (g)"</f>
        <v>WATER (g)</v>
      </c>
      <c r="B43" s="142">
        <f>PORTIONS!B43*USAGE!$C$2</f>
        <v>0</v>
      </c>
      <c r="C43" s="190">
        <f>PORTIONS!C43*USAGE!$C$3</f>
        <v>0</v>
      </c>
      <c r="D43" s="190">
        <f>PORTIONS!D43*USAGE!$C$4</f>
        <v>0</v>
      </c>
      <c r="E43" s="190">
        <f>PORTIONS!E43*USAGE!$C$5</f>
        <v>0</v>
      </c>
      <c r="F43" s="190">
        <f>PORTIONS!F43*USAGE!$C$6</f>
        <v>0</v>
      </c>
      <c r="G43" s="190">
        <f>PORTIONS!G43*USAGE!$C$7</f>
        <v>0</v>
      </c>
      <c r="H43" s="190">
        <f>PORTIONS!H43*USAGE!$C$8</f>
        <v>0</v>
      </c>
      <c r="I43" s="190">
        <f>PORTIONS!I43*USAGE!$C$9</f>
        <v>0</v>
      </c>
      <c r="J43" s="190">
        <f>PORTIONS!J43*USAGE!$C$10</f>
        <v>0</v>
      </c>
      <c r="K43" s="190">
        <f>PORTIONS!K43*USAGE!$C$11</f>
        <v>0</v>
      </c>
      <c r="L43" s="190">
        <f>PORTIONS!L43*USAGE!$C$12</f>
        <v>0</v>
      </c>
      <c r="M43" s="142">
        <f>PORTIONS!M43*USAGE!$C$13</f>
        <v>0</v>
      </c>
      <c r="N43" s="190">
        <f>PORTIONS!N43*USAGE!$C$14</f>
        <v>0</v>
      </c>
      <c r="O43" s="190">
        <f>PORTIONS!O43*USAGE!$C$15</f>
        <v>0</v>
      </c>
      <c r="P43" s="190">
        <f>PORTIONS!P43*USAGE!$C$16</f>
        <v>0</v>
      </c>
      <c r="Q43" s="142">
        <f>PORTIONS!Q43*USAGE!$C$17</f>
        <v>0</v>
      </c>
      <c r="R43" s="190">
        <f>PORTIONS!R43*USAGE!$C$18</f>
        <v>0</v>
      </c>
      <c r="S43" s="190">
        <f>PORTIONS!S43*USAGE!$C$19</f>
        <v>0</v>
      </c>
      <c r="T43" s="190">
        <f>PORTIONS!T43*USAGE!$C$20</f>
        <v>0</v>
      </c>
      <c r="U43" s="190">
        <f>PORTIONS!U43*USAGE!$C$21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PORTIONS!B44*USAGE!$C$2</f>
        <v>0</v>
      </c>
      <c r="C44" s="190">
        <f>PORTIONS!C44*USAGE!$C$3</f>
        <v>0</v>
      </c>
      <c r="D44" s="190">
        <f>PORTIONS!D44*USAGE!$C$4</f>
        <v>0</v>
      </c>
      <c r="E44" s="190">
        <f>PORTIONS!E44*USAGE!$C$5</f>
        <v>0</v>
      </c>
      <c r="F44" s="190">
        <f>PORTIONS!F44*USAGE!$C$6</f>
        <v>0</v>
      </c>
      <c r="G44" s="190">
        <f>PORTIONS!G44*USAGE!$C$7</f>
        <v>0</v>
      </c>
      <c r="H44" s="190">
        <f>PORTIONS!H44*USAGE!$C$8</f>
        <v>0</v>
      </c>
      <c r="I44" s="190">
        <f>PORTIONS!I44*USAGE!$C$9</f>
        <v>0</v>
      </c>
      <c r="J44" s="190">
        <f>PORTIONS!J44*USAGE!$C$10</f>
        <v>0</v>
      </c>
      <c r="K44" s="190">
        <f>PORTIONS!K44*USAGE!$C$11</f>
        <v>0</v>
      </c>
      <c r="L44" s="190">
        <f>PORTIONS!L44*USAGE!$C$12</f>
        <v>0</v>
      </c>
      <c r="M44" s="142">
        <f>PORTIONS!M44*USAGE!$C$13</f>
        <v>0</v>
      </c>
      <c r="N44" s="190">
        <f>PORTIONS!N44*USAGE!$C$14</f>
        <v>0</v>
      </c>
      <c r="O44" s="190">
        <f>PORTIONS!O44*USAGE!$C$15</f>
        <v>0</v>
      </c>
      <c r="P44" s="190">
        <f>PORTIONS!P44*USAGE!$C$16</f>
        <v>0</v>
      </c>
      <c r="Q44" s="142">
        <f>PORTIONS!Q44*USAGE!$C$17</f>
        <v>0</v>
      </c>
      <c r="R44" s="190">
        <f>PORTIONS!R45*USAGE!$C$18</f>
        <v>0</v>
      </c>
      <c r="S44" s="190">
        <f>PORTIONS!S45*USAGE!$C$19</f>
        <v>0</v>
      </c>
      <c r="T44" s="190">
        <f>PORTIONS!T45*USAGE!$C$20</f>
        <v>0</v>
      </c>
      <c r="U44" s="190">
        <f>PORTIONS!U45*USAGE!$C$21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PORTIONS!B45*USAGE!$C$2</f>
        <v>0</v>
      </c>
      <c r="C45" s="190">
        <f>PORTIONS!C45*USAGE!$C$3</f>
        <v>0</v>
      </c>
      <c r="D45" s="190">
        <f>PORTIONS!D45*USAGE!$C$4</f>
        <v>0</v>
      </c>
      <c r="E45" s="190">
        <f>PORTIONS!E45*USAGE!$C$5</f>
        <v>0</v>
      </c>
      <c r="F45" s="190">
        <f>PORTIONS!F45*USAGE!$C$6</f>
        <v>0</v>
      </c>
      <c r="G45" s="190">
        <f>PORTIONS!G45*USAGE!$C$7</f>
        <v>0</v>
      </c>
      <c r="H45" s="190">
        <f>PORTIONS!H45*USAGE!$C$8</f>
        <v>0</v>
      </c>
      <c r="I45" s="190">
        <f>PORTIONS!I45*USAGE!$C$9</f>
        <v>0</v>
      </c>
      <c r="J45" s="190">
        <f>PORTIONS!J45*USAGE!$C$10</f>
        <v>0</v>
      </c>
      <c r="K45" s="190">
        <f>PORTIONS!K45*USAGE!$C$11</f>
        <v>0</v>
      </c>
      <c r="L45" s="190">
        <f>PORTIONS!L45*USAGE!$C$12</f>
        <v>0</v>
      </c>
      <c r="M45" s="142">
        <f>PORTIONS!M45*USAGE!$C$13</f>
        <v>0</v>
      </c>
      <c r="N45" s="190">
        <f>PORTIONS!N45*USAGE!$C$14</f>
        <v>0</v>
      </c>
      <c r="O45" s="190">
        <f>PORTIONS!O45*USAGE!$C$15</f>
        <v>0</v>
      </c>
      <c r="P45" s="190">
        <f>PORTIONS!P45*USAGE!$C$16</f>
        <v>0</v>
      </c>
      <c r="Q45" s="142">
        <f>PORTIONS!Q45*USAGE!$C$17</f>
        <v>0</v>
      </c>
      <c r="R45" s="190">
        <f>PORTIONS!R46*USAGE!$C$18</f>
        <v>0</v>
      </c>
      <c r="S45" s="190">
        <f>PORTIONS!S46*USAGE!$C$19</f>
        <v>0</v>
      </c>
      <c r="T45" s="190">
        <f>PORTIONS!T46*USAGE!$C$20</f>
        <v>0</v>
      </c>
      <c r="U45" s="190">
        <f>PORTIONS!U46*USAGE!$C$21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PORTIONS!B46*USAGE!$C$2</f>
        <v>0</v>
      </c>
      <c r="C46" s="190">
        <f>PORTIONS!C46*USAGE!$C$3</f>
        <v>0</v>
      </c>
      <c r="D46" s="190">
        <f>PORTIONS!D46*USAGE!$C$4</f>
        <v>0</v>
      </c>
      <c r="E46" s="190">
        <f>PORTIONS!E46*USAGE!$C$5</f>
        <v>0</v>
      </c>
      <c r="F46" s="190">
        <f>PORTIONS!F46*USAGE!$C$6</f>
        <v>0</v>
      </c>
      <c r="G46" s="190">
        <f>PORTIONS!G46*USAGE!$C$7</f>
        <v>0</v>
      </c>
      <c r="H46" s="190">
        <f>PORTIONS!H46*USAGE!$C$8</f>
        <v>0</v>
      </c>
      <c r="I46" s="190">
        <f>PORTIONS!I46*USAGE!$C$9</f>
        <v>0</v>
      </c>
      <c r="J46" s="190">
        <f>PORTIONS!J46*USAGE!$C$10</f>
        <v>0</v>
      </c>
      <c r="K46" s="190">
        <f>PORTIONS!K46*USAGE!$C$11</f>
        <v>0</v>
      </c>
      <c r="L46" s="190">
        <f>PORTIONS!L46*USAGE!$C$12</f>
        <v>0</v>
      </c>
      <c r="M46" s="142">
        <f>PORTIONS!M46*USAGE!$C$13</f>
        <v>0</v>
      </c>
      <c r="N46" s="190">
        <f>PORTIONS!N46*USAGE!$C$14</f>
        <v>0</v>
      </c>
      <c r="O46" s="190">
        <f>PORTIONS!O46*USAGE!$C$15</f>
        <v>0</v>
      </c>
      <c r="P46" s="190">
        <f>PORTIONS!P46*USAGE!$C$16</f>
        <v>0</v>
      </c>
      <c r="Q46" s="142">
        <f>PORTIONS!Q46*USAGE!$C$17</f>
        <v>0</v>
      </c>
      <c r="R46" s="190">
        <f>PORTIONS!R47*USAGE!$C$18</f>
        <v>0</v>
      </c>
      <c r="S46" s="190">
        <f>PORTIONS!S47*USAGE!$C$19</f>
        <v>0</v>
      </c>
      <c r="T46" s="190">
        <f>PORTIONS!T47*USAGE!$C$20</f>
        <v>0</v>
      </c>
      <c r="U46" s="190">
        <f>PORTIONS!U47*USAGE!$C$21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PORTIONS!B47*USAGE!$C$2</f>
        <v>0</v>
      </c>
      <c r="C47" s="190">
        <f>PORTIONS!C47*USAGE!$C$3</f>
        <v>0</v>
      </c>
      <c r="D47" s="190">
        <f>PORTIONS!D47*USAGE!$C$4</f>
        <v>0</v>
      </c>
      <c r="E47" s="190">
        <f>PORTIONS!E47*USAGE!$C$5</f>
        <v>0</v>
      </c>
      <c r="F47" s="190">
        <f>PORTIONS!F47*USAGE!$C$6</f>
        <v>0</v>
      </c>
      <c r="G47" s="190">
        <f>PORTIONS!G47*USAGE!$C$7</f>
        <v>0</v>
      </c>
      <c r="H47" s="190">
        <f>PORTIONS!H47*USAGE!$C$8</f>
        <v>0</v>
      </c>
      <c r="I47" s="190">
        <f>PORTIONS!I47*USAGE!$C$9</f>
        <v>0</v>
      </c>
      <c r="J47" s="190">
        <f>PORTIONS!J47*USAGE!$C$10</f>
        <v>0</v>
      </c>
      <c r="K47" s="190">
        <f>PORTIONS!K47*USAGE!$C$11</f>
        <v>0</v>
      </c>
      <c r="L47" s="190">
        <f>PORTIONS!L47*USAGE!$C$12</f>
        <v>0</v>
      </c>
      <c r="M47" s="142">
        <f>PORTIONS!M47*USAGE!$C$13</f>
        <v>0</v>
      </c>
      <c r="N47" s="190">
        <f>PORTIONS!N47*USAGE!$C$14</f>
        <v>0</v>
      </c>
      <c r="O47" s="190">
        <f>PORTIONS!O47*USAGE!$C$15</f>
        <v>0</v>
      </c>
      <c r="P47" s="190">
        <f>PORTIONS!P47*USAGE!$C$16</f>
        <v>0</v>
      </c>
      <c r="Q47" s="142">
        <f>PORTIONS!Q47*USAGE!$C$17</f>
        <v>0</v>
      </c>
      <c r="R47" s="190">
        <f>PORTIONS!R47*USAGE!$C$18</f>
        <v>0</v>
      </c>
      <c r="S47" s="190">
        <f>PORTIONS!S47*USAGE!$C$19</f>
        <v>0</v>
      </c>
      <c r="T47" s="190">
        <f>PORTIONS!T47*USAGE!$C$20</f>
        <v>0</v>
      </c>
      <c r="U47" s="190">
        <f>PORTIONS!U47*USAGE!$C$21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PORTIONS!B48*USAGE!$C$2</f>
        <v>0</v>
      </c>
      <c r="C48" s="190">
        <f>PORTIONS!C48*USAGE!$C$3</f>
        <v>0</v>
      </c>
      <c r="D48" s="190">
        <f>PORTIONS!D48*USAGE!$C$4</f>
        <v>0</v>
      </c>
      <c r="E48" s="190">
        <f>PORTIONS!E48*USAGE!$C$5</f>
        <v>0</v>
      </c>
      <c r="F48" s="190">
        <f>PORTIONS!F48*USAGE!$C$6</f>
        <v>0</v>
      </c>
      <c r="G48" s="190">
        <f>PORTIONS!G48*USAGE!$C$7</f>
        <v>0</v>
      </c>
      <c r="H48" s="190">
        <f>PORTIONS!H48*USAGE!$C$8</f>
        <v>0</v>
      </c>
      <c r="I48" s="190">
        <f>PORTIONS!I48*USAGE!$C$9</f>
        <v>0</v>
      </c>
      <c r="J48" s="190">
        <f>PORTIONS!J48*USAGE!$C$10</f>
        <v>0</v>
      </c>
      <c r="K48" s="190">
        <f>PORTIONS!K48*USAGE!$C$11</f>
        <v>0</v>
      </c>
      <c r="L48" s="190">
        <f>PORTIONS!L48*USAGE!$C$12</f>
        <v>0</v>
      </c>
      <c r="M48" s="142">
        <f>PORTIONS!M48*USAGE!$C$13</f>
        <v>0</v>
      </c>
      <c r="N48" s="190">
        <f>PORTIONS!N48*USAGE!$C$14</f>
        <v>0</v>
      </c>
      <c r="O48" s="190">
        <f>PORTIONS!O48*USAGE!$C$15</f>
        <v>0</v>
      </c>
      <c r="P48" s="190">
        <f>PORTIONS!P48*USAGE!$C$16</f>
        <v>0</v>
      </c>
      <c r="Q48" s="142">
        <f>PORTIONS!Q48*USAGE!$C$17</f>
        <v>0</v>
      </c>
      <c r="R48" s="190">
        <f>PORTIONS!R48*USAGE!$C$18</f>
        <v>0</v>
      </c>
      <c r="S48" s="190">
        <f>PORTIONS!S48*USAGE!$C$19</f>
        <v>0</v>
      </c>
      <c r="T48" s="190">
        <f>PORTIONS!T48*USAGE!$C$20</f>
        <v>0</v>
      </c>
      <c r="U48" s="190">
        <f>PORTIONS!U48*USAGE!$C$21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PORTIONS!B49*USAGE!$C$2</f>
        <v>0</v>
      </c>
      <c r="C49" s="190">
        <f>PORTIONS!C49*USAGE!$C$3</f>
        <v>0</v>
      </c>
      <c r="D49" s="190">
        <f>PORTIONS!D49*USAGE!$C$4</f>
        <v>0</v>
      </c>
      <c r="E49" s="190">
        <f>PORTIONS!E49*USAGE!$C$5</f>
        <v>0</v>
      </c>
      <c r="F49" s="190">
        <f>PORTIONS!F49*USAGE!$C$6</f>
        <v>0</v>
      </c>
      <c r="G49" s="190">
        <f>PORTIONS!G49*USAGE!$C$7</f>
        <v>0</v>
      </c>
      <c r="H49" s="190">
        <f>PORTIONS!H49*USAGE!$C$8</f>
        <v>0</v>
      </c>
      <c r="I49" s="190">
        <f>PORTIONS!I49*USAGE!$C$9</f>
        <v>0</v>
      </c>
      <c r="J49" s="190">
        <f>PORTIONS!J49*USAGE!$C$10</f>
        <v>0</v>
      </c>
      <c r="K49" s="190">
        <f>PORTIONS!K49*USAGE!$C$11</f>
        <v>0</v>
      </c>
      <c r="L49" s="190">
        <f>PORTIONS!L49*USAGE!$C$12</f>
        <v>0</v>
      </c>
      <c r="M49" s="142">
        <f>PORTIONS!M49*USAGE!$C$13</f>
        <v>0</v>
      </c>
      <c r="N49" s="190">
        <f>PORTIONS!N49*USAGE!$C$14</f>
        <v>0</v>
      </c>
      <c r="O49" s="190">
        <f>PORTIONS!O49*USAGE!$C$15</f>
        <v>0</v>
      </c>
      <c r="P49" s="190">
        <f>PORTIONS!P49*USAGE!$C$16</f>
        <v>0</v>
      </c>
      <c r="Q49" s="142">
        <f>PORTIONS!Q49*USAGE!$C$17</f>
        <v>0</v>
      </c>
      <c r="R49" s="190">
        <f>PORTIONS!R49*USAGE!$C$18</f>
        <v>0</v>
      </c>
      <c r="S49" s="190">
        <f>PORTIONS!S49*USAGE!$C$19</f>
        <v>0</v>
      </c>
      <c r="T49" s="190">
        <f>PORTIONS!T49*USAGE!$C$20</f>
        <v>0</v>
      </c>
      <c r="U49" s="190">
        <f>PORTIONS!U49*USAGE!$C$21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PORTIONS!B52*USAGE!$C$2</f>
        <v>0</v>
      </c>
      <c r="C50" s="190">
        <f>PORTIONS!C52*USAGE!$C$3</f>
        <v>0</v>
      </c>
      <c r="D50" s="190">
        <f>PORTIONS!D52*USAGE!$C$4</f>
        <v>0</v>
      </c>
      <c r="E50" s="190">
        <f>PORTIONS!E52*USAGE!$C$5</f>
        <v>0</v>
      </c>
      <c r="F50" s="190">
        <f>PORTIONS!F52*USAGE!$C$6</f>
        <v>0</v>
      </c>
      <c r="G50" s="190">
        <f>PORTIONS!G52*USAGE!$C$7</f>
        <v>0</v>
      </c>
      <c r="H50" s="190">
        <f>PORTIONS!H52*USAGE!$C$8</f>
        <v>0</v>
      </c>
      <c r="I50" s="190">
        <f>PORTIONS!I52*USAGE!$C$9</f>
        <v>0</v>
      </c>
      <c r="J50" s="190">
        <f>PORTIONS!J52*USAGE!$C$10</f>
        <v>0</v>
      </c>
      <c r="K50" s="190">
        <f>PORTIONS!K52*USAGE!$C$11</f>
        <v>0</v>
      </c>
      <c r="L50" s="190">
        <f>PORTIONS!L52*USAGE!$C$12</f>
        <v>0</v>
      </c>
      <c r="M50" s="142">
        <f>PORTIONS!M52*USAGE!$C$13</f>
        <v>0</v>
      </c>
      <c r="N50" s="190">
        <f>PORTIONS!N52*USAGE!$C$14</f>
        <v>0</v>
      </c>
      <c r="O50" s="190">
        <f>PORTIONS!O52*USAGE!$C$15</f>
        <v>0</v>
      </c>
      <c r="P50" s="190">
        <f>PORTIONS!P52*USAGE!$C$16</f>
        <v>0</v>
      </c>
      <c r="Q50" s="142">
        <f>PORTIONS!Q52*USAGE!$C$17</f>
        <v>0</v>
      </c>
      <c r="R50" s="190">
        <f>PORTIONS!R52*USAGE!$C$18</f>
        <v>0</v>
      </c>
      <c r="S50" s="190">
        <f>PORTIONS!S52*USAGE!$C$19</f>
        <v>0</v>
      </c>
      <c r="T50" s="190">
        <f>PORTIONS!T52*USAGE!$C$20</f>
        <v>0</v>
      </c>
      <c r="U50" s="190">
        <f>PORTIONS!U52*USAGE!$C$21</f>
        <v>0</v>
      </c>
      <c r="V50" s="218">
        <f t="shared" si="1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PORTIONS!B2*USAGE!$D$2</f>
        <v>0</v>
      </c>
      <c r="C2" s="190">
        <f>PORTIONS!C2*USAGE!$D$3</f>
        <v>0</v>
      </c>
      <c r="D2" s="190">
        <f>PORTIONS!D2*USAGE!$D$4</f>
        <v>0</v>
      </c>
      <c r="E2" s="190">
        <f>PORTIONS!E2*USAGE!$D$5</f>
        <v>0</v>
      </c>
      <c r="F2" s="190">
        <f>PORTIONS!F2*USAGE!$D$6</f>
        <v>0</v>
      </c>
      <c r="G2" s="190">
        <f>PORTIONS!G2*USAGE!$D$7</f>
        <v>0</v>
      </c>
      <c r="H2" s="190">
        <f>PORTIONS!H2*USAGE!$D$8</f>
        <v>0</v>
      </c>
      <c r="I2" s="190">
        <f>PORTIONS!I2*USAGE!$D$9</f>
        <v>0</v>
      </c>
      <c r="J2" s="190">
        <f>PORTIONS!J2*USAGE!$D$10</f>
        <v>0</v>
      </c>
      <c r="K2" s="190">
        <f>PORTIONS!K2*USAGE!$D$11</f>
        <v>0</v>
      </c>
      <c r="L2" s="190">
        <f>PORTIONS!L2*USAGE!$D$12</f>
        <v>0</v>
      </c>
      <c r="M2" s="142">
        <f>PORTIONS!M2*USAGE!$D$13</f>
        <v>0</v>
      </c>
      <c r="N2" s="190">
        <f>PORTIONS!N2*USAGE!$D$14</f>
        <v>0</v>
      </c>
      <c r="O2" s="190">
        <f>PORTIONS!O2*USAGE!$D$15</f>
        <v>0</v>
      </c>
      <c r="P2" s="190">
        <f>PORTIONS!P2*USAGE!$D$16</f>
        <v>0</v>
      </c>
      <c r="Q2" s="142">
        <f>PORTIONS!Q2*USAGE!$D$17</f>
        <v>0</v>
      </c>
      <c r="R2" s="190">
        <f>PORTIONS!R2*USAGE!$D$18</f>
        <v>0</v>
      </c>
      <c r="S2" s="190">
        <f>PORTIONS!S2*USAGE!$D$19</f>
        <v>0</v>
      </c>
      <c r="T2" s="190">
        <f>PORTIONS!T2*USAGE!$D$20</f>
        <v>0</v>
      </c>
      <c r="U2" s="190">
        <f>PORTIONS!U2*USAGE!$D$21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PORTIONS!B3*USAGE!$D$2</f>
        <v>0</v>
      </c>
      <c r="C3" s="190">
        <f>PORTIONS!C3*USAGE!$D$3</f>
        <v>0</v>
      </c>
      <c r="D3" s="190">
        <f>PORTIONS!D3*USAGE!$D$4</f>
        <v>0</v>
      </c>
      <c r="E3" s="190">
        <f>PORTIONS!E3*USAGE!$D$5</f>
        <v>0</v>
      </c>
      <c r="F3" s="190">
        <f>PORTIONS!F3*USAGE!$D$6</f>
        <v>0</v>
      </c>
      <c r="G3" s="190">
        <f>PORTIONS!G3*USAGE!$D$7</f>
        <v>0</v>
      </c>
      <c r="H3" s="190">
        <f>PORTIONS!H3*USAGE!$D$8</f>
        <v>0</v>
      </c>
      <c r="I3" s="190">
        <f>PORTIONS!I3*USAGE!$D$9</f>
        <v>0</v>
      </c>
      <c r="J3" s="190">
        <f>PORTIONS!J3*USAGE!$D$10</f>
        <v>0</v>
      </c>
      <c r="K3" s="190">
        <f>PORTIONS!K3*USAGE!$D$11</f>
        <v>0</v>
      </c>
      <c r="L3" s="190">
        <f>PORTIONS!L3*USAGE!$D$12</f>
        <v>0</v>
      </c>
      <c r="M3" s="142">
        <f>PORTIONS!M3*USAGE!$D$13</f>
        <v>0</v>
      </c>
      <c r="N3" s="190">
        <f>PORTIONS!N3*USAGE!$D$14</f>
        <v>0</v>
      </c>
      <c r="O3" s="190">
        <f>PORTIONS!O3*USAGE!$D$15</f>
        <v>26.64685714</v>
      </c>
      <c r="P3" s="190">
        <f>PORTIONS!P3*USAGE!$D$16</f>
        <v>27.75714286</v>
      </c>
      <c r="Q3" s="142">
        <f>PORTIONS!Q3*USAGE!$D$17</f>
        <v>0</v>
      </c>
      <c r="R3" s="190">
        <f>PORTIONS!R3*USAGE!$D$18</f>
        <v>0</v>
      </c>
      <c r="S3" s="190">
        <f>PORTIONS!S3*USAGE!$D$19</f>
        <v>0</v>
      </c>
      <c r="T3" s="190">
        <f>PORTIONS!T3*USAGE!$D$20</f>
        <v>0</v>
      </c>
      <c r="U3" s="190">
        <f>PORTIONS!U3*USAGE!$D$21</f>
        <v>0</v>
      </c>
      <c r="V3" s="218">
        <f t="shared" si="1"/>
        <v>54.404</v>
      </c>
    </row>
    <row r="4">
      <c r="A4" s="141" t="str">
        <f>COSTS!A4&amp;" (g)"</f>
        <v>Basil (g)</v>
      </c>
      <c r="B4" s="142">
        <f>PORTIONS!B4*USAGE!$D$2</f>
        <v>0</v>
      </c>
      <c r="C4" s="190">
        <f>PORTIONS!C4*USAGE!$D$3</f>
        <v>0</v>
      </c>
      <c r="D4" s="190">
        <f>PORTIONS!D4*USAGE!$D$4</f>
        <v>0</v>
      </c>
      <c r="E4" s="190">
        <f>PORTIONS!E4*USAGE!$D$5</f>
        <v>0</v>
      </c>
      <c r="F4" s="190">
        <f>PORTIONS!F4*USAGE!$D$6</f>
        <v>131.8464286</v>
      </c>
      <c r="G4" s="190">
        <f>PORTIONS!G4*USAGE!$D$7</f>
        <v>180.4214286</v>
      </c>
      <c r="H4" s="190">
        <f>PORTIONS!H4*USAGE!$D$8</f>
        <v>41.63571429</v>
      </c>
      <c r="I4" s="190">
        <f>PORTIONS!I4*USAGE!$D$9</f>
        <v>0</v>
      </c>
      <c r="J4" s="190">
        <f>PORTIONS!J4*USAGE!$D$10</f>
        <v>0</v>
      </c>
      <c r="K4" s="190">
        <f>PORTIONS!K4*USAGE!$D$11</f>
        <v>0</v>
      </c>
      <c r="L4" s="190">
        <f>PORTIONS!L4*USAGE!$D$12</f>
        <v>0</v>
      </c>
      <c r="M4" s="142">
        <f>PORTIONS!M4*USAGE!$D$13</f>
        <v>0</v>
      </c>
      <c r="N4" s="190">
        <f>PORTIONS!N4*USAGE!$D$14</f>
        <v>0</v>
      </c>
      <c r="O4" s="190">
        <f>PORTIONS!O4*USAGE!$D$15</f>
        <v>13.32342857</v>
      </c>
      <c r="P4" s="190">
        <f>PORTIONS!P4*USAGE!$D$16</f>
        <v>0</v>
      </c>
      <c r="Q4" s="142">
        <f>PORTIONS!Q4*USAGE!$D$17</f>
        <v>0</v>
      </c>
      <c r="R4" s="190">
        <f>PORTIONS!R4*USAGE!$D$18</f>
        <v>0</v>
      </c>
      <c r="S4" s="190">
        <f>PORTIONS!S4*USAGE!$D$19</f>
        <v>0</v>
      </c>
      <c r="T4" s="190">
        <f>PORTIONS!T4*USAGE!$D$20</f>
        <v>0</v>
      </c>
      <c r="U4" s="190">
        <f>PORTIONS!U4*USAGE!$D$21</f>
        <v>0</v>
      </c>
      <c r="V4" s="218">
        <f t="shared" si="1"/>
        <v>367.227</v>
      </c>
    </row>
    <row r="5">
      <c r="A5" s="141" t="str">
        <f>COSTS!A5&amp;" (g)"</f>
        <v>BIGA (g)</v>
      </c>
      <c r="B5" s="142">
        <f>PORTIONS!B5*USAGE!$D$2</f>
        <v>0</v>
      </c>
      <c r="C5" s="190">
        <f>PORTIONS!C5*USAGE!$D$3</f>
        <v>0</v>
      </c>
      <c r="D5" s="190">
        <f>PORTIONS!D5*USAGE!$D$4</f>
        <v>0</v>
      </c>
      <c r="E5" s="190">
        <f>PORTIONS!E5*USAGE!$D$5</f>
        <v>0</v>
      </c>
      <c r="F5" s="190">
        <f>PORTIONS!F5*USAGE!$D$6</f>
        <v>0</v>
      </c>
      <c r="G5" s="190">
        <f>PORTIONS!G5*USAGE!$D$7</f>
        <v>0</v>
      </c>
      <c r="H5" s="190">
        <f>PORTIONS!H5*USAGE!$D$8</f>
        <v>0</v>
      </c>
      <c r="I5" s="190">
        <f>PORTIONS!I5*USAGE!$D$9</f>
        <v>0</v>
      </c>
      <c r="J5" s="190">
        <f>PORTIONS!J5*USAGE!$D$10</f>
        <v>0</v>
      </c>
      <c r="K5" s="190">
        <f>PORTIONS!K5*USAGE!$D$11</f>
        <v>0</v>
      </c>
      <c r="L5" s="190">
        <f>PORTIONS!L5*USAGE!$D$12</f>
        <v>0</v>
      </c>
      <c r="M5" s="142">
        <f>PORTIONS!M5*USAGE!$D$13</f>
        <v>0</v>
      </c>
      <c r="N5" s="190">
        <f>PORTIONS!N5*USAGE!$D$14</f>
        <v>0</v>
      </c>
      <c r="O5" s="190">
        <f>PORTIONS!O5*USAGE!$D$15</f>
        <v>0</v>
      </c>
      <c r="P5" s="190">
        <f>PORTIONS!P5*USAGE!$D$16</f>
        <v>0</v>
      </c>
      <c r="Q5" s="142">
        <f>PORTIONS!Q5*USAGE!$D$17</f>
        <v>0</v>
      </c>
      <c r="R5" s="190">
        <f>PORTIONS!R5*USAGE!$D$18</f>
        <v>0</v>
      </c>
      <c r="S5" s="190">
        <f>PORTIONS!S5*USAGE!$D$19</f>
        <v>0</v>
      </c>
      <c r="T5" s="190">
        <f>PORTIONS!T5*USAGE!$D$20</f>
        <v>0</v>
      </c>
      <c r="U5" s="190">
        <f>PORTIONS!U5*USAGE!$D$21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PORTIONS!B6*USAGE!$D$2</f>
        <v>0</v>
      </c>
      <c r="C6" s="190">
        <f>PORTIONS!C6*USAGE!$D$3</f>
        <v>0</v>
      </c>
      <c r="D6" s="190">
        <f>PORTIONS!D6*USAGE!$D$4</f>
        <v>0</v>
      </c>
      <c r="E6" s="190">
        <f>PORTIONS!E6*USAGE!$D$5</f>
        <v>0</v>
      </c>
      <c r="F6" s="190">
        <f>PORTIONS!F6*USAGE!$D$6</f>
        <v>0</v>
      </c>
      <c r="G6" s="190">
        <f>PORTIONS!G6*USAGE!$D$7</f>
        <v>0</v>
      </c>
      <c r="H6" s="190">
        <f>PORTIONS!H6*USAGE!$D$8</f>
        <v>0</v>
      </c>
      <c r="I6" s="190">
        <f>PORTIONS!I6*USAGE!$D$9</f>
        <v>0</v>
      </c>
      <c r="J6" s="190">
        <f>PORTIONS!J6*USAGE!$D$10</f>
        <v>0</v>
      </c>
      <c r="K6" s="190">
        <f>PORTIONS!K6*USAGE!$D$11</f>
        <v>0</v>
      </c>
      <c r="L6" s="190">
        <f>PORTIONS!L6*USAGE!$D$12</f>
        <v>0</v>
      </c>
      <c r="M6" s="142">
        <f>PORTIONS!M6*USAGE!$D$13</f>
        <v>0</v>
      </c>
      <c r="N6" s="190">
        <f>PORTIONS!N6*USAGE!$D$14</f>
        <v>283.1228571</v>
      </c>
      <c r="O6" s="190">
        <f>PORTIONS!O6*USAGE!$D$15</f>
        <v>0</v>
      </c>
      <c r="P6" s="190">
        <f>PORTIONS!P6*USAGE!$D$16</f>
        <v>0</v>
      </c>
      <c r="Q6" s="142">
        <f>PORTIONS!Q6*USAGE!$D$17</f>
        <v>0</v>
      </c>
      <c r="R6" s="190">
        <f>PORTIONS!R6*USAGE!$D$18</f>
        <v>0</v>
      </c>
      <c r="S6" s="190">
        <f>PORTIONS!S6*USAGE!$D$19</f>
        <v>0</v>
      </c>
      <c r="T6" s="190">
        <f>PORTIONS!T6*USAGE!$D$20</f>
        <v>0</v>
      </c>
      <c r="U6" s="190">
        <f>PORTIONS!U6*USAGE!$D$21</f>
        <v>0</v>
      </c>
      <c r="V6" s="218">
        <f t="shared" si="1"/>
        <v>283.1228571</v>
      </c>
    </row>
    <row r="7">
      <c r="A7" s="141" t="str">
        <f>COSTS!A7&amp;" (g)"</f>
        <v>Cranberries, dried (g)</v>
      </c>
      <c r="B7" s="142">
        <f>PORTIONS!B7*USAGE!$D$2</f>
        <v>0</v>
      </c>
      <c r="C7" s="190">
        <f>PORTIONS!C7*USAGE!$D$3</f>
        <v>0</v>
      </c>
      <c r="D7" s="190">
        <f>PORTIONS!D7*USAGE!$D$4</f>
        <v>0</v>
      </c>
      <c r="E7" s="190">
        <f>PORTIONS!E7*USAGE!$D$5</f>
        <v>0</v>
      </c>
      <c r="F7" s="190">
        <f>PORTIONS!F7*USAGE!$D$6</f>
        <v>0</v>
      </c>
      <c r="G7" s="190">
        <f>PORTIONS!G7*USAGE!$D$7</f>
        <v>0</v>
      </c>
      <c r="H7" s="190">
        <f>PORTIONS!H7*USAGE!$D$8</f>
        <v>0</v>
      </c>
      <c r="I7" s="190">
        <f>PORTIONS!I7*USAGE!$D$9</f>
        <v>0</v>
      </c>
      <c r="J7" s="190">
        <f>PORTIONS!J7*USAGE!$D$10</f>
        <v>0</v>
      </c>
      <c r="K7" s="190">
        <f>PORTIONS!K7*USAGE!$D$11</f>
        <v>0</v>
      </c>
      <c r="L7" s="190">
        <f>PORTIONS!L7*USAGE!$D$12</f>
        <v>0</v>
      </c>
      <c r="M7" s="142">
        <f>PORTIONS!M7*USAGE!$D$13</f>
        <v>0</v>
      </c>
      <c r="N7" s="190">
        <f>PORTIONS!N7*USAGE!$D$14</f>
        <v>0</v>
      </c>
      <c r="O7" s="190">
        <f>PORTIONS!O7*USAGE!$D$15</f>
        <v>0</v>
      </c>
      <c r="P7" s="190">
        <f>PORTIONS!P7*USAGE!$D$16</f>
        <v>55.51428571</v>
      </c>
      <c r="Q7" s="142">
        <f>PORTIONS!Q7*USAGE!$D$17</f>
        <v>0</v>
      </c>
      <c r="R7" s="190">
        <f>PORTIONS!R7*USAGE!$D$18</f>
        <v>0</v>
      </c>
      <c r="S7" s="190">
        <f>PORTIONS!S7*USAGE!$D$19</f>
        <v>0</v>
      </c>
      <c r="T7" s="190">
        <f>PORTIONS!T7*USAGE!$D$20</f>
        <v>0</v>
      </c>
      <c r="U7" s="190">
        <f>PORTIONS!U7*USAGE!$D$21</f>
        <v>0</v>
      </c>
      <c r="V7" s="218">
        <f t="shared" si="1"/>
        <v>55.51428571</v>
      </c>
    </row>
    <row r="8">
      <c r="A8" s="141" t="str">
        <f>COSTS!A8&amp;" (g)"</f>
        <v>Croutons (g)</v>
      </c>
      <c r="B8" s="142">
        <f>PORTIONS!B8*USAGE!$D$2</f>
        <v>0</v>
      </c>
      <c r="C8" s="190">
        <f>PORTIONS!C8*USAGE!$D$3</f>
        <v>0</v>
      </c>
      <c r="D8" s="190">
        <f>PORTIONS!D8*USAGE!$D$4</f>
        <v>0</v>
      </c>
      <c r="E8" s="190">
        <f>PORTIONS!E8*USAGE!$D$5</f>
        <v>0</v>
      </c>
      <c r="F8" s="190">
        <f>PORTIONS!F8*USAGE!$D$6</f>
        <v>0</v>
      </c>
      <c r="G8" s="190">
        <f>PORTIONS!G8*USAGE!$D$7</f>
        <v>0</v>
      </c>
      <c r="H8" s="190">
        <f>PORTIONS!H8*USAGE!$D$8</f>
        <v>0</v>
      </c>
      <c r="I8" s="190">
        <f>PORTIONS!I8*USAGE!$D$9</f>
        <v>0</v>
      </c>
      <c r="J8" s="190">
        <f>PORTIONS!J8*USAGE!$D$10</f>
        <v>0</v>
      </c>
      <c r="K8" s="190">
        <f>PORTIONS!K8*USAGE!$D$11</f>
        <v>0</v>
      </c>
      <c r="L8" s="190">
        <f>PORTIONS!L8*USAGE!$D$12</f>
        <v>0</v>
      </c>
      <c r="M8" s="142">
        <f>PORTIONS!M8*USAGE!$D$13</f>
        <v>0</v>
      </c>
      <c r="N8" s="190">
        <f>PORTIONS!N8*USAGE!$D$14</f>
        <v>169.8737143</v>
      </c>
      <c r="O8" s="190">
        <f>PORTIONS!O8*USAGE!$D$15</f>
        <v>0</v>
      </c>
      <c r="P8" s="190">
        <f>PORTIONS!P8*USAGE!$D$16</f>
        <v>0</v>
      </c>
      <c r="Q8" s="142">
        <f>PORTIONS!Q8*USAGE!$D$17</f>
        <v>0</v>
      </c>
      <c r="R8" s="190">
        <f>PORTIONS!R8*USAGE!$D$18</f>
        <v>0</v>
      </c>
      <c r="S8" s="190">
        <f>PORTIONS!S8*USAGE!$D$19</f>
        <v>0</v>
      </c>
      <c r="T8" s="190">
        <f>PORTIONS!T8*USAGE!$D$20</f>
        <v>0</v>
      </c>
      <c r="U8" s="190">
        <f>PORTIONS!U8*USAGE!$D$21</f>
        <v>0</v>
      </c>
      <c r="V8" s="218">
        <f t="shared" si="1"/>
        <v>169.8737143</v>
      </c>
    </row>
    <row r="9">
      <c r="A9" s="141" t="str">
        <f>COSTS!A9&amp;" (g)"</f>
        <v>Dough (g)</v>
      </c>
      <c r="B9" s="142">
        <f>PORTIONS!B9*USAGE!$D$2</f>
        <v>0</v>
      </c>
      <c r="C9" s="190">
        <f>PORTIONS!C9*USAGE!$D$3</f>
        <v>0</v>
      </c>
      <c r="D9" s="190">
        <f>PORTIONS!D9*USAGE!$D$4</f>
        <v>735.5642857</v>
      </c>
      <c r="E9" s="190">
        <f>PORTIONS!E9*USAGE!$D$5</f>
        <v>2206.692857</v>
      </c>
      <c r="F9" s="190">
        <f>PORTIONS!F9*USAGE!$D$6</f>
        <v>6987.860714</v>
      </c>
      <c r="G9" s="190">
        <f>PORTIONS!G9*USAGE!$D$7</f>
        <v>9562.335714</v>
      </c>
      <c r="H9" s="190">
        <f>PORTIONS!H9*USAGE!$D$8</f>
        <v>2206.692857</v>
      </c>
      <c r="I9" s="190">
        <f>PORTIONS!I9*USAGE!$D$9</f>
        <v>2206.692857</v>
      </c>
      <c r="J9" s="190">
        <f>PORTIONS!J9*USAGE!$D$10</f>
        <v>7723.425</v>
      </c>
      <c r="K9" s="190">
        <f>PORTIONS!K9*USAGE!$D$11</f>
        <v>2206.692857</v>
      </c>
      <c r="L9" s="190">
        <f>PORTIONS!L9*USAGE!$D$12</f>
        <v>4413.385714</v>
      </c>
      <c r="M9" s="142">
        <f>PORTIONS!M9*USAGE!$D$13</f>
        <v>0</v>
      </c>
      <c r="N9" s="190">
        <f>PORTIONS!N9*USAGE!$D$14</f>
        <v>0</v>
      </c>
      <c r="O9" s="190">
        <f>PORTIONS!O9*USAGE!$D$15</f>
        <v>0</v>
      </c>
      <c r="P9" s="190">
        <f>PORTIONS!P9*USAGE!$D$16</f>
        <v>0</v>
      </c>
      <c r="Q9" s="142">
        <f>PORTIONS!Q9*USAGE!$D$17</f>
        <v>0</v>
      </c>
      <c r="R9" s="190">
        <f>PORTIONS!R9*USAGE!$D$18</f>
        <v>0</v>
      </c>
      <c r="S9" s="190">
        <f>PORTIONS!S9*USAGE!$D$19</f>
        <v>0</v>
      </c>
      <c r="T9" s="190">
        <f>PORTIONS!T9*USAGE!$D$20</f>
        <v>0</v>
      </c>
      <c r="U9" s="190">
        <f>PORTIONS!U9*USAGE!$D$21</f>
        <v>0</v>
      </c>
      <c r="V9" s="218">
        <f t="shared" si="1"/>
        <v>38249.34286</v>
      </c>
    </row>
    <row r="10">
      <c r="A10" s="158" t="str">
        <f>COSTS!A10&amp;" (g)"</f>
        <v>EGGS (g)</v>
      </c>
      <c r="B10" s="158">
        <f>PORTIONS!B10*USAGE!$D$2</f>
        <v>0</v>
      </c>
      <c r="C10" s="158">
        <f>PORTIONS!C10*USAGE!$D$3</f>
        <v>0</v>
      </c>
      <c r="D10" s="158">
        <f>PORTIONS!D10*USAGE!$D$4</f>
        <v>0</v>
      </c>
      <c r="E10" s="158">
        <f>PORTIONS!E10*USAGE!$D$5</f>
        <v>0</v>
      </c>
      <c r="F10" s="158">
        <f>PORTIONS!F10*USAGE!$D$6</f>
        <v>0</v>
      </c>
      <c r="G10" s="158">
        <f>PORTIONS!G10*USAGE!$D$7</f>
        <v>0</v>
      </c>
      <c r="H10" s="158">
        <f>PORTIONS!H10*USAGE!$D$8</f>
        <v>0</v>
      </c>
      <c r="I10" s="158">
        <f>PORTIONS!I10*USAGE!$D$9</f>
        <v>0</v>
      </c>
      <c r="J10" s="158">
        <f>PORTIONS!J10*USAGE!$D$10</f>
        <v>0</v>
      </c>
      <c r="K10" s="158">
        <f>PORTIONS!K10*USAGE!$D$11</f>
        <v>0</v>
      </c>
      <c r="L10" s="158">
        <f>PORTIONS!L10*USAGE!$D$12</f>
        <v>0</v>
      </c>
      <c r="M10" s="158">
        <f>PORTIONS!M10*USAGE!$D$13</f>
        <v>0</v>
      </c>
      <c r="N10" s="158">
        <f>PORTIONS!N10*USAGE!$D$14</f>
        <v>0</v>
      </c>
      <c r="O10" s="158">
        <f>PORTIONS!O10*USAGE!$D$15</f>
        <v>0</v>
      </c>
      <c r="P10" s="158">
        <f>PORTIONS!P10*USAGE!$D$16</f>
        <v>0</v>
      </c>
      <c r="Q10" s="158">
        <f>PORTIONS!Q10*USAGE!$D$17</f>
        <v>0</v>
      </c>
      <c r="R10" s="158">
        <f>PORTIONS!R10*USAGE!$D$18</f>
        <v>0</v>
      </c>
      <c r="S10" s="158">
        <f>PORTIONS!S10*USAGE!$D$19</f>
        <v>0</v>
      </c>
      <c r="T10" s="158">
        <f>PORTIONS!T10*USAGE!$D$20</f>
        <v>0</v>
      </c>
      <c r="U10" s="158">
        <f>PORTIONS!U10*USAGE!$D$21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PORTIONS!B11*USAGE!$D$2</f>
        <v>0</v>
      </c>
      <c r="C11" s="190">
        <f>PORTIONS!C11*USAGE!$D$3</f>
        <v>0</v>
      </c>
      <c r="D11" s="190">
        <f>PORTIONS!D11*USAGE!$D$4</f>
        <v>0</v>
      </c>
      <c r="E11" s="190">
        <f>PORTIONS!E11*USAGE!$D$5</f>
        <v>0</v>
      </c>
      <c r="F11" s="190">
        <f>PORTIONS!F11*USAGE!$D$6</f>
        <v>0</v>
      </c>
      <c r="G11" s="190">
        <f>PORTIONS!G11*USAGE!$D$7</f>
        <v>0</v>
      </c>
      <c r="H11" s="190">
        <f>PORTIONS!H11*USAGE!$D$8</f>
        <v>0</v>
      </c>
      <c r="I11" s="190">
        <f>PORTIONS!I11*USAGE!$D$9</f>
        <v>0</v>
      </c>
      <c r="J11" s="190">
        <f>PORTIONS!J11*USAGE!$D$10</f>
        <v>0</v>
      </c>
      <c r="K11" s="190">
        <f>PORTIONS!K11*USAGE!$D$11</f>
        <v>0</v>
      </c>
      <c r="L11" s="190">
        <f>PORTIONS!L11*USAGE!$D$12</f>
        <v>0</v>
      </c>
      <c r="M11" s="142">
        <f>PORTIONS!M11*USAGE!$D$13</f>
        <v>0</v>
      </c>
      <c r="N11" s="190">
        <f>PORTIONS!N11*USAGE!$D$14</f>
        <v>0</v>
      </c>
      <c r="O11" s="190">
        <f>PORTIONS!O11*USAGE!$D$15</f>
        <v>0</v>
      </c>
      <c r="P11" s="190">
        <f>PORTIONS!P11*USAGE!$D$16</f>
        <v>0</v>
      </c>
      <c r="Q11" s="142">
        <f>PORTIONS!Q11*USAGE!$D$17</f>
        <v>0</v>
      </c>
      <c r="R11" s="190">
        <f>PORTIONS!R11*USAGE!$D$18</f>
        <v>0</v>
      </c>
      <c r="S11" s="190">
        <f>PORTIONS!S11*USAGE!$D$19</f>
        <v>0</v>
      </c>
      <c r="T11" s="190">
        <f>PORTIONS!T11*USAGE!$D$20</f>
        <v>0</v>
      </c>
      <c r="U11" s="190">
        <f>PORTIONS!U11*USAGE!$D$21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PORTIONS!B12*USAGE!$D$2</f>
        <v>0</v>
      </c>
      <c r="C12" s="190">
        <f>PORTIONS!C12*USAGE!$D$3</f>
        <v>0</v>
      </c>
      <c r="D12" s="190">
        <f>PORTIONS!D12*USAGE!$D$4</f>
        <v>0</v>
      </c>
      <c r="E12" s="190">
        <f>PORTIONS!E12*USAGE!$D$5</f>
        <v>0</v>
      </c>
      <c r="F12" s="190">
        <f>PORTIONS!F12*USAGE!$D$6</f>
        <v>0</v>
      </c>
      <c r="G12" s="190">
        <f>PORTIONS!G12*USAGE!$D$7</f>
        <v>0</v>
      </c>
      <c r="H12" s="190">
        <f>PORTIONS!H12*USAGE!$D$8</f>
        <v>0</v>
      </c>
      <c r="I12" s="190">
        <f>PORTIONS!I12*USAGE!$D$9</f>
        <v>0</v>
      </c>
      <c r="J12" s="190">
        <f>PORTIONS!J12*USAGE!$D$10</f>
        <v>0</v>
      </c>
      <c r="K12" s="190">
        <f>PORTIONS!K12*USAGE!$D$11</f>
        <v>0</v>
      </c>
      <c r="L12" s="190">
        <f>PORTIONS!L12*USAGE!$D$12</f>
        <v>0</v>
      </c>
      <c r="M12" s="142">
        <f>PORTIONS!M12*USAGE!$D$13</f>
        <v>0</v>
      </c>
      <c r="N12" s="190">
        <f>PORTIONS!N12*USAGE!$D$14</f>
        <v>0</v>
      </c>
      <c r="O12" s="190">
        <f>PORTIONS!O12*USAGE!$D$15</f>
        <v>0</v>
      </c>
      <c r="P12" s="190">
        <f>PORTIONS!P12*USAGE!$D$16</f>
        <v>0</v>
      </c>
      <c r="Q12" s="142">
        <f>PORTIONS!Q12*USAGE!$D$17</f>
        <v>0</v>
      </c>
      <c r="R12" s="190">
        <f>PORTIONS!R12*USAGE!$D$18</f>
        <v>0</v>
      </c>
      <c r="S12" s="190">
        <f>PORTIONS!S12*USAGE!$D$19</f>
        <v>0</v>
      </c>
      <c r="T12" s="190">
        <f>PORTIONS!T12*USAGE!$D$20</f>
        <v>0</v>
      </c>
      <c r="U12" s="190">
        <f>PORTIONS!U12*USAGE!$D$21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PORTIONS!B13*USAGE!$D$2</f>
        <v>0</v>
      </c>
      <c r="C13" s="190">
        <f>PORTIONS!C13*USAGE!$D$3</f>
        <v>0</v>
      </c>
      <c r="D13" s="190">
        <f>PORTIONS!D13*USAGE!$D$4</f>
        <v>0</v>
      </c>
      <c r="E13" s="190">
        <f>PORTIONS!E13*USAGE!$D$5</f>
        <v>0</v>
      </c>
      <c r="F13" s="190">
        <f>PORTIONS!F13*USAGE!$D$6</f>
        <v>0</v>
      </c>
      <c r="G13" s="190">
        <f>PORTIONS!G13*USAGE!$D$7</f>
        <v>0</v>
      </c>
      <c r="H13" s="190">
        <f>PORTIONS!H13*USAGE!$D$8</f>
        <v>66.61714286</v>
      </c>
      <c r="I13" s="190">
        <f>PORTIONS!I13*USAGE!$D$9</f>
        <v>0</v>
      </c>
      <c r="J13" s="190">
        <f>PORTIONS!J13*USAGE!$D$10</f>
        <v>0</v>
      </c>
      <c r="K13" s="190">
        <f>PORTIONS!K13*USAGE!$D$11</f>
        <v>0</v>
      </c>
      <c r="L13" s="190">
        <f>PORTIONS!L13*USAGE!$D$12</f>
        <v>0</v>
      </c>
      <c r="M13" s="142">
        <f>PORTIONS!M13*USAGE!$D$13</f>
        <v>0</v>
      </c>
      <c r="N13" s="190">
        <f>PORTIONS!N13*USAGE!$D$14</f>
        <v>0</v>
      </c>
      <c r="O13" s="190">
        <f>PORTIONS!O13*USAGE!$D$15</f>
        <v>0</v>
      </c>
      <c r="P13" s="190">
        <f>PORTIONS!P13*USAGE!$D$16</f>
        <v>0</v>
      </c>
      <c r="Q13" s="142">
        <f>PORTIONS!Q13*USAGE!$D$17</f>
        <v>0</v>
      </c>
      <c r="R13" s="190">
        <f>PORTIONS!R13*USAGE!$D$18</f>
        <v>0</v>
      </c>
      <c r="S13" s="190">
        <f>PORTIONS!S13*USAGE!$D$19</f>
        <v>0</v>
      </c>
      <c r="T13" s="190">
        <f>PORTIONS!T13*USAGE!$D$20</f>
        <v>0</v>
      </c>
      <c r="U13" s="190">
        <f>PORTIONS!U13*USAGE!$D$21</f>
        <v>0</v>
      </c>
      <c r="V13" s="218">
        <f t="shared" si="1"/>
        <v>66.61714286</v>
      </c>
    </row>
    <row r="14">
      <c r="A14" s="141" t="str">
        <f>COSTS!A14&amp;" (g)"</f>
        <v>Garlic, roasted (g)</v>
      </c>
      <c r="B14" s="142">
        <f>PORTIONS!B14*USAGE!$D$2</f>
        <v>0</v>
      </c>
      <c r="C14" s="190">
        <f>PORTIONS!C14*USAGE!$D$3</f>
        <v>0</v>
      </c>
      <c r="D14" s="190">
        <f>PORTIONS!D14*USAGE!$D$4</f>
        <v>0</v>
      </c>
      <c r="E14" s="190">
        <f>PORTIONS!E14*USAGE!$D$5</f>
        <v>333.0857143</v>
      </c>
      <c r="F14" s="190">
        <f>PORTIONS!F14*USAGE!$D$6</f>
        <v>0</v>
      </c>
      <c r="G14" s="190">
        <f>PORTIONS!G14*USAGE!$D$7</f>
        <v>0</v>
      </c>
      <c r="H14" s="190">
        <f>PORTIONS!H14*USAGE!$D$8</f>
        <v>0</v>
      </c>
      <c r="I14" s="190">
        <f>PORTIONS!I14*USAGE!$D$9</f>
        <v>0</v>
      </c>
      <c r="J14" s="190">
        <f>PORTIONS!J14*USAGE!$D$10</f>
        <v>0</v>
      </c>
      <c r="K14" s="190">
        <f>PORTIONS!K14*USAGE!$D$11</f>
        <v>0</v>
      </c>
      <c r="L14" s="190">
        <f>PORTIONS!L14*USAGE!$D$12</f>
        <v>0</v>
      </c>
      <c r="M14" s="142">
        <f>PORTIONS!M14*USAGE!$D$13</f>
        <v>0</v>
      </c>
      <c r="N14" s="190">
        <f>PORTIONS!N14*USAGE!$D$14</f>
        <v>0</v>
      </c>
      <c r="O14" s="190">
        <f>PORTIONS!O14*USAGE!$D$15</f>
        <v>0</v>
      </c>
      <c r="P14" s="190">
        <f>PORTIONS!P14*USAGE!$D$16</f>
        <v>0</v>
      </c>
      <c r="Q14" s="142">
        <f>PORTIONS!Q14*USAGE!$D$17</f>
        <v>0</v>
      </c>
      <c r="R14" s="190">
        <f>PORTIONS!R14*USAGE!$D$18</f>
        <v>0</v>
      </c>
      <c r="S14" s="190">
        <f>PORTIONS!S14*USAGE!$D$19</f>
        <v>0</v>
      </c>
      <c r="T14" s="190">
        <f>PORTIONS!T14*USAGE!$D$20</f>
        <v>0</v>
      </c>
      <c r="U14" s="190">
        <f>PORTIONS!U14*USAGE!$D$21</f>
        <v>0</v>
      </c>
      <c r="V14" s="218">
        <f t="shared" si="1"/>
        <v>333.0857143</v>
      </c>
    </row>
    <row r="15">
      <c r="A15" s="141" t="str">
        <f>COSTS!A15&amp;" (g)"</f>
        <v>Grana Padano (g)</v>
      </c>
      <c r="B15" s="142">
        <f>PORTIONS!B15*USAGE!$D$2</f>
        <v>0</v>
      </c>
      <c r="C15" s="190">
        <f>PORTIONS!C15*USAGE!$D$3</f>
        <v>0</v>
      </c>
      <c r="D15" s="190">
        <f>PORTIONS!D15*USAGE!$D$4</f>
        <v>0</v>
      </c>
      <c r="E15" s="190">
        <f>PORTIONS!E15*USAGE!$D$5</f>
        <v>0</v>
      </c>
      <c r="F15" s="190">
        <f>PORTIONS!F15*USAGE!$D$6</f>
        <v>0</v>
      </c>
      <c r="G15" s="190">
        <f>PORTIONS!G15*USAGE!$D$7</f>
        <v>0</v>
      </c>
      <c r="H15" s="190">
        <f>PORTIONS!H15*USAGE!$D$8</f>
        <v>124.9071429</v>
      </c>
      <c r="I15" s="190">
        <f>PORTIONS!I15*USAGE!$D$9</f>
        <v>208.1785714</v>
      </c>
      <c r="J15" s="190">
        <f>PORTIONS!J15*USAGE!$D$10</f>
        <v>0</v>
      </c>
      <c r="K15" s="190">
        <f>PORTIONS!K15*USAGE!$D$11</f>
        <v>0</v>
      </c>
      <c r="L15" s="190">
        <f>PORTIONS!L15*USAGE!$D$12</f>
        <v>0</v>
      </c>
      <c r="M15" s="142">
        <f>PORTIONS!M15*USAGE!$D$13</f>
        <v>0</v>
      </c>
      <c r="N15" s="190">
        <f>PORTIONS!N15*USAGE!$D$14</f>
        <v>56.62457143</v>
      </c>
      <c r="O15" s="190">
        <f>PORTIONS!O15*USAGE!$D$15</f>
        <v>0</v>
      </c>
      <c r="P15" s="190">
        <f>PORTIONS!P15*USAGE!$D$16</f>
        <v>0</v>
      </c>
      <c r="Q15" s="142">
        <f>PORTIONS!Q15*USAGE!$D$17</f>
        <v>0</v>
      </c>
      <c r="R15" s="190">
        <f>PORTIONS!R15*USAGE!$D$18</f>
        <v>0</v>
      </c>
      <c r="S15" s="190">
        <f>PORTIONS!S15*USAGE!$D$19</f>
        <v>0</v>
      </c>
      <c r="T15" s="190">
        <f>PORTIONS!T15*USAGE!$D$20</f>
        <v>0</v>
      </c>
      <c r="U15" s="190">
        <f>PORTIONS!U15*USAGE!$D$21</f>
        <v>0</v>
      </c>
      <c r="V15" s="218">
        <f t="shared" si="1"/>
        <v>389.7102857</v>
      </c>
    </row>
    <row r="16">
      <c r="A16" s="141" t="str">
        <f>COSTS!A16&amp;" (g)"</f>
        <v>Hazelnuts, candied (g)</v>
      </c>
      <c r="B16" s="142">
        <f>PORTIONS!B16*USAGE!$D$2</f>
        <v>0</v>
      </c>
      <c r="C16" s="190">
        <f>PORTIONS!C16*USAGE!$D$3</f>
        <v>0</v>
      </c>
      <c r="D16" s="190">
        <f>PORTIONS!D16*USAGE!$D$4</f>
        <v>0</v>
      </c>
      <c r="E16" s="190">
        <f>PORTIONS!E16*USAGE!$D$5</f>
        <v>0</v>
      </c>
      <c r="F16" s="190">
        <f>PORTIONS!F16*USAGE!$D$6</f>
        <v>0</v>
      </c>
      <c r="G16" s="190">
        <f>PORTIONS!G16*USAGE!$D$7</f>
        <v>0</v>
      </c>
      <c r="H16" s="190">
        <f>PORTIONS!H16*USAGE!$D$8</f>
        <v>0</v>
      </c>
      <c r="I16" s="190">
        <f>PORTIONS!I16*USAGE!$D$9</f>
        <v>0</v>
      </c>
      <c r="J16" s="190">
        <f>PORTIONS!J16*USAGE!$D$10</f>
        <v>0</v>
      </c>
      <c r="K16" s="190">
        <f>PORTIONS!K16*USAGE!$D$11</f>
        <v>0</v>
      </c>
      <c r="L16" s="190">
        <f>PORTIONS!L16*USAGE!$D$12</f>
        <v>0</v>
      </c>
      <c r="M16" s="142">
        <f>PORTIONS!M16*USAGE!$D$13</f>
        <v>0</v>
      </c>
      <c r="N16" s="190">
        <f>PORTIONS!N16*USAGE!$D$14</f>
        <v>0</v>
      </c>
      <c r="O16" s="190">
        <f>PORTIONS!O16*USAGE!$D$15</f>
        <v>0</v>
      </c>
      <c r="P16" s="190">
        <f>PORTIONS!P16*USAGE!$D$16</f>
        <v>83.27142857</v>
      </c>
      <c r="Q16" s="142">
        <f>PORTIONS!Q16*USAGE!$D$17</f>
        <v>0</v>
      </c>
      <c r="R16" s="190">
        <f>PORTIONS!R16*USAGE!$D$18</f>
        <v>0</v>
      </c>
      <c r="S16" s="190">
        <f>PORTIONS!S16*USAGE!$D$19</f>
        <v>0</v>
      </c>
      <c r="T16" s="190">
        <f>PORTIONS!T16*USAGE!$D$20</f>
        <v>0</v>
      </c>
      <c r="U16" s="190">
        <f>PORTIONS!U16*USAGE!$D$21</f>
        <v>0</v>
      </c>
      <c r="V16" s="218">
        <f t="shared" si="1"/>
        <v>83.27142857</v>
      </c>
    </row>
    <row r="17">
      <c r="A17" s="141" t="str">
        <f>COSTS!A17&amp;" (g)"</f>
        <v>Hazelnuts, roasted (g)</v>
      </c>
      <c r="B17" s="142">
        <f>PORTIONS!B17*USAGE!$D$2</f>
        <v>0</v>
      </c>
      <c r="C17" s="190">
        <f>PORTIONS!C17*USAGE!$D$3</f>
        <v>0</v>
      </c>
      <c r="D17" s="190">
        <f>PORTIONS!D17*USAGE!$D$4</f>
        <v>0</v>
      </c>
      <c r="E17" s="190">
        <f>PORTIONS!E17*USAGE!$D$5</f>
        <v>0</v>
      </c>
      <c r="F17" s="190">
        <f>PORTIONS!F17*USAGE!$D$6</f>
        <v>0</v>
      </c>
      <c r="G17" s="190">
        <f>PORTIONS!G17*USAGE!$D$7</f>
        <v>0</v>
      </c>
      <c r="H17" s="190">
        <f>PORTIONS!H17*USAGE!$D$8</f>
        <v>0</v>
      </c>
      <c r="I17" s="190">
        <f>PORTIONS!I17*USAGE!$D$9</f>
        <v>83.27142857</v>
      </c>
      <c r="J17" s="190">
        <f>PORTIONS!J17*USAGE!$D$10</f>
        <v>0</v>
      </c>
      <c r="K17" s="190">
        <f>PORTIONS!K17*USAGE!$D$11</f>
        <v>0</v>
      </c>
      <c r="L17" s="190">
        <f>PORTIONS!L17*USAGE!$D$12</f>
        <v>0</v>
      </c>
      <c r="M17" s="142">
        <f>PORTIONS!M17*USAGE!$D$13</f>
        <v>0</v>
      </c>
      <c r="N17" s="190">
        <f>PORTIONS!N17*USAGE!$D$14</f>
        <v>0</v>
      </c>
      <c r="O17" s="190">
        <f>PORTIONS!O17*USAGE!$D$15</f>
        <v>0</v>
      </c>
      <c r="P17" s="190">
        <f>PORTIONS!P17*USAGE!$D$16</f>
        <v>0</v>
      </c>
      <c r="Q17" s="142">
        <f>PORTIONS!Q17*USAGE!$D$17</f>
        <v>0</v>
      </c>
      <c r="R17" s="190">
        <f>PORTIONS!R17*USAGE!$D$18</f>
        <v>0</v>
      </c>
      <c r="S17" s="190">
        <f>PORTIONS!S17*USAGE!$D$19</f>
        <v>0</v>
      </c>
      <c r="T17" s="190">
        <f>PORTIONS!T17*USAGE!$D$20</f>
        <v>0</v>
      </c>
      <c r="U17" s="190">
        <f>PORTIONS!U17*USAGE!$D$21</f>
        <v>0</v>
      </c>
      <c r="V17" s="218">
        <f t="shared" si="1"/>
        <v>83.27142857</v>
      </c>
    </row>
    <row r="18">
      <c r="A18" s="141" t="str">
        <f>COSTS!A18&amp;" (g)"</f>
        <v>Kefalograviera (g)</v>
      </c>
      <c r="B18" s="142">
        <f>PORTIONS!B18*USAGE!$D$2</f>
        <v>0</v>
      </c>
      <c r="C18" s="190">
        <f>PORTIONS!C18*USAGE!$D$3</f>
        <v>0</v>
      </c>
      <c r="D18" s="190">
        <f>PORTIONS!D18*USAGE!$D$4</f>
        <v>0</v>
      </c>
      <c r="E18" s="190">
        <f>PORTIONS!E18*USAGE!$D$5</f>
        <v>0</v>
      </c>
      <c r="F18" s="190">
        <f>PORTIONS!F18*USAGE!$D$6</f>
        <v>0</v>
      </c>
      <c r="G18" s="190">
        <f>PORTIONS!G18*USAGE!$D$7</f>
        <v>0</v>
      </c>
      <c r="H18" s="190">
        <f>PORTIONS!H18*USAGE!$D$8</f>
        <v>0</v>
      </c>
      <c r="I18" s="190">
        <f>PORTIONS!I18*USAGE!$D$9</f>
        <v>0</v>
      </c>
      <c r="J18" s="190">
        <f>PORTIONS!J18*USAGE!$D$10</f>
        <v>0</v>
      </c>
      <c r="K18" s="190">
        <f>PORTIONS!K18*USAGE!$D$11</f>
        <v>166.5428571</v>
      </c>
      <c r="L18" s="190">
        <f>PORTIONS!L18*USAGE!$D$12</f>
        <v>0</v>
      </c>
      <c r="M18" s="142">
        <f>PORTIONS!M18*USAGE!$D$13</f>
        <v>0</v>
      </c>
      <c r="N18" s="190">
        <f>PORTIONS!N18*USAGE!$D$14</f>
        <v>0</v>
      </c>
      <c r="O18" s="190">
        <f>PORTIONS!O18*USAGE!$D$15</f>
        <v>0</v>
      </c>
      <c r="P18" s="190">
        <f>PORTIONS!P18*USAGE!$D$16</f>
        <v>0</v>
      </c>
      <c r="Q18" s="142">
        <f>PORTIONS!Q18*USAGE!$D$17</f>
        <v>0</v>
      </c>
      <c r="R18" s="190">
        <f>PORTIONS!R18*USAGE!$D$18</f>
        <v>0</v>
      </c>
      <c r="S18" s="190">
        <f>PORTIONS!S18*USAGE!$D$19</f>
        <v>0</v>
      </c>
      <c r="T18" s="190">
        <f>PORTIONS!T18*USAGE!$D$20</f>
        <v>0</v>
      </c>
      <c r="U18" s="190">
        <f>PORTIONS!U18*USAGE!$D$21</f>
        <v>0</v>
      </c>
      <c r="V18" s="218">
        <f t="shared" si="1"/>
        <v>166.5428571</v>
      </c>
    </row>
    <row r="19">
      <c r="A19" s="158" t="str">
        <f>COSTS!A19&amp;" (g)"</f>
        <v>Lemons (g)</v>
      </c>
      <c r="B19" s="158">
        <f>PORTIONS!B19*USAGE!$D$2</f>
        <v>0</v>
      </c>
      <c r="C19" s="158">
        <f>PORTIONS!C19*USAGE!$D$3</f>
        <v>0</v>
      </c>
      <c r="D19" s="158">
        <f>PORTIONS!D19*USAGE!$D$4</f>
        <v>0</v>
      </c>
      <c r="E19" s="158">
        <f>PORTIONS!E19*USAGE!$D$5</f>
        <v>0</v>
      </c>
      <c r="F19" s="158">
        <f>PORTIONS!F19*USAGE!$D$6</f>
        <v>0</v>
      </c>
      <c r="G19" s="158">
        <f>PORTIONS!G19*USAGE!$D$7</f>
        <v>0</v>
      </c>
      <c r="H19" s="158">
        <f>PORTIONS!H19*USAGE!$D$8</f>
        <v>0</v>
      </c>
      <c r="I19" s="158">
        <f>PORTIONS!I19*USAGE!$D$9</f>
        <v>0</v>
      </c>
      <c r="J19" s="158">
        <f>PORTIONS!J19*USAGE!$D$10</f>
        <v>0</v>
      </c>
      <c r="K19" s="158">
        <f>PORTIONS!K19*USAGE!$D$11</f>
        <v>0</v>
      </c>
      <c r="L19" s="158">
        <f>PORTIONS!L19*USAGE!$D$12</f>
        <v>0</v>
      </c>
      <c r="M19" s="158">
        <f>PORTIONS!M19*USAGE!$D$13</f>
        <v>0</v>
      </c>
      <c r="N19" s="158">
        <f>PORTIONS!N19*USAGE!$D$14</f>
        <v>0.7078071429</v>
      </c>
      <c r="O19" s="158">
        <f>PORTIONS!O19*USAGE!$D$15</f>
        <v>0</v>
      </c>
      <c r="P19" s="158">
        <f>PORTIONS!P19*USAGE!$D$16</f>
        <v>0</v>
      </c>
      <c r="Q19" s="158">
        <f>PORTIONS!Q19*USAGE!$D$17</f>
        <v>0</v>
      </c>
      <c r="R19" s="158">
        <f>PORTIONS!R19*USAGE!$D$18</f>
        <v>0</v>
      </c>
      <c r="S19" s="158">
        <f>PORTIONS!S19*USAGE!$D$19</f>
        <v>0</v>
      </c>
      <c r="T19" s="158">
        <f>PORTIONS!T19*USAGE!$D$20</f>
        <v>0</v>
      </c>
      <c r="U19" s="158">
        <f>PORTIONS!U19*USAGE!$D$21</f>
        <v>0</v>
      </c>
      <c r="V19" s="218">
        <f t="shared" si="1"/>
        <v>0.7078071429</v>
      </c>
    </row>
    <row r="20">
      <c r="A20" s="141" t="str">
        <f>COSTS!A20&amp;" (g)"</f>
        <v>Lettuce, romaine (g)</v>
      </c>
      <c r="B20" s="142">
        <f>PORTIONS!B20*USAGE!$D$2</f>
        <v>0</v>
      </c>
      <c r="C20" s="190">
        <f>PORTIONS!C20*USAGE!$D$3</f>
        <v>0</v>
      </c>
      <c r="D20" s="190">
        <f>PORTIONS!D20*USAGE!$D$4</f>
        <v>0</v>
      </c>
      <c r="E20" s="190">
        <f>PORTIONS!E20*USAGE!$D$5</f>
        <v>0</v>
      </c>
      <c r="F20" s="190">
        <f>PORTIONS!F20*USAGE!$D$6</f>
        <v>0</v>
      </c>
      <c r="G20" s="190">
        <f>PORTIONS!G20*USAGE!$D$7</f>
        <v>0</v>
      </c>
      <c r="H20" s="190">
        <f>PORTIONS!H20*USAGE!$D$8</f>
        <v>0</v>
      </c>
      <c r="I20" s="190">
        <f>PORTIONS!I20*USAGE!$D$9</f>
        <v>0</v>
      </c>
      <c r="J20" s="190">
        <f>PORTIONS!J20*USAGE!$D$10</f>
        <v>0</v>
      </c>
      <c r="K20" s="190">
        <f>PORTIONS!K20*USAGE!$D$11</f>
        <v>0</v>
      </c>
      <c r="L20" s="190">
        <f>PORTIONS!L20*USAGE!$D$12</f>
        <v>0</v>
      </c>
      <c r="M20" s="142">
        <f>PORTIONS!M20*USAGE!$D$13</f>
        <v>0</v>
      </c>
      <c r="N20" s="190">
        <f>PORTIONS!N20*USAGE!$D$14</f>
        <v>764.4317143</v>
      </c>
      <c r="O20" s="190">
        <f>PORTIONS!O20*USAGE!$D$15</f>
        <v>0</v>
      </c>
      <c r="P20" s="190">
        <f>PORTIONS!P20*USAGE!$D$16</f>
        <v>0</v>
      </c>
      <c r="Q20" s="142">
        <f>PORTIONS!Q20*USAGE!$D$17</f>
        <v>0</v>
      </c>
      <c r="R20" s="190">
        <f>PORTIONS!R20*USAGE!$D$18</f>
        <v>0</v>
      </c>
      <c r="S20" s="190">
        <f>PORTIONS!S20*USAGE!$D$19</f>
        <v>0</v>
      </c>
      <c r="T20" s="190">
        <f>PORTIONS!T20*USAGE!$D$20</f>
        <v>0</v>
      </c>
      <c r="U20" s="190">
        <f>PORTIONS!U20*USAGE!$D$21</f>
        <v>0</v>
      </c>
      <c r="V20" s="218">
        <f t="shared" si="1"/>
        <v>764.4317143</v>
      </c>
    </row>
    <row r="21">
      <c r="A21" s="141" t="str">
        <f>COSTS!A21&amp;" (g)"</f>
        <v>Marinara (g)</v>
      </c>
      <c r="B21" s="142">
        <f>PORTIONS!B21*USAGE!$D$2</f>
        <v>0</v>
      </c>
      <c r="C21" s="190">
        <f>PORTIONS!C21*USAGE!$D$3</f>
        <v>0</v>
      </c>
      <c r="D21" s="190">
        <f>PORTIONS!D21*USAGE!$D$4</f>
        <v>333.0857143</v>
      </c>
      <c r="E21" s="190">
        <f>PORTIONS!E21*USAGE!$D$5</f>
        <v>999.2571429</v>
      </c>
      <c r="F21" s="190">
        <f>PORTIONS!F21*USAGE!$D$6</f>
        <v>1582.157143</v>
      </c>
      <c r="G21" s="190">
        <f>PORTIONS!G21*USAGE!$D$7</f>
        <v>2165.057143</v>
      </c>
      <c r="H21" s="190">
        <f>PORTIONS!H21*USAGE!$D$8</f>
        <v>999.2571429</v>
      </c>
      <c r="I21" s="190">
        <f>PORTIONS!I21*USAGE!$D$9</f>
        <v>0</v>
      </c>
      <c r="J21" s="190">
        <f>PORTIONS!J21*USAGE!$D$10</f>
        <v>1748.7</v>
      </c>
      <c r="K21" s="190">
        <f>PORTIONS!K21*USAGE!$D$11</f>
        <v>0</v>
      </c>
      <c r="L21" s="190">
        <f>PORTIONS!L21*USAGE!$D$12</f>
        <v>999.2571429</v>
      </c>
      <c r="M21" s="142">
        <f>PORTIONS!M21*USAGE!$D$13</f>
        <v>0</v>
      </c>
      <c r="N21" s="190">
        <f>PORTIONS!N21*USAGE!$D$14</f>
        <v>0</v>
      </c>
      <c r="O21" s="190">
        <f>PORTIONS!O21*USAGE!$D$15</f>
        <v>0</v>
      </c>
      <c r="P21" s="190">
        <f>PORTIONS!P21*USAGE!$D$16</f>
        <v>0</v>
      </c>
      <c r="Q21" s="142">
        <f>PORTIONS!Q21*USAGE!$D$17</f>
        <v>0</v>
      </c>
      <c r="R21" s="190">
        <f>PORTIONS!R21*USAGE!$D$18</f>
        <v>0</v>
      </c>
      <c r="S21" s="190">
        <f>PORTIONS!S21*USAGE!$D$19</f>
        <v>0</v>
      </c>
      <c r="T21" s="190">
        <f>PORTIONS!T21*USAGE!$D$20</f>
        <v>0</v>
      </c>
      <c r="U21" s="190">
        <f>PORTIONS!U21*USAGE!$D$21</f>
        <v>0</v>
      </c>
      <c r="V21" s="218">
        <f t="shared" si="1"/>
        <v>8826.771429</v>
      </c>
    </row>
    <row r="22">
      <c r="A22" s="141" t="str">
        <f>COSTS!A22&amp;" (g)"</f>
        <v>Mozzarella (g)</v>
      </c>
      <c r="B22" s="142">
        <f>PORTIONS!B22*USAGE!$D$2</f>
        <v>0</v>
      </c>
      <c r="C22" s="190">
        <f>PORTIONS!C22*USAGE!$D$3</f>
        <v>0</v>
      </c>
      <c r="D22" s="190">
        <f>PORTIONS!D22*USAGE!$D$4</f>
        <v>0</v>
      </c>
      <c r="E22" s="190">
        <f>PORTIONS!E22*USAGE!$D$5</f>
        <v>0</v>
      </c>
      <c r="F22" s="190">
        <f>PORTIONS!F22*USAGE!$D$6</f>
        <v>1450.310714</v>
      </c>
      <c r="G22" s="190">
        <f>PORTIONS!G22*USAGE!$D$7</f>
        <v>1984.635714</v>
      </c>
      <c r="H22" s="190">
        <f>PORTIONS!H22*USAGE!$D$8</f>
        <v>0</v>
      </c>
      <c r="I22" s="190">
        <f>PORTIONS!I22*USAGE!$D$9</f>
        <v>0</v>
      </c>
      <c r="J22" s="190">
        <f>PORTIONS!J22*USAGE!$D$10</f>
        <v>1602.975</v>
      </c>
      <c r="K22" s="190">
        <f>PORTIONS!K22*USAGE!$D$11</f>
        <v>457.9928571</v>
      </c>
      <c r="L22" s="190">
        <f>PORTIONS!L22*USAGE!$D$12</f>
        <v>915.9857143</v>
      </c>
      <c r="M22" s="142">
        <f>PORTIONS!M22*USAGE!$D$13</f>
        <v>0</v>
      </c>
      <c r="N22" s="190">
        <f>PORTIONS!N22*USAGE!$D$14</f>
        <v>0</v>
      </c>
      <c r="O22" s="190">
        <f>PORTIONS!O22*USAGE!$D$15</f>
        <v>319.7622857</v>
      </c>
      <c r="P22" s="190">
        <f>PORTIONS!P22*USAGE!$D$16</f>
        <v>0</v>
      </c>
      <c r="Q22" s="142">
        <f>PORTIONS!Q22*USAGE!$D$17</f>
        <v>0</v>
      </c>
      <c r="R22" s="190">
        <f>PORTIONS!R22*USAGE!$D$18</f>
        <v>0</v>
      </c>
      <c r="S22" s="190">
        <f>PORTIONS!S22*USAGE!$D$19</f>
        <v>0</v>
      </c>
      <c r="T22" s="190">
        <f>PORTIONS!T22*USAGE!$D$20</f>
        <v>0</v>
      </c>
      <c r="U22" s="190">
        <f>PORTIONS!U22*USAGE!$D$21</f>
        <v>0</v>
      </c>
      <c r="V22" s="218">
        <f t="shared" si="1"/>
        <v>6731.662286</v>
      </c>
    </row>
    <row r="23">
      <c r="A23" s="141" t="str">
        <f>COSTS!A23&amp;" (g)"</f>
        <v>MOZZARELLA CURD (g)</v>
      </c>
      <c r="B23" s="142">
        <f>PORTIONS!B23*USAGE!$D$2</f>
        <v>0</v>
      </c>
      <c r="C23" s="190">
        <f>PORTIONS!C23*USAGE!$D$3</f>
        <v>0</v>
      </c>
      <c r="D23" s="190">
        <f>PORTIONS!D23*USAGE!$D$4</f>
        <v>0</v>
      </c>
      <c r="E23" s="190">
        <f>PORTIONS!E23*USAGE!$D$5</f>
        <v>0</v>
      </c>
      <c r="F23" s="190">
        <f>PORTIONS!F23*USAGE!$D$6</f>
        <v>0</v>
      </c>
      <c r="G23" s="190">
        <f>PORTIONS!G23*USAGE!$D$7</f>
        <v>0</v>
      </c>
      <c r="H23" s="190">
        <f>PORTIONS!H23*USAGE!$D$8</f>
        <v>0</v>
      </c>
      <c r="I23" s="190">
        <f>PORTIONS!I23*USAGE!$D$9</f>
        <v>0</v>
      </c>
      <c r="J23" s="190">
        <f>PORTIONS!J23*USAGE!$D$10</f>
        <v>0</v>
      </c>
      <c r="K23" s="190">
        <f>PORTIONS!K23*USAGE!$D$11</f>
        <v>0</v>
      </c>
      <c r="L23" s="190">
        <f>PORTIONS!L23*USAGE!$D$12</f>
        <v>0</v>
      </c>
      <c r="M23" s="142">
        <f>PORTIONS!M23*USAGE!$D$13</f>
        <v>0</v>
      </c>
      <c r="N23" s="190">
        <f>PORTIONS!N23*USAGE!$D$14</f>
        <v>0</v>
      </c>
      <c r="O23" s="190">
        <f>PORTIONS!O23*USAGE!$D$15</f>
        <v>0</v>
      </c>
      <c r="P23" s="190">
        <f>PORTIONS!P23*USAGE!$D$16</f>
        <v>0</v>
      </c>
      <c r="Q23" s="142">
        <f>PORTIONS!Q23*USAGE!$D$17</f>
        <v>0</v>
      </c>
      <c r="R23" s="190">
        <f>PORTIONS!R23*USAGE!$D$18</f>
        <v>0</v>
      </c>
      <c r="S23" s="190">
        <f>PORTIONS!S23*USAGE!$D$19</f>
        <v>0</v>
      </c>
      <c r="T23" s="190">
        <f>PORTIONS!T23*USAGE!$D$20</f>
        <v>0</v>
      </c>
      <c r="U23" s="190">
        <f>PORTIONS!U23*USAGE!$D$21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PORTIONS!B24*USAGE!$D$2</f>
        <v>0</v>
      </c>
      <c r="C24" s="190">
        <f>PORTIONS!C24*USAGE!$D$3</f>
        <v>0</v>
      </c>
      <c r="D24" s="190">
        <f>PORTIONS!D24*USAGE!$D$4</f>
        <v>0</v>
      </c>
      <c r="E24" s="190">
        <f>PORTIONS!E24*USAGE!$D$5</f>
        <v>0</v>
      </c>
      <c r="F24" s="190">
        <f>PORTIONS!F24*USAGE!$D$6</f>
        <v>0</v>
      </c>
      <c r="G24" s="190">
        <f>PORTIONS!G24*USAGE!$D$7</f>
        <v>0</v>
      </c>
      <c r="H24" s="190">
        <f>PORTIONS!H24*USAGE!$D$8</f>
        <v>0</v>
      </c>
      <c r="I24" s="190">
        <f>PORTIONS!I24*USAGE!$D$9</f>
        <v>0</v>
      </c>
      <c r="J24" s="190">
        <f>PORTIONS!J24*USAGE!$D$10</f>
        <v>0</v>
      </c>
      <c r="K24" s="190">
        <f>PORTIONS!K24*USAGE!$D$11</f>
        <v>0</v>
      </c>
      <c r="L24" s="190">
        <f>PORTIONS!L24*USAGE!$D$12</f>
        <v>0</v>
      </c>
      <c r="M24" s="142">
        <f>PORTIONS!M24*USAGE!$D$13</f>
        <v>0</v>
      </c>
      <c r="N24" s="190">
        <f>PORTIONS!N24*USAGE!$D$14</f>
        <v>0</v>
      </c>
      <c r="O24" s="190">
        <f>PORTIONS!O24*USAGE!$D$15</f>
        <v>0</v>
      </c>
      <c r="P24" s="190">
        <f>PORTIONS!P24*USAGE!$D$16</f>
        <v>0</v>
      </c>
      <c r="Q24" s="142">
        <f>PORTIONS!Q24*USAGE!$D$17</f>
        <v>0</v>
      </c>
      <c r="R24" s="190">
        <f>PORTIONS!R24*USAGE!$D$18</f>
        <v>0</v>
      </c>
      <c r="S24" s="190">
        <f>PORTIONS!S24*USAGE!$D$19</f>
        <v>0</v>
      </c>
      <c r="T24" s="190">
        <f>PORTIONS!T24*USAGE!$D$20</f>
        <v>0</v>
      </c>
      <c r="U24" s="190">
        <f>PORTIONS!U24*USAGE!$D$21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PORTIONS!B25*USAGE!$D$2</f>
        <v>0</v>
      </c>
      <c r="C25" s="190">
        <f>PORTIONS!C25*USAGE!$D$3</f>
        <v>0</v>
      </c>
      <c r="D25" s="190">
        <f>PORTIONS!D25*USAGE!$D$4</f>
        <v>0</v>
      </c>
      <c r="E25" s="190">
        <f>PORTIONS!E25*USAGE!$D$5</f>
        <v>0</v>
      </c>
      <c r="F25" s="190">
        <f>PORTIONS!F25*USAGE!$D$6</f>
        <v>0</v>
      </c>
      <c r="G25" s="190">
        <f>PORTIONS!G25*USAGE!$D$7</f>
        <v>0</v>
      </c>
      <c r="H25" s="190">
        <f>PORTIONS!H25*USAGE!$D$8</f>
        <v>0</v>
      </c>
      <c r="I25" s="190">
        <f>PORTIONS!I25*USAGE!$D$9</f>
        <v>0</v>
      </c>
      <c r="J25" s="190">
        <f>PORTIONS!J25*USAGE!$D$10</f>
        <v>0</v>
      </c>
      <c r="K25" s="190">
        <f>PORTIONS!K25*USAGE!$D$11</f>
        <v>0</v>
      </c>
      <c r="L25" s="190">
        <f>PORTIONS!L25*USAGE!$D$12</f>
        <v>999.2571429</v>
      </c>
      <c r="M25" s="142">
        <f>PORTIONS!M25*USAGE!$D$13</f>
        <v>0</v>
      </c>
      <c r="N25" s="190">
        <f>PORTIONS!N25*USAGE!$D$14</f>
        <v>0</v>
      </c>
      <c r="O25" s="190">
        <f>PORTIONS!O25*USAGE!$D$15</f>
        <v>0</v>
      </c>
      <c r="P25" s="190">
        <f>PORTIONS!P25*USAGE!$D$16</f>
        <v>0</v>
      </c>
      <c r="Q25" s="142">
        <f>PORTIONS!Q25*USAGE!$D$17</f>
        <v>0</v>
      </c>
      <c r="R25" s="190">
        <f>PORTIONS!R25*USAGE!$D$18</f>
        <v>0</v>
      </c>
      <c r="S25" s="190">
        <f>PORTIONS!S25*USAGE!$D$19</f>
        <v>0</v>
      </c>
      <c r="T25" s="190">
        <f>PORTIONS!T25*USAGE!$D$20</f>
        <v>0</v>
      </c>
      <c r="U25" s="190">
        <f>PORTIONS!U25*USAGE!$D$21</f>
        <v>0</v>
      </c>
      <c r="V25" s="218">
        <f t="shared" si="1"/>
        <v>999.2571429</v>
      </c>
    </row>
    <row r="26">
      <c r="A26" s="141" t="str">
        <f>COSTS!A26&amp;" (g)"</f>
        <v>Olive oil, extra-virgin (g)</v>
      </c>
      <c r="B26" s="142">
        <f>PORTIONS!B26*USAGE!$D$2</f>
        <v>0</v>
      </c>
      <c r="C26" s="190">
        <f>PORTIONS!C26*USAGE!$D$3</f>
        <v>0</v>
      </c>
      <c r="D26" s="190">
        <f>PORTIONS!D26*USAGE!$D$4</f>
        <v>0</v>
      </c>
      <c r="E26" s="190">
        <f>PORTIONS!E26*USAGE!$D$5</f>
        <v>0</v>
      </c>
      <c r="F26" s="190">
        <f>PORTIONS!F26*USAGE!$D$6</f>
        <v>158.2157143</v>
      </c>
      <c r="G26" s="190">
        <f>PORTIONS!G26*USAGE!$D$7</f>
        <v>216.5057143</v>
      </c>
      <c r="H26" s="190">
        <f>PORTIONS!H26*USAGE!$D$8</f>
        <v>49.96285714</v>
      </c>
      <c r="I26" s="190">
        <f>PORTIONS!I26*USAGE!$D$9</f>
        <v>0</v>
      </c>
      <c r="J26" s="190">
        <f>PORTIONS!J26*USAGE!$D$10</f>
        <v>0</v>
      </c>
      <c r="K26" s="190">
        <f>PORTIONS!K26*USAGE!$D$11</f>
        <v>0</v>
      </c>
      <c r="L26" s="190">
        <f>PORTIONS!L26*USAGE!$D$12</f>
        <v>99.92571429</v>
      </c>
      <c r="M26" s="142">
        <f>PORTIONS!M26*USAGE!$D$13</f>
        <v>0</v>
      </c>
      <c r="N26" s="190">
        <f>PORTIONS!N26*USAGE!$D$14</f>
        <v>0</v>
      </c>
      <c r="O26" s="190">
        <f>PORTIONS!O26*USAGE!$D$15</f>
        <v>15.98811429</v>
      </c>
      <c r="P26" s="190">
        <f>PORTIONS!P26*USAGE!$D$16</f>
        <v>27.75714286</v>
      </c>
      <c r="Q26" s="142">
        <f>PORTIONS!Q26*USAGE!$D$17</f>
        <v>0</v>
      </c>
      <c r="R26" s="190">
        <f>PORTIONS!R26*USAGE!$D$18</f>
        <v>0</v>
      </c>
      <c r="S26" s="190">
        <f>PORTIONS!S26*USAGE!$D$19</f>
        <v>0</v>
      </c>
      <c r="T26" s="190">
        <f>PORTIONS!T26*USAGE!$D$20</f>
        <v>0</v>
      </c>
      <c r="U26" s="190">
        <f>PORTIONS!U26*USAGE!$D$21</f>
        <v>0</v>
      </c>
      <c r="V26" s="218">
        <f t="shared" si="1"/>
        <v>568.3552571</v>
      </c>
    </row>
    <row r="27">
      <c r="A27" s="141" t="str">
        <f>COSTS!A27&amp;" (g)"</f>
        <v>Olive oil, garlic (g)</v>
      </c>
      <c r="B27" s="142">
        <f>PORTIONS!B27*USAGE!$D$2</f>
        <v>0</v>
      </c>
      <c r="C27" s="190">
        <f>PORTIONS!C27*USAGE!$D$3</f>
        <v>0</v>
      </c>
      <c r="D27" s="190">
        <f>PORTIONS!D27*USAGE!$D$4</f>
        <v>22.20571429</v>
      </c>
      <c r="E27" s="190">
        <f>PORTIONS!E27*USAGE!$D$5</f>
        <v>66.61714286</v>
      </c>
      <c r="F27" s="190">
        <f>PORTIONS!F27*USAGE!$D$6</f>
        <v>0</v>
      </c>
      <c r="G27" s="190">
        <f>PORTIONS!G27*USAGE!$D$7</f>
        <v>0</v>
      </c>
      <c r="H27" s="190">
        <f>PORTIONS!H27*USAGE!$D$8</f>
        <v>0</v>
      </c>
      <c r="I27" s="190">
        <f>PORTIONS!I27*USAGE!$D$9</f>
        <v>49.96285714</v>
      </c>
      <c r="J27" s="190">
        <f>PORTIONS!J27*USAGE!$D$10</f>
        <v>0</v>
      </c>
      <c r="K27" s="190">
        <f>PORTIONS!K27*USAGE!$D$11</f>
        <v>49.96285714</v>
      </c>
      <c r="L27" s="190">
        <f>PORTIONS!L27*USAGE!$D$12</f>
        <v>0</v>
      </c>
      <c r="M27" s="142">
        <f>PORTIONS!M27*USAGE!$D$13</f>
        <v>0</v>
      </c>
      <c r="N27" s="190">
        <f>PORTIONS!N27*USAGE!$D$14</f>
        <v>0</v>
      </c>
      <c r="O27" s="190">
        <f>PORTIONS!O27*USAGE!$D$15</f>
        <v>0</v>
      </c>
      <c r="P27" s="190">
        <f>PORTIONS!P27*USAGE!$D$16</f>
        <v>0</v>
      </c>
      <c r="Q27" s="142">
        <f>PORTIONS!Q27*USAGE!$D$17</f>
        <v>0</v>
      </c>
      <c r="R27" s="190">
        <f>PORTIONS!R27*USAGE!$D$18</f>
        <v>0</v>
      </c>
      <c r="S27" s="190">
        <f>PORTIONS!S27*USAGE!$D$19</f>
        <v>0</v>
      </c>
      <c r="T27" s="190">
        <f>PORTIONS!T27*USAGE!$D$20</f>
        <v>0</v>
      </c>
      <c r="U27" s="190">
        <f>PORTIONS!U27*USAGE!$D$21</f>
        <v>0</v>
      </c>
      <c r="V27" s="218">
        <f t="shared" si="1"/>
        <v>188.7485714</v>
      </c>
    </row>
    <row r="28">
      <c r="A28" s="141" t="str">
        <f>COSTS!A28&amp;" (g)"</f>
        <v>OLIVE OIL, PURE (g)</v>
      </c>
      <c r="B28" s="142">
        <f>PORTIONS!B28*USAGE!$D$2</f>
        <v>0</v>
      </c>
      <c r="C28" s="190">
        <f>PORTIONS!C28*USAGE!$D$3</f>
        <v>0</v>
      </c>
      <c r="D28" s="190">
        <f>PORTIONS!D28*USAGE!$D$4</f>
        <v>0</v>
      </c>
      <c r="E28" s="190">
        <f>PORTIONS!E28*USAGE!$D$5</f>
        <v>0</v>
      </c>
      <c r="F28" s="190">
        <f>PORTIONS!F28*USAGE!$D$6</f>
        <v>0</v>
      </c>
      <c r="G28" s="190">
        <f>PORTIONS!G28*USAGE!$D$7</f>
        <v>0</v>
      </c>
      <c r="H28" s="190">
        <f>PORTIONS!H28*USAGE!$D$8</f>
        <v>0</v>
      </c>
      <c r="I28" s="190">
        <f>PORTIONS!I28*USAGE!$D$9</f>
        <v>0</v>
      </c>
      <c r="J28" s="190">
        <f>PORTIONS!J28*USAGE!$D$10</f>
        <v>0</v>
      </c>
      <c r="K28" s="190">
        <f>PORTIONS!K28*USAGE!$D$11</f>
        <v>0</v>
      </c>
      <c r="L28" s="190">
        <f>PORTIONS!L28*USAGE!$D$12</f>
        <v>0</v>
      </c>
      <c r="M28" s="142">
        <f>PORTIONS!M28*USAGE!$D$13</f>
        <v>0</v>
      </c>
      <c r="N28" s="190">
        <f>PORTIONS!N28*USAGE!$D$14</f>
        <v>0</v>
      </c>
      <c r="O28" s="190">
        <f>PORTIONS!O28*USAGE!$D$15</f>
        <v>0</v>
      </c>
      <c r="P28" s="190">
        <f>PORTIONS!P28*USAGE!$D$16</f>
        <v>0</v>
      </c>
      <c r="Q28" s="142">
        <f>PORTIONS!Q28*USAGE!$D$17</f>
        <v>0</v>
      </c>
      <c r="R28" s="190">
        <f>PORTIONS!R28*USAGE!$D$18</f>
        <v>0</v>
      </c>
      <c r="S28" s="190">
        <f>PORTIONS!S28*USAGE!$D$19</f>
        <v>0</v>
      </c>
      <c r="T28" s="190">
        <f>PORTIONS!T28*USAGE!$D$20</f>
        <v>0</v>
      </c>
      <c r="U28" s="190">
        <f>PORTIONS!U28*USAGE!$D$21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PORTIONS!B29*USAGE!$D$2</f>
        <v>0</v>
      </c>
      <c r="C29" s="190">
        <f>PORTIONS!C29*USAGE!$D$3</f>
        <v>0</v>
      </c>
      <c r="D29" s="190">
        <f>PORTIONS!D29*USAGE!$D$4</f>
        <v>0</v>
      </c>
      <c r="E29" s="190">
        <f>PORTIONS!E29*USAGE!$D$5</f>
        <v>0</v>
      </c>
      <c r="F29" s="190">
        <f>PORTIONS!F29*USAGE!$D$6</f>
        <v>659.2321429</v>
      </c>
      <c r="G29" s="190">
        <f>PORTIONS!G29*USAGE!$D$7</f>
        <v>0</v>
      </c>
      <c r="H29" s="190">
        <f>PORTIONS!H29*USAGE!$D$8</f>
        <v>0</v>
      </c>
      <c r="I29" s="190">
        <f>PORTIONS!I29*USAGE!$D$9</f>
        <v>832.7142857</v>
      </c>
      <c r="J29" s="190">
        <f>PORTIONS!J29*USAGE!$D$10</f>
        <v>0</v>
      </c>
      <c r="K29" s="190">
        <f>PORTIONS!K29*USAGE!$D$11</f>
        <v>0</v>
      </c>
      <c r="L29" s="190">
        <f>PORTIONS!L29*USAGE!$D$12</f>
        <v>0</v>
      </c>
      <c r="M29" s="142">
        <f>PORTIONS!M29*USAGE!$D$13</f>
        <v>0</v>
      </c>
      <c r="N29" s="190">
        <f>PORTIONS!N29*USAGE!$D$14</f>
        <v>0</v>
      </c>
      <c r="O29" s="190">
        <f>PORTIONS!O29*USAGE!$D$15</f>
        <v>0</v>
      </c>
      <c r="P29" s="190">
        <f>PORTIONS!P29*USAGE!$D$16</f>
        <v>0</v>
      </c>
      <c r="Q29" s="142">
        <f>PORTIONS!Q29*USAGE!$D$17</f>
        <v>0</v>
      </c>
      <c r="R29" s="190">
        <f>PORTIONS!R29*USAGE!$D$18</f>
        <v>0</v>
      </c>
      <c r="S29" s="190">
        <f>PORTIONS!S29*USAGE!$D$19</f>
        <v>0</v>
      </c>
      <c r="T29" s="190">
        <f>PORTIONS!T29*USAGE!$D$20</f>
        <v>0</v>
      </c>
      <c r="U29" s="190">
        <f>PORTIONS!U29*USAGE!$D$21</f>
        <v>0</v>
      </c>
      <c r="V29" s="218">
        <f t="shared" si="1"/>
        <v>1491.946429</v>
      </c>
    </row>
    <row r="30">
      <c r="A30" s="141" t="str">
        <f>COSTS!A30&amp;" (g)"</f>
        <v>Oregano (g)</v>
      </c>
      <c r="B30" s="142">
        <f>PORTIONS!B30*USAGE!$D$2</f>
        <v>0</v>
      </c>
      <c r="C30" s="190">
        <f>PORTIONS!C30*USAGE!$D$3</f>
        <v>0</v>
      </c>
      <c r="D30" s="190">
        <f>PORTIONS!D30*USAGE!$D$4</f>
        <v>1.110285714</v>
      </c>
      <c r="E30" s="190">
        <f>PORTIONS!E30*USAGE!$D$5</f>
        <v>3.330857143</v>
      </c>
      <c r="F30" s="190">
        <f>PORTIONS!F30*USAGE!$D$6</f>
        <v>5.273857143</v>
      </c>
      <c r="G30" s="190">
        <f>PORTIONS!G30*USAGE!$D$7</f>
        <v>7.216857143</v>
      </c>
      <c r="H30" s="190">
        <f>PORTIONS!H30*USAGE!$D$8</f>
        <v>1.665428571</v>
      </c>
      <c r="I30" s="190">
        <f>PORTIONS!I30*USAGE!$D$9</f>
        <v>0</v>
      </c>
      <c r="J30" s="190">
        <f>PORTIONS!J30*USAGE!$D$10</f>
        <v>5.829</v>
      </c>
      <c r="K30" s="190">
        <f>PORTIONS!K30*USAGE!$D$11</f>
        <v>1.665428571</v>
      </c>
      <c r="L30" s="190">
        <f>PORTIONS!L30*USAGE!$D$12</f>
        <v>3.330857143</v>
      </c>
      <c r="M30" s="142">
        <f>PORTIONS!M30*USAGE!$D$13</f>
        <v>0</v>
      </c>
      <c r="N30" s="190">
        <f>PORTIONS!N30*USAGE!$D$14</f>
        <v>0</v>
      </c>
      <c r="O30" s="190">
        <f>PORTIONS!O30*USAGE!$D$15</f>
        <v>0</v>
      </c>
      <c r="P30" s="190">
        <f>PORTIONS!P30*USAGE!$D$16</f>
        <v>0</v>
      </c>
      <c r="Q30" s="142">
        <f>PORTIONS!Q30*USAGE!$D$17</f>
        <v>0</v>
      </c>
      <c r="R30" s="190">
        <f>PORTIONS!R30*USAGE!$D$18</f>
        <v>0</v>
      </c>
      <c r="S30" s="190">
        <f>PORTIONS!S30*USAGE!$D$19</f>
        <v>0</v>
      </c>
      <c r="T30" s="190">
        <f>PORTIONS!T30*USAGE!$D$20</f>
        <v>0</v>
      </c>
      <c r="U30" s="190">
        <f>PORTIONS!U30*USAGE!$D$21</f>
        <v>0</v>
      </c>
      <c r="V30" s="218">
        <f t="shared" si="1"/>
        <v>29.42257143</v>
      </c>
    </row>
    <row r="31">
      <c r="A31" s="141" t="str">
        <f>COSTS!A31&amp;" (g)"</f>
        <v>Pecorino Romano (g)</v>
      </c>
      <c r="B31" s="142">
        <f>PORTIONS!B31*USAGE!$D$2</f>
        <v>0</v>
      </c>
      <c r="C31" s="190">
        <f>PORTIONS!C31*USAGE!$D$3</f>
        <v>0</v>
      </c>
      <c r="D31" s="190">
        <f>PORTIONS!D31*USAGE!$D$4</f>
        <v>97.15</v>
      </c>
      <c r="E31" s="190">
        <f>PORTIONS!E31*USAGE!$D$5</f>
        <v>0</v>
      </c>
      <c r="F31" s="190">
        <f>PORTIONS!F31*USAGE!$D$6</f>
        <v>0</v>
      </c>
      <c r="G31" s="190">
        <f>PORTIONS!G31*USAGE!$D$7</f>
        <v>0</v>
      </c>
      <c r="H31" s="190">
        <f>PORTIONS!H31*USAGE!$D$8</f>
        <v>0</v>
      </c>
      <c r="I31" s="190">
        <f>PORTIONS!I31*USAGE!$D$9</f>
        <v>0</v>
      </c>
      <c r="J31" s="190">
        <f>PORTIONS!J31*USAGE!$D$10</f>
        <v>0</v>
      </c>
      <c r="K31" s="190">
        <f>PORTIONS!K31*USAGE!$D$11</f>
        <v>166.5428571</v>
      </c>
      <c r="L31" s="190">
        <f>PORTIONS!L31*USAGE!$D$12</f>
        <v>0</v>
      </c>
      <c r="M31" s="142">
        <f>PORTIONS!M31*USAGE!$D$13</f>
        <v>0</v>
      </c>
      <c r="N31" s="190">
        <f>PORTIONS!N31*USAGE!$D$14</f>
        <v>0</v>
      </c>
      <c r="O31" s="190">
        <f>PORTIONS!O31*USAGE!$D$15</f>
        <v>0</v>
      </c>
      <c r="P31" s="190">
        <f>PORTIONS!P31*USAGE!$D$16</f>
        <v>0</v>
      </c>
      <c r="Q31" s="142">
        <f>PORTIONS!Q31*USAGE!$D$17</f>
        <v>0</v>
      </c>
      <c r="R31" s="190">
        <f>PORTIONS!R31*USAGE!$D$18</f>
        <v>0</v>
      </c>
      <c r="S31" s="190">
        <f>PORTIONS!S31*USAGE!$D$19</f>
        <v>0</v>
      </c>
      <c r="T31" s="190">
        <f>PORTIONS!T31*USAGE!$D$20</f>
        <v>0</v>
      </c>
      <c r="U31" s="190">
        <f>PORTIONS!U31*USAGE!$D$21</f>
        <v>0</v>
      </c>
      <c r="V31" s="218">
        <f t="shared" si="1"/>
        <v>263.6928571</v>
      </c>
    </row>
    <row r="32">
      <c r="A32" s="141" t="str">
        <f>COSTS!A32&amp;" (g)"</f>
        <v>Pepper, black (g)</v>
      </c>
      <c r="B32" s="142">
        <f>PORTIONS!B32*USAGE!$D$2</f>
        <v>0</v>
      </c>
      <c r="C32" s="190">
        <f>PORTIONS!C32*USAGE!$D$3</f>
        <v>0</v>
      </c>
      <c r="D32" s="190">
        <f>PORTIONS!D32*USAGE!$D$4</f>
        <v>0</v>
      </c>
      <c r="E32" s="190">
        <f>PORTIONS!E32*USAGE!$D$5</f>
        <v>0</v>
      </c>
      <c r="F32" s="190">
        <f>PORTIONS!F32*USAGE!$D$6</f>
        <v>0</v>
      </c>
      <c r="G32" s="190">
        <f>PORTIONS!G32*USAGE!$D$7</f>
        <v>0</v>
      </c>
      <c r="H32" s="190">
        <f>PORTIONS!H32*USAGE!$D$8</f>
        <v>0</v>
      </c>
      <c r="I32" s="190">
        <f>PORTIONS!I32*USAGE!$D$9</f>
        <v>0</v>
      </c>
      <c r="J32" s="190">
        <f>PORTIONS!J32*USAGE!$D$10</f>
        <v>0</v>
      </c>
      <c r="K32" s="190">
        <f>PORTIONS!K32*USAGE!$D$11</f>
        <v>0</v>
      </c>
      <c r="L32" s="190">
        <f>PORTIONS!L32*USAGE!$D$12</f>
        <v>0</v>
      </c>
      <c r="M32" s="142">
        <f>PORTIONS!M32*USAGE!$D$13</f>
        <v>0</v>
      </c>
      <c r="N32" s="190">
        <f>PORTIONS!N32*USAGE!$D$14</f>
        <v>0.05662457143</v>
      </c>
      <c r="O32" s="190">
        <f>PORTIONS!O32*USAGE!$D$15</f>
        <v>0</v>
      </c>
      <c r="P32" s="190">
        <f>PORTIONS!P32*USAGE!$D$16</f>
        <v>0</v>
      </c>
      <c r="Q32" s="142">
        <f>PORTIONS!Q32*USAGE!$D$17</f>
        <v>0</v>
      </c>
      <c r="R32" s="190">
        <f>PORTIONS!R32*USAGE!$D$18</f>
        <v>0</v>
      </c>
      <c r="S32" s="190">
        <f>PORTIONS!S32*USAGE!$D$19</f>
        <v>0</v>
      </c>
      <c r="T32" s="190">
        <f>PORTIONS!T32*USAGE!$D$20</f>
        <v>0</v>
      </c>
      <c r="U32" s="190">
        <f>PORTIONS!U32*USAGE!$D$21</f>
        <v>0</v>
      </c>
      <c r="V32" s="218">
        <f t="shared" si="1"/>
        <v>0.05662457143</v>
      </c>
    </row>
    <row r="33">
      <c r="A33" s="141" t="str">
        <f>COSTS!A33&amp;" (g)"</f>
        <v>Pepperoni (g)</v>
      </c>
      <c r="B33" s="142">
        <f>PORTIONS!B33*USAGE!$D$2</f>
        <v>0</v>
      </c>
      <c r="C33" s="190">
        <f>PORTIONS!C33*USAGE!$D$3</f>
        <v>0</v>
      </c>
      <c r="D33" s="190">
        <f>PORTIONS!D33*USAGE!$D$4</f>
        <v>0</v>
      </c>
      <c r="E33" s="190">
        <f>PORTIONS!E33*USAGE!$D$5</f>
        <v>0</v>
      </c>
      <c r="F33" s="190">
        <f>PORTIONS!F33*USAGE!$D$6</f>
        <v>0</v>
      </c>
      <c r="G33" s="190">
        <f>PORTIONS!G33*USAGE!$D$7</f>
        <v>0</v>
      </c>
      <c r="H33" s="190">
        <f>PORTIONS!H33*USAGE!$D$8</f>
        <v>0</v>
      </c>
      <c r="I33" s="190">
        <f>PORTIONS!I33*USAGE!$D$9</f>
        <v>0</v>
      </c>
      <c r="J33" s="190">
        <f>PORTIONS!J33*USAGE!$D$10</f>
        <v>1602.975</v>
      </c>
      <c r="K33" s="190">
        <f>PORTIONS!K33*USAGE!$D$11</f>
        <v>0</v>
      </c>
      <c r="L33" s="190">
        <f>PORTIONS!L33*USAGE!$D$12</f>
        <v>0</v>
      </c>
      <c r="M33" s="142">
        <f>PORTIONS!M33*USAGE!$D$13</f>
        <v>0</v>
      </c>
      <c r="N33" s="190">
        <f>PORTIONS!N33*USAGE!$D$14</f>
        <v>0</v>
      </c>
      <c r="O33" s="190">
        <f>PORTIONS!O33*USAGE!$D$15</f>
        <v>0</v>
      </c>
      <c r="P33" s="190">
        <f>PORTIONS!P33*USAGE!$D$16</f>
        <v>0</v>
      </c>
      <c r="Q33" s="142">
        <f>PORTIONS!Q33*USAGE!$D$17</f>
        <v>0</v>
      </c>
      <c r="R33" s="190">
        <f>PORTIONS!R33*USAGE!$D$18</f>
        <v>0</v>
      </c>
      <c r="S33" s="190">
        <f>PORTIONS!S33*USAGE!$D$19</f>
        <v>0</v>
      </c>
      <c r="T33" s="190">
        <f>PORTIONS!T33*USAGE!$D$20</f>
        <v>0</v>
      </c>
      <c r="U33" s="190">
        <f>PORTIONS!U33*USAGE!$D$21</f>
        <v>0</v>
      </c>
      <c r="V33" s="218">
        <f t="shared" si="1"/>
        <v>1602.975</v>
      </c>
    </row>
    <row r="34">
      <c r="A34" s="141" t="str">
        <f>COSTS!A34&amp;" (g)"</f>
        <v>Rosemary (g)</v>
      </c>
      <c r="B34" s="142">
        <f>PORTIONS!B34*USAGE!$D$2</f>
        <v>0</v>
      </c>
      <c r="C34" s="190">
        <f>PORTIONS!C34*USAGE!$D$3</f>
        <v>0</v>
      </c>
      <c r="D34" s="190">
        <f>PORTIONS!D34*USAGE!$D$4</f>
        <v>0</v>
      </c>
      <c r="E34" s="190">
        <f>PORTIONS!E34*USAGE!$D$5</f>
        <v>0</v>
      </c>
      <c r="F34" s="190">
        <f>PORTIONS!F34*USAGE!$D$6</f>
        <v>0</v>
      </c>
      <c r="G34" s="190">
        <f>PORTIONS!G34*USAGE!$D$7</f>
        <v>0</v>
      </c>
      <c r="H34" s="190">
        <f>PORTIONS!H34*USAGE!$D$8</f>
        <v>0</v>
      </c>
      <c r="I34" s="190">
        <f>PORTIONS!I34*USAGE!$D$9</f>
        <v>1.665428571</v>
      </c>
      <c r="J34" s="190">
        <f>PORTIONS!J34*USAGE!$D$10</f>
        <v>0</v>
      </c>
      <c r="K34" s="190">
        <f>PORTIONS!K34*USAGE!$D$11</f>
        <v>0</v>
      </c>
      <c r="L34" s="190">
        <f>PORTIONS!L34*USAGE!$D$12</f>
        <v>0</v>
      </c>
      <c r="M34" s="142">
        <f>PORTIONS!M34*USAGE!$D$13</f>
        <v>0</v>
      </c>
      <c r="N34" s="190">
        <f>PORTIONS!N34*USAGE!$D$14</f>
        <v>0</v>
      </c>
      <c r="O34" s="190">
        <f>PORTIONS!O34*USAGE!$D$15</f>
        <v>0</v>
      </c>
      <c r="P34" s="190">
        <f>PORTIONS!P34*USAGE!$D$16</f>
        <v>0</v>
      </c>
      <c r="Q34" s="142">
        <f>PORTIONS!Q34*USAGE!$D$17</f>
        <v>0</v>
      </c>
      <c r="R34" s="190">
        <f>PORTIONS!R34*USAGE!$D$18</f>
        <v>0</v>
      </c>
      <c r="S34" s="190">
        <f>PORTIONS!S34*USAGE!$D$19</f>
        <v>0</v>
      </c>
      <c r="T34" s="190">
        <f>PORTIONS!T34*USAGE!$D$20</f>
        <v>0</v>
      </c>
      <c r="U34" s="190">
        <f>PORTIONS!U34*USAGE!$D$21</f>
        <v>0</v>
      </c>
      <c r="V34" s="218">
        <f t="shared" si="1"/>
        <v>1.665428571</v>
      </c>
    </row>
    <row r="35">
      <c r="A35" s="141" t="str">
        <f>COSTS!A35&amp;" (g)"</f>
        <v>SALT, GRANULATED (g)</v>
      </c>
      <c r="B35" s="142">
        <f>PORTIONS!B35*USAGE!$D$2</f>
        <v>0</v>
      </c>
      <c r="C35" s="190">
        <f>PORTIONS!C35*USAGE!$D$3</f>
        <v>0</v>
      </c>
      <c r="D35" s="190">
        <f>PORTIONS!D35*USAGE!$D$4</f>
        <v>0</v>
      </c>
      <c r="E35" s="190">
        <f>PORTIONS!E35*USAGE!$D$5</f>
        <v>0</v>
      </c>
      <c r="F35" s="190">
        <f>PORTIONS!F35*USAGE!$D$6</f>
        <v>0</v>
      </c>
      <c r="G35" s="190">
        <f>PORTIONS!G35*USAGE!$D$7</f>
        <v>0</v>
      </c>
      <c r="H35" s="190">
        <f>PORTIONS!H35*USAGE!$D$8</f>
        <v>0</v>
      </c>
      <c r="I35" s="190">
        <f>PORTIONS!I35*USAGE!$D$9</f>
        <v>0</v>
      </c>
      <c r="J35" s="190">
        <f>PORTIONS!J35*USAGE!$D$10</f>
        <v>0</v>
      </c>
      <c r="K35" s="190">
        <f>PORTIONS!K35*USAGE!$D$11</f>
        <v>0</v>
      </c>
      <c r="L35" s="190">
        <f>PORTIONS!L35*USAGE!$D$12</f>
        <v>0</v>
      </c>
      <c r="M35" s="142">
        <f>PORTIONS!M35*USAGE!$D$13</f>
        <v>0</v>
      </c>
      <c r="N35" s="190">
        <f>PORTIONS!N35*USAGE!$D$14</f>
        <v>0</v>
      </c>
      <c r="O35" s="190">
        <f>PORTIONS!O35*USAGE!$D$15</f>
        <v>0</v>
      </c>
      <c r="P35" s="190">
        <f>PORTIONS!P35*USAGE!$D$16</f>
        <v>0</v>
      </c>
      <c r="Q35" s="142">
        <f>PORTIONS!Q35*USAGE!$D$17</f>
        <v>0</v>
      </c>
      <c r="R35" s="190">
        <f>PORTIONS!R35*USAGE!$D$18</f>
        <v>0</v>
      </c>
      <c r="S35" s="190">
        <f>PORTIONS!S35*USAGE!$D$19</f>
        <v>0</v>
      </c>
      <c r="T35" s="190">
        <f>PORTIONS!T35*USAGE!$D$20</f>
        <v>0</v>
      </c>
      <c r="U35" s="190">
        <f>PORTIONS!U35*USAGE!$D$21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PORTIONS!B36*USAGE!$D$2</f>
        <v>0</v>
      </c>
      <c r="C36" s="190">
        <f>PORTIONS!C36*USAGE!$D$3</f>
        <v>0</v>
      </c>
      <c r="D36" s="190">
        <f>PORTIONS!D36*USAGE!$D$4</f>
        <v>0</v>
      </c>
      <c r="E36" s="190">
        <f>PORTIONS!E36*USAGE!$D$5</f>
        <v>0</v>
      </c>
      <c r="F36" s="190">
        <f>PORTIONS!F36*USAGE!$D$6</f>
        <v>0</v>
      </c>
      <c r="G36" s="190">
        <f>PORTIONS!G36*USAGE!$D$7</f>
        <v>0</v>
      </c>
      <c r="H36" s="190">
        <f>PORTIONS!H36*USAGE!$D$8</f>
        <v>0</v>
      </c>
      <c r="I36" s="190">
        <f>PORTIONS!I36*USAGE!$D$9</f>
        <v>0</v>
      </c>
      <c r="J36" s="190">
        <f>PORTIONS!J36*USAGE!$D$10</f>
        <v>0</v>
      </c>
      <c r="K36" s="190">
        <f>PORTIONS!K36*USAGE!$D$11</f>
        <v>0</v>
      </c>
      <c r="L36" s="190">
        <f>PORTIONS!L36*USAGE!$D$12</f>
        <v>0</v>
      </c>
      <c r="M36" s="142">
        <f>PORTIONS!M36*USAGE!$D$13</f>
        <v>0</v>
      </c>
      <c r="N36" s="190">
        <f>PORTIONS!N36*USAGE!$D$14</f>
        <v>0</v>
      </c>
      <c r="O36" s="190">
        <f>PORTIONS!O36*USAGE!$D$15</f>
        <v>0.02664685714</v>
      </c>
      <c r="P36" s="190">
        <f>PORTIONS!P36*USAGE!$D$16</f>
        <v>0</v>
      </c>
      <c r="Q36" s="142">
        <f>PORTIONS!Q36*USAGE!$D$17</f>
        <v>0</v>
      </c>
      <c r="R36" s="190">
        <f>PORTIONS!R36*USAGE!$D$18</f>
        <v>0</v>
      </c>
      <c r="S36" s="190">
        <f>PORTIONS!S36*USAGE!$D$19</f>
        <v>0</v>
      </c>
      <c r="T36" s="190">
        <f>PORTIONS!T36*USAGE!$D$20</f>
        <v>0</v>
      </c>
      <c r="U36" s="190">
        <f>PORTIONS!U36*USAGE!$D$21</f>
        <v>0</v>
      </c>
      <c r="V36" s="218">
        <f t="shared" si="1"/>
        <v>0.02664685714</v>
      </c>
    </row>
    <row r="37">
      <c r="A37" s="141" t="str">
        <f>COSTS!A37&amp;" (g)"</f>
        <v>Sausage (g)</v>
      </c>
      <c r="B37" s="142">
        <f>PORTIONS!B37*USAGE!$D$2</f>
        <v>0</v>
      </c>
      <c r="C37" s="190">
        <f>PORTIONS!C37*USAGE!$D$3</f>
        <v>0</v>
      </c>
      <c r="D37" s="190">
        <f>PORTIONS!D37*USAGE!$D$4</f>
        <v>0</v>
      </c>
      <c r="E37" s="190">
        <f>PORTIONS!E37*USAGE!$D$5</f>
        <v>0</v>
      </c>
      <c r="F37" s="190">
        <f>PORTIONS!F37*USAGE!$D$6</f>
        <v>1450.310714</v>
      </c>
      <c r="G37" s="190">
        <f>PORTIONS!G37*USAGE!$D$7</f>
        <v>0</v>
      </c>
      <c r="H37" s="190">
        <f>PORTIONS!H37*USAGE!$D$8</f>
        <v>0</v>
      </c>
      <c r="I37" s="190">
        <f>PORTIONS!I37*USAGE!$D$9</f>
        <v>0</v>
      </c>
      <c r="J37" s="190">
        <f>PORTIONS!J37*USAGE!$D$10</f>
        <v>0</v>
      </c>
      <c r="K37" s="190">
        <f>PORTIONS!K37*USAGE!$D$11</f>
        <v>0</v>
      </c>
      <c r="L37" s="190">
        <f>PORTIONS!L37*USAGE!$D$12</f>
        <v>0</v>
      </c>
      <c r="M37" s="142">
        <f>PORTIONS!M37*USAGE!$D$13</f>
        <v>0</v>
      </c>
      <c r="N37" s="190">
        <f>PORTIONS!N37*USAGE!$D$14</f>
        <v>0</v>
      </c>
      <c r="O37" s="190">
        <f>PORTIONS!O37*USAGE!$D$15</f>
        <v>0</v>
      </c>
      <c r="P37" s="190">
        <f>PORTIONS!P37*USAGE!$D$16</f>
        <v>0</v>
      </c>
      <c r="Q37" s="142">
        <f>PORTIONS!Q37*USAGE!$D$17</f>
        <v>0</v>
      </c>
      <c r="R37" s="190">
        <f>PORTIONS!R37*USAGE!$D$18</f>
        <v>0</v>
      </c>
      <c r="S37" s="190">
        <f>PORTIONS!S37*USAGE!$D$19</f>
        <v>0</v>
      </c>
      <c r="T37" s="190">
        <f>PORTIONS!T37*USAGE!$D$20</f>
        <v>0</v>
      </c>
      <c r="U37" s="190">
        <f>PORTIONS!U37*USAGE!$D$21</f>
        <v>0</v>
      </c>
      <c r="V37" s="218">
        <f t="shared" si="1"/>
        <v>1450.310714</v>
      </c>
    </row>
    <row r="38">
      <c r="A38" s="141" t="str">
        <f>COSTS!A38&amp;" (g)"</f>
        <v>Smokey Blue Cheese (g)</v>
      </c>
      <c r="B38" s="142">
        <f>PORTIONS!B38*USAGE!$D$2</f>
        <v>0</v>
      </c>
      <c r="C38" s="190">
        <f>PORTIONS!C38*USAGE!$D$3</f>
        <v>0</v>
      </c>
      <c r="D38" s="190">
        <f>PORTIONS!D38*USAGE!$D$4</f>
        <v>0</v>
      </c>
      <c r="E38" s="190">
        <f>PORTIONS!E38*USAGE!$D$5</f>
        <v>0</v>
      </c>
      <c r="F38" s="190">
        <f>PORTIONS!F38*USAGE!$D$6</f>
        <v>0</v>
      </c>
      <c r="G38" s="190">
        <f>PORTIONS!G38*USAGE!$D$7</f>
        <v>0</v>
      </c>
      <c r="H38" s="190">
        <f>PORTIONS!H38*USAGE!$D$8</f>
        <v>0</v>
      </c>
      <c r="I38" s="190">
        <f>PORTIONS!I38*USAGE!$D$9</f>
        <v>166.5428571</v>
      </c>
      <c r="J38" s="190">
        <f>PORTIONS!J38*USAGE!$D$10</f>
        <v>0</v>
      </c>
      <c r="K38" s="190">
        <f>PORTIONS!K38*USAGE!$D$11</f>
        <v>166.5428571</v>
      </c>
      <c r="L38" s="190">
        <f>PORTIONS!L38*USAGE!$D$12</f>
        <v>0</v>
      </c>
      <c r="M38" s="142">
        <f>PORTIONS!M38*USAGE!$D$13</f>
        <v>0</v>
      </c>
      <c r="N38" s="190">
        <f>PORTIONS!N38*USAGE!$D$14</f>
        <v>0</v>
      </c>
      <c r="O38" s="190">
        <f>PORTIONS!O38*USAGE!$D$15</f>
        <v>0</v>
      </c>
      <c r="P38" s="190">
        <f>PORTIONS!P38*USAGE!$D$16</f>
        <v>69.39285714</v>
      </c>
      <c r="Q38" s="142">
        <f>PORTIONS!Q38*USAGE!$D$17</f>
        <v>0</v>
      </c>
      <c r="R38" s="190">
        <f>PORTIONS!R38*USAGE!$D$18</f>
        <v>0</v>
      </c>
      <c r="S38" s="190">
        <f>PORTIONS!S38*USAGE!$D$19</f>
        <v>0</v>
      </c>
      <c r="T38" s="190">
        <f>PORTIONS!T38*USAGE!$D$20</f>
        <v>0</v>
      </c>
      <c r="U38" s="190">
        <f>PORTIONS!U38*USAGE!$D$21</f>
        <v>0</v>
      </c>
      <c r="V38" s="218">
        <f t="shared" si="1"/>
        <v>402.4785714</v>
      </c>
    </row>
    <row r="39">
      <c r="A39" s="141" t="str">
        <f>COSTS!A39&amp;" (g)"</f>
        <v>Spinach (g)</v>
      </c>
      <c r="B39" s="142">
        <f>PORTIONS!B39*USAGE!$D$2</f>
        <v>0</v>
      </c>
      <c r="C39" s="190">
        <f>PORTIONS!C39*USAGE!$D$3</f>
        <v>0</v>
      </c>
      <c r="D39" s="190">
        <f>PORTIONS!D39*USAGE!$D$4</f>
        <v>0</v>
      </c>
      <c r="E39" s="190">
        <f>PORTIONS!E39*USAGE!$D$5</f>
        <v>0</v>
      </c>
      <c r="F39" s="190">
        <f>PORTIONS!F39*USAGE!$D$6</f>
        <v>0</v>
      </c>
      <c r="G39" s="190">
        <f>PORTIONS!G39*USAGE!$D$7</f>
        <v>0</v>
      </c>
      <c r="H39" s="190">
        <f>PORTIONS!H39*USAGE!$D$8</f>
        <v>0</v>
      </c>
      <c r="I39" s="190">
        <f>PORTIONS!I39*USAGE!$D$9</f>
        <v>0</v>
      </c>
      <c r="J39" s="190">
        <f>PORTIONS!J39*USAGE!$D$10</f>
        <v>0</v>
      </c>
      <c r="K39" s="190">
        <f>PORTIONS!K39*USAGE!$D$11</f>
        <v>0</v>
      </c>
      <c r="L39" s="190">
        <f>PORTIONS!L39*USAGE!$D$12</f>
        <v>249.8142857</v>
      </c>
      <c r="M39" s="142">
        <f>PORTIONS!M39*USAGE!$D$13</f>
        <v>0</v>
      </c>
      <c r="N39" s="190">
        <f>PORTIONS!N39*USAGE!$D$14</f>
        <v>0</v>
      </c>
      <c r="O39" s="190">
        <f>PORTIONS!O39*USAGE!$D$15</f>
        <v>0</v>
      </c>
      <c r="P39" s="190">
        <f>PORTIONS!P39*USAGE!$D$16</f>
        <v>249.8142857</v>
      </c>
      <c r="Q39" s="142">
        <f>PORTIONS!Q39*USAGE!$D$17</f>
        <v>0</v>
      </c>
      <c r="R39" s="190">
        <f>PORTIONS!R39*USAGE!$D$18</f>
        <v>0</v>
      </c>
      <c r="S39" s="190">
        <f>PORTIONS!S39*USAGE!$D$19</f>
        <v>0</v>
      </c>
      <c r="T39" s="190">
        <f>PORTIONS!T39*USAGE!$D$20</f>
        <v>0</v>
      </c>
      <c r="U39" s="190">
        <f>PORTIONS!U39*USAGE!$D$21</f>
        <v>0</v>
      </c>
      <c r="V39" s="218">
        <f t="shared" si="1"/>
        <v>499.6285714</v>
      </c>
    </row>
    <row r="40">
      <c r="A40" s="141" t="str">
        <f>COSTS!A40&amp;" (g)"</f>
        <v>SUGAR (g)</v>
      </c>
      <c r="B40" s="142">
        <f>PORTIONS!B40*USAGE!$D$2</f>
        <v>0</v>
      </c>
      <c r="C40" s="190">
        <f>PORTIONS!C40*USAGE!$D$3</f>
        <v>0</v>
      </c>
      <c r="D40" s="190">
        <f>PORTIONS!D40*USAGE!$D$4</f>
        <v>0</v>
      </c>
      <c r="E40" s="190">
        <f>PORTIONS!E40*USAGE!$D$5</f>
        <v>0</v>
      </c>
      <c r="F40" s="190">
        <f>PORTIONS!F40*USAGE!$D$6</f>
        <v>0</v>
      </c>
      <c r="G40" s="190">
        <f>PORTIONS!G40*USAGE!$D$7</f>
        <v>0</v>
      </c>
      <c r="H40" s="190">
        <f>PORTIONS!H40*USAGE!$D$8</f>
        <v>0</v>
      </c>
      <c r="I40" s="190">
        <f>PORTIONS!I40*USAGE!$D$9</f>
        <v>0</v>
      </c>
      <c r="J40" s="190">
        <f>PORTIONS!J40*USAGE!$D$10</f>
        <v>0</v>
      </c>
      <c r="K40" s="190">
        <f>PORTIONS!K40*USAGE!$D$11</f>
        <v>0</v>
      </c>
      <c r="L40" s="190">
        <f>PORTIONS!L40*USAGE!$D$12</f>
        <v>0</v>
      </c>
      <c r="M40" s="142">
        <f>PORTIONS!M40*USAGE!$D$13</f>
        <v>0</v>
      </c>
      <c r="N40" s="190">
        <f>PORTIONS!N40*USAGE!$D$14</f>
        <v>0</v>
      </c>
      <c r="O40" s="190">
        <f>PORTIONS!O40*USAGE!$D$15</f>
        <v>0</v>
      </c>
      <c r="P40" s="190">
        <f>PORTIONS!P40*USAGE!$D$16</f>
        <v>0</v>
      </c>
      <c r="Q40" s="142">
        <f>PORTIONS!Q40*USAGE!$D$17</f>
        <v>0</v>
      </c>
      <c r="R40" s="190">
        <f>PORTIONS!R40*USAGE!$D$18</f>
        <v>0</v>
      </c>
      <c r="S40" s="190">
        <f>PORTIONS!S40*USAGE!$D$19</f>
        <v>0</v>
      </c>
      <c r="T40" s="190">
        <f>PORTIONS!T40*USAGE!$D$20</f>
        <v>0</v>
      </c>
      <c r="U40" s="190">
        <f>PORTIONS!U40*USAGE!$D$21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PORTIONS!B41*USAGE!$D$2</f>
        <v>0</v>
      </c>
      <c r="C41" s="190">
        <f>PORTIONS!C41*USAGE!$D$3</f>
        <v>0</v>
      </c>
      <c r="D41" s="190">
        <f>PORTIONS!D41*USAGE!$D$4</f>
        <v>0</v>
      </c>
      <c r="E41" s="190">
        <f>PORTIONS!E41*USAGE!$D$5</f>
        <v>0</v>
      </c>
      <c r="F41" s="190">
        <f>PORTIONS!F41*USAGE!$D$6</f>
        <v>0</v>
      </c>
      <c r="G41" s="190">
        <f>PORTIONS!G41*USAGE!$D$7</f>
        <v>0</v>
      </c>
      <c r="H41" s="190">
        <f>PORTIONS!H41*USAGE!$D$8</f>
        <v>0</v>
      </c>
      <c r="I41" s="190">
        <f>PORTIONS!I41*USAGE!$D$9</f>
        <v>0</v>
      </c>
      <c r="J41" s="190">
        <f>PORTIONS!J41*USAGE!$D$10</f>
        <v>0</v>
      </c>
      <c r="K41" s="190">
        <f>PORTIONS!K41*USAGE!$D$11</f>
        <v>0</v>
      </c>
      <c r="L41" s="190">
        <f>PORTIONS!L41*USAGE!$D$12</f>
        <v>0</v>
      </c>
      <c r="M41" s="142">
        <f>PORTIONS!M41*USAGE!$D$13</f>
        <v>0</v>
      </c>
      <c r="N41" s="190">
        <f>PORTIONS!N41*USAGE!$D$14</f>
        <v>0</v>
      </c>
      <c r="O41" s="190">
        <f>PORTIONS!O41*USAGE!$D$15</f>
        <v>0</v>
      </c>
      <c r="P41" s="190">
        <f>PORTIONS!P41*USAGE!$D$16</f>
        <v>0</v>
      </c>
      <c r="Q41" s="142">
        <f>PORTIONS!Q41*USAGE!$D$17</f>
        <v>0</v>
      </c>
      <c r="R41" s="190">
        <f>PORTIONS!R41*USAGE!$D$18</f>
        <v>0</v>
      </c>
      <c r="S41" s="190">
        <f>PORTIONS!S41*USAGE!$D$19</f>
        <v>0</v>
      </c>
      <c r="T41" s="190">
        <f>PORTIONS!T41*USAGE!$D$20</f>
        <v>0</v>
      </c>
      <c r="U41" s="190">
        <f>PORTIONS!U41*USAGE!$D$21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PORTIONS!B42*USAGE!$D$2</f>
        <v>0</v>
      </c>
      <c r="C42" s="190">
        <f>PORTIONS!C42*USAGE!$D$3</f>
        <v>0</v>
      </c>
      <c r="D42" s="190">
        <f>PORTIONS!D42*USAGE!$D$4</f>
        <v>0</v>
      </c>
      <c r="E42" s="190">
        <f>PORTIONS!E42*USAGE!$D$5</f>
        <v>0</v>
      </c>
      <c r="F42" s="190">
        <f>PORTIONS!F42*USAGE!$D$6</f>
        <v>0</v>
      </c>
      <c r="G42" s="190">
        <f>PORTIONS!G42*USAGE!$D$7</f>
        <v>0</v>
      </c>
      <c r="H42" s="190">
        <f>PORTIONS!H42*USAGE!$D$8</f>
        <v>0</v>
      </c>
      <c r="I42" s="190">
        <f>PORTIONS!I42*USAGE!$D$9</f>
        <v>0</v>
      </c>
      <c r="J42" s="190">
        <f>PORTIONS!J42*USAGE!$D$10</f>
        <v>0</v>
      </c>
      <c r="K42" s="190">
        <f>PORTIONS!K42*USAGE!$D$11</f>
        <v>0</v>
      </c>
      <c r="L42" s="190">
        <f>PORTIONS!L42*USAGE!$D$12</f>
        <v>0</v>
      </c>
      <c r="M42" s="142">
        <f>PORTIONS!M42*USAGE!$D$13</f>
        <v>0</v>
      </c>
      <c r="N42" s="190">
        <f>PORTIONS!N42*USAGE!$D$14</f>
        <v>0</v>
      </c>
      <c r="O42" s="190">
        <f>PORTIONS!O42*USAGE!$D$15</f>
        <v>133.2342857</v>
      </c>
      <c r="P42" s="190">
        <f>PORTIONS!P42*USAGE!$D$16</f>
        <v>0</v>
      </c>
      <c r="Q42" s="142">
        <f>PORTIONS!Q42*USAGE!$D$17</f>
        <v>0</v>
      </c>
      <c r="R42" s="190">
        <f>PORTIONS!R42*USAGE!$D$18</f>
        <v>0</v>
      </c>
      <c r="S42" s="190">
        <f>PORTIONS!S42*USAGE!$D$19</f>
        <v>0</v>
      </c>
      <c r="T42" s="190">
        <f>PORTIONS!T42*USAGE!$D$20</f>
        <v>0</v>
      </c>
      <c r="U42" s="190">
        <f>PORTIONS!U42*USAGE!$D$21</f>
        <v>0</v>
      </c>
      <c r="V42" s="218">
        <f t="shared" si="1"/>
        <v>133.2342857</v>
      </c>
    </row>
    <row r="43">
      <c r="A43" s="141" t="str">
        <f>COSTS!A43&amp;" (g)"</f>
        <v>WATER (g)</v>
      </c>
      <c r="B43" s="142">
        <f>PORTIONS!B43*USAGE!$D$2</f>
        <v>0</v>
      </c>
      <c r="C43" s="190">
        <f>PORTIONS!C43*USAGE!$D$3</f>
        <v>0</v>
      </c>
      <c r="D43" s="190">
        <f>PORTIONS!D43*USAGE!$D$4</f>
        <v>0</v>
      </c>
      <c r="E43" s="190">
        <f>PORTIONS!E43*USAGE!$D$5</f>
        <v>0</v>
      </c>
      <c r="F43" s="190">
        <f>PORTIONS!F43*USAGE!$D$6</f>
        <v>0</v>
      </c>
      <c r="G43" s="190">
        <f>PORTIONS!G43*USAGE!$D$7</f>
        <v>0</v>
      </c>
      <c r="H43" s="190">
        <f>PORTIONS!H43*USAGE!$D$8</f>
        <v>0</v>
      </c>
      <c r="I43" s="190">
        <f>PORTIONS!I43*USAGE!$D$9</f>
        <v>0</v>
      </c>
      <c r="J43" s="190">
        <f>PORTIONS!J43*USAGE!$D$10</f>
        <v>0</v>
      </c>
      <c r="K43" s="190">
        <f>PORTIONS!K43*USAGE!$D$11</f>
        <v>0</v>
      </c>
      <c r="L43" s="190">
        <f>PORTIONS!L43*USAGE!$D$12</f>
        <v>0</v>
      </c>
      <c r="M43" s="142">
        <f>PORTIONS!M43*USAGE!$D$13</f>
        <v>0</v>
      </c>
      <c r="N43" s="190">
        <f>PORTIONS!N43*USAGE!$D$14</f>
        <v>0</v>
      </c>
      <c r="O43" s="190">
        <f>PORTIONS!O43*USAGE!$D$15</f>
        <v>0</v>
      </c>
      <c r="P43" s="190">
        <f>PORTIONS!P43*USAGE!$D$16</f>
        <v>0</v>
      </c>
      <c r="Q43" s="142">
        <f>PORTIONS!Q43*USAGE!$D$17</f>
        <v>0</v>
      </c>
      <c r="R43" s="190">
        <f>PORTIONS!R43*USAGE!$D$18</f>
        <v>0</v>
      </c>
      <c r="S43" s="190">
        <f>PORTIONS!S43*USAGE!$D$19</f>
        <v>0</v>
      </c>
      <c r="T43" s="190">
        <f>PORTIONS!T43*USAGE!$D$20</f>
        <v>0</v>
      </c>
      <c r="U43" s="190">
        <f>PORTIONS!U43*USAGE!$D$21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PORTIONS!B44*USAGE!$D$2</f>
        <v>0</v>
      </c>
      <c r="C44" s="190">
        <f>PORTIONS!C44*USAGE!$D$3</f>
        <v>0</v>
      </c>
      <c r="D44" s="190">
        <f>PORTIONS!D44*USAGE!$D$4</f>
        <v>0</v>
      </c>
      <c r="E44" s="190">
        <f>PORTIONS!E44*USAGE!$D$5</f>
        <v>0</v>
      </c>
      <c r="F44" s="190">
        <f>PORTIONS!F44*USAGE!$D$6</f>
        <v>0</v>
      </c>
      <c r="G44" s="190">
        <f>PORTIONS!G44*USAGE!$D$7</f>
        <v>0</v>
      </c>
      <c r="H44" s="190">
        <f>PORTIONS!H44*USAGE!$D$8</f>
        <v>0</v>
      </c>
      <c r="I44" s="190">
        <f>PORTIONS!I44*USAGE!$D$9</f>
        <v>0</v>
      </c>
      <c r="J44" s="190">
        <f>PORTIONS!J44*USAGE!$D$10</f>
        <v>0</v>
      </c>
      <c r="K44" s="190">
        <f>PORTIONS!K44*USAGE!$D$11</f>
        <v>0</v>
      </c>
      <c r="L44" s="190">
        <f>PORTIONS!L44*USAGE!$D$12</f>
        <v>0</v>
      </c>
      <c r="M44" s="142">
        <f>PORTIONS!M44*USAGE!$D$13</f>
        <v>0</v>
      </c>
      <c r="N44" s="190">
        <f>PORTIONS!N44*USAGE!$D$14</f>
        <v>0</v>
      </c>
      <c r="O44" s="190">
        <f>PORTIONS!O44*USAGE!$D$15</f>
        <v>0</v>
      </c>
      <c r="P44" s="190">
        <f>PORTIONS!P44*USAGE!$D$16</f>
        <v>0</v>
      </c>
      <c r="Q44" s="142">
        <f>PORTIONS!Q44*USAGE!$D$17</f>
        <v>0</v>
      </c>
      <c r="R44" s="190">
        <f>PORTIONS!R45*USAGE!$D$18</f>
        <v>0</v>
      </c>
      <c r="S44" s="190">
        <f>PORTIONS!S45*USAGE!$D$19</f>
        <v>0</v>
      </c>
      <c r="T44" s="190">
        <f>PORTIONS!T45*USAGE!$D$20</f>
        <v>0</v>
      </c>
      <c r="U44" s="190">
        <f>PORTIONS!U45*USAGE!$D$21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PORTIONS!B45*USAGE!$D$2</f>
        <v>0</v>
      </c>
      <c r="C45" s="190">
        <f>PORTIONS!C45*USAGE!$D$3</f>
        <v>0</v>
      </c>
      <c r="D45" s="190">
        <f>PORTIONS!D45*USAGE!$D$4</f>
        <v>0</v>
      </c>
      <c r="E45" s="190">
        <f>PORTIONS!E45*USAGE!$D$5</f>
        <v>0</v>
      </c>
      <c r="F45" s="190">
        <f>PORTIONS!F45*USAGE!$D$6</f>
        <v>0</v>
      </c>
      <c r="G45" s="190">
        <f>PORTIONS!G45*USAGE!$D$7</f>
        <v>0</v>
      </c>
      <c r="H45" s="190">
        <f>PORTIONS!H45*USAGE!$D$8</f>
        <v>0</v>
      </c>
      <c r="I45" s="190">
        <f>PORTIONS!I45*USAGE!$D$9</f>
        <v>0</v>
      </c>
      <c r="J45" s="190">
        <f>PORTIONS!J45*USAGE!$D$10</f>
        <v>0</v>
      </c>
      <c r="K45" s="190">
        <f>PORTIONS!K45*USAGE!$D$11</f>
        <v>0</v>
      </c>
      <c r="L45" s="190">
        <f>PORTIONS!L45*USAGE!$D$12</f>
        <v>0</v>
      </c>
      <c r="M45" s="142">
        <f>PORTIONS!M45*USAGE!$D$13</f>
        <v>0</v>
      </c>
      <c r="N45" s="190">
        <f>PORTIONS!N45*USAGE!$D$14</f>
        <v>0</v>
      </c>
      <c r="O45" s="190">
        <f>PORTIONS!O45*USAGE!$D$15</f>
        <v>0</v>
      </c>
      <c r="P45" s="190">
        <f>PORTIONS!P45*USAGE!$D$16</f>
        <v>0</v>
      </c>
      <c r="Q45" s="142">
        <f>PORTIONS!Q45*USAGE!$D$17</f>
        <v>0</v>
      </c>
      <c r="R45" s="190">
        <f>PORTIONS!R46*USAGE!$D$18</f>
        <v>0</v>
      </c>
      <c r="S45" s="190">
        <f>PORTIONS!S46*USAGE!$D$19</f>
        <v>0</v>
      </c>
      <c r="T45" s="190">
        <f>PORTIONS!T46*USAGE!$D$20</f>
        <v>0</v>
      </c>
      <c r="U45" s="190">
        <f>PORTIONS!U46*USAGE!$D$21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PORTIONS!B46*USAGE!$D$2</f>
        <v>0</v>
      </c>
      <c r="C46" s="190">
        <f>PORTIONS!C46*USAGE!$D$3</f>
        <v>0</v>
      </c>
      <c r="D46" s="190">
        <f>PORTIONS!D46*USAGE!$D$4</f>
        <v>0</v>
      </c>
      <c r="E46" s="190">
        <f>PORTIONS!E46*USAGE!$D$5</f>
        <v>0</v>
      </c>
      <c r="F46" s="190">
        <f>PORTIONS!F46*USAGE!$D$6</f>
        <v>0</v>
      </c>
      <c r="G46" s="190">
        <f>PORTIONS!G46*USAGE!$D$7</f>
        <v>0</v>
      </c>
      <c r="H46" s="190">
        <f>PORTIONS!H46*USAGE!$D$8</f>
        <v>0</v>
      </c>
      <c r="I46" s="190">
        <f>PORTIONS!I46*USAGE!$D$9</f>
        <v>0</v>
      </c>
      <c r="J46" s="190">
        <f>PORTIONS!J46*USAGE!$D$10</f>
        <v>0</v>
      </c>
      <c r="K46" s="190">
        <f>PORTIONS!K46*USAGE!$D$11</f>
        <v>0</v>
      </c>
      <c r="L46" s="190">
        <f>PORTIONS!L46*USAGE!$D$12</f>
        <v>0</v>
      </c>
      <c r="M46" s="142">
        <f>PORTIONS!M46*USAGE!$D$13</f>
        <v>0</v>
      </c>
      <c r="N46" s="190">
        <f>PORTIONS!N46*USAGE!$D$14</f>
        <v>0</v>
      </c>
      <c r="O46" s="190">
        <f>PORTIONS!O46*USAGE!$D$15</f>
        <v>0</v>
      </c>
      <c r="P46" s="190">
        <f>PORTIONS!P46*USAGE!$D$16</f>
        <v>0</v>
      </c>
      <c r="Q46" s="142">
        <f>PORTIONS!Q46*USAGE!$D$17</f>
        <v>0</v>
      </c>
      <c r="R46" s="190">
        <f>PORTIONS!R47*USAGE!$D$18</f>
        <v>0</v>
      </c>
      <c r="S46" s="190">
        <f>PORTIONS!S47*USAGE!$D$19</f>
        <v>0</v>
      </c>
      <c r="T46" s="190">
        <f>PORTIONS!T47*USAGE!$D$20</f>
        <v>0</v>
      </c>
      <c r="U46" s="190">
        <f>PORTIONS!U47*USAGE!$D$21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PORTIONS!B47*USAGE!$D$2</f>
        <v>0</v>
      </c>
      <c r="C47" s="190">
        <f>PORTIONS!C47*USAGE!$D$3</f>
        <v>0</v>
      </c>
      <c r="D47" s="190">
        <f>PORTIONS!D47*USAGE!$D$4</f>
        <v>0</v>
      </c>
      <c r="E47" s="190">
        <f>PORTIONS!E47*USAGE!$D$5</f>
        <v>0</v>
      </c>
      <c r="F47" s="190">
        <f>PORTIONS!F47*USAGE!$D$6</f>
        <v>0</v>
      </c>
      <c r="G47" s="190">
        <f>PORTIONS!G47*USAGE!$D$7</f>
        <v>0</v>
      </c>
      <c r="H47" s="190">
        <f>PORTIONS!H47*USAGE!$D$8</f>
        <v>0</v>
      </c>
      <c r="I47" s="190">
        <f>PORTIONS!I47*USAGE!$D$9</f>
        <v>0</v>
      </c>
      <c r="J47" s="190">
        <f>PORTIONS!J47*USAGE!$D$10</f>
        <v>0</v>
      </c>
      <c r="K47" s="190">
        <f>PORTIONS!K47*USAGE!$D$11</f>
        <v>0</v>
      </c>
      <c r="L47" s="190">
        <f>PORTIONS!L47*USAGE!$D$12</f>
        <v>0</v>
      </c>
      <c r="M47" s="142">
        <f>PORTIONS!M47*USAGE!$D$13</f>
        <v>0</v>
      </c>
      <c r="N47" s="190">
        <f>PORTIONS!N47*USAGE!$D$14</f>
        <v>0</v>
      </c>
      <c r="O47" s="190">
        <f>PORTIONS!O47*USAGE!$D$15</f>
        <v>0</v>
      </c>
      <c r="P47" s="190">
        <f>PORTIONS!P47*USAGE!$D$16</f>
        <v>0</v>
      </c>
      <c r="Q47" s="142">
        <f>PORTIONS!Q47*USAGE!$D$17</f>
        <v>0</v>
      </c>
      <c r="R47" s="190">
        <f>PORTIONS!R47*USAGE!$D$18</f>
        <v>0</v>
      </c>
      <c r="S47" s="190">
        <f>PORTIONS!S47*USAGE!$D$19</f>
        <v>0</v>
      </c>
      <c r="T47" s="190">
        <f>PORTIONS!T47*USAGE!$D$20</f>
        <v>0</v>
      </c>
      <c r="U47" s="190">
        <f>PORTIONS!U47*USAGE!$D$21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PORTIONS!B48*USAGE!$D$2</f>
        <v>0</v>
      </c>
      <c r="C48" s="190">
        <f>PORTIONS!C48*USAGE!$D$3</f>
        <v>0</v>
      </c>
      <c r="D48" s="190">
        <f>PORTIONS!D48*USAGE!$D$4</f>
        <v>0</v>
      </c>
      <c r="E48" s="190">
        <f>PORTIONS!E48*USAGE!$D$5</f>
        <v>0</v>
      </c>
      <c r="F48" s="190">
        <f>PORTIONS!F48*USAGE!$D$6</f>
        <v>0</v>
      </c>
      <c r="G48" s="190">
        <f>PORTIONS!G48*USAGE!$D$7</f>
        <v>0</v>
      </c>
      <c r="H48" s="190">
        <f>PORTIONS!H48*USAGE!$D$8</f>
        <v>0</v>
      </c>
      <c r="I48" s="190">
        <f>PORTIONS!I48*USAGE!$D$9</f>
        <v>0</v>
      </c>
      <c r="J48" s="190">
        <f>PORTIONS!J48*USAGE!$D$10</f>
        <v>0</v>
      </c>
      <c r="K48" s="190">
        <f>PORTIONS!K48*USAGE!$D$11</f>
        <v>0</v>
      </c>
      <c r="L48" s="190">
        <f>PORTIONS!L48*USAGE!$D$12</f>
        <v>0</v>
      </c>
      <c r="M48" s="142">
        <f>PORTIONS!M48*USAGE!$D$13</f>
        <v>0</v>
      </c>
      <c r="N48" s="190">
        <f>PORTIONS!N48*USAGE!$D$14</f>
        <v>0</v>
      </c>
      <c r="O48" s="190">
        <f>PORTIONS!O48*USAGE!$D$15</f>
        <v>0</v>
      </c>
      <c r="P48" s="190">
        <f>PORTIONS!P48*USAGE!$D$16</f>
        <v>0</v>
      </c>
      <c r="Q48" s="142">
        <f>PORTIONS!Q48*USAGE!$D$17</f>
        <v>0</v>
      </c>
      <c r="R48" s="190">
        <f>PORTIONS!R48*USAGE!$D$18</f>
        <v>0</v>
      </c>
      <c r="S48" s="190">
        <f>PORTIONS!S48*USAGE!$D$19</f>
        <v>0</v>
      </c>
      <c r="T48" s="190">
        <f>PORTIONS!T48*USAGE!$D$20</f>
        <v>0</v>
      </c>
      <c r="U48" s="190">
        <f>PORTIONS!U48*USAGE!$D$21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PORTIONS!B49*USAGE!$D$2</f>
        <v>0</v>
      </c>
      <c r="C49" s="190">
        <f>PORTIONS!C49*USAGE!$D$3</f>
        <v>0</v>
      </c>
      <c r="D49" s="190">
        <f>PORTIONS!D49*USAGE!$D$4</f>
        <v>0</v>
      </c>
      <c r="E49" s="190">
        <f>PORTIONS!E49*USAGE!$D$5</f>
        <v>0</v>
      </c>
      <c r="F49" s="190">
        <f>PORTIONS!F49*USAGE!$D$6</f>
        <v>0</v>
      </c>
      <c r="G49" s="190">
        <f>PORTIONS!G49*USAGE!$D$7</f>
        <v>0</v>
      </c>
      <c r="H49" s="190">
        <f>PORTIONS!H49*USAGE!$D$8</f>
        <v>0</v>
      </c>
      <c r="I49" s="190">
        <f>PORTIONS!I49*USAGE!$D$9</f>
        <v>0</v>
      </c>
      <c r="J49" s="190">
        <f>PORTIONS!J49*USAGE!$D$10</f>
        <v>0</v>
      </c>
      <c r="K49" s="190">
        <f>PORTIONS!K49*USAGE!$D$11</f>
        <v>0</v>
      </c>
      <c r="L49" s="190">
        <f>PORTIONS!L49*USAGE!$D$12</f>
        <v>0</v>
      </c>
      <c r="M49" s="142">
        <f>PORTIONS!M49*USAGE!$D$13</f>
        <v>0</v>
      </c>
      <c r="N49" s="190">
        <f>PORTIONS!N49*USAGE!$D$14</f>
        <v>0</v>
      </c>
      <c r="O49" s="190">
        <f>PORTIONS!O49*USAGE!$D$15</f>
        <v>0</v>
      </c>
      <c r="P49" s="190">
        <f>PORTIONS!P49*USAGE!$D$16</f>
        <v>0</v>
      </c>
      <c r="Q49" s="142">
        <f>PORTIONS!Q49*USAGE!$D$17</f>
        <v>0</v>
      </c>
      <c r="R49" s="190">
        <f>PORTIONS!R49*USAGE!$D$18</f>
        <v>0</v>
      </c>
      <c r="S49" s="190">
        <f>PORTIONS!S49*USAGE!$D$19</f>
        <v>0</v>
      </c>
      <c r="T49" s="190">
        <f>PORTIONS!T49*USAGE!$D$20</f>
        <v>0</v>
      </c>
      <c r="U49" s="190">
        <f>PORTIONS!U49*USAGE!$D$21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PORTIONS!B52*USAGE!$D$2</f>
        <v>0</v>
      </c>
      <c r="C50" s="190">
        <f>PORTIONS!C52*USAGE!$D$3</f>
        <v>0</v>
      </c>
      <c r="D50" s="190">
        <f>PORTIONS!D52*USAGE!$D$4</f>
        <v>0</v>
      </c>
      <c r="E50" s="190">
        <f>PORTIONS!E52*USAGE!$D$5</f>
        <v>0</v>
      </c>
      <c r="F50" s="190">
        <f>PORTIONS!F52*USAGE!$D$6</f>
        <v>0</v>
      </c>
      <c r="G50" s="190">
        <f>PORTIONS!G52*USAGE!$D$7</f>
        <v>0</v>
      </c>
      <c r="H50" s="190">
        <f>PORTIONS!H52*USAGE!$D$8</f>
        <v>0</v>
      </c>
      <c r="I50" s="190">
        <f>PORTIONS!I52*USAGE!$D$9</f>
        <v>0</v>
      </c>
      <c r="J50" s="190">
        <f>PORTIONS!J52*USAGE!$D$10</f>
        <v>0</v>
      </c>
      <c r="K50" s="190">
        <f>PORTIONS!K52*USAGE!$D$11</f>
        <v>0</v>
      </c>
      <c r="L50" s="190">
        <f>PORTIONS!L52*USAGE!$D$12</f>
        <v>0</v>
      </c>
      <c r="M50" s="142">
        <f>PORTIONS!M52*USAGE!$D$13</f>
        <v>0</v>
      </c>
      <c r="N50" s="190">
        <f>PORTIONS!N52*USAGE!$D$14</f>
        <v>0</v>
      </c>
      <c r="O50" s="190">
        <f>PORTIONS!O52*USAGE!$D$15</f>
        <v>0</v>
      </c>
      <c r="P50" s="190">
        <f>PORTIONS!P52*USAGE!$D$16</f>
        <v>0</v>
      </c>
      <c r="Q50" s="142">
        <f>PORTIONS!Q52*USAGE!$D$17</f>
        <v>0</v>
      </c>
      <c r="R50" s="190">
        <f>PORTIONS!R52*USAGE!$D$18</f>
        <v>0</v>
      </c>
      <c r="S50" s="190">
        <f>PORTIONS!S52*USAGE!$D$19</f>
        <v>0</v>
      </c>
      <c r="T50" s="190">
        <f>PORTIONS!T52*USAGE!$D$20</f>
        <v>0</v>
      </c>
      <c r="U50" s="190">
        <f>PORTIONS!U52*USAGE!$D$21</f>
        <v>0</v>
      </c>
      <c r="V50" s="218">
        <f t="shared" si="1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PORTIONS!B2*USAGE!$E$2</f>
        <v>0</v>
      </c>
      <c r="C2" s="190">
        <f>PORTIONS!C2*USAGE!$E$3</f>
        <v>0</v>
      </c>
      <c r="D2" s="190">
        <f>PORTIONS!D2*USAGE!$E$4</f>
        <v>0</v>
      </c>
      <c r="E2" s="190">
        <f>PORTIONS!E2*USAGE!$E$5</f>
        <v>0</v>
      </c>
      <c r="F2" s="190">
        <f>PORTIONS!F2*USAGE!$E$6</f>
        <v>0</v>
      </c>
      <c r="G2" s="190">
        <f>PORTIONS!G2*USAGE!$E$7</f>
        <v>0</v>
      </c>
      <c r="H2" s="190">
        <f>PORTIONS!H2*USAGE!$E$8</f>
        <v>0</v>
      </c>
      <c r="I2" s="190">
        <f>PORTIONS!I2*USAGE!$E$9</f>
        <v>0</v>
      </c>
      <c r="J2" s="190">
        <f>PORTIONS!J2*USAGE!$E$10</f>
        <v>0</v>
      </c>
      <c r="K2" s="190">
        <f>PORTIONS!K2*USAGE!$E$11</f>
        <v>0</v>
      </c>
      <c r="L2" s="190">
        <f>PORTIONS!L2*USAGE!$E$12</f>
        <v>0</v>
      </c>
      <c r="M2" s="142">
        <f>PORTIONS!M2*USAGE!$E$13</f>
        <v>0</v>
      </c>
      <c r="N2" s="190">
        <f>PORTIONS!N2*USAGE!$E$14</f>
        <v>0</v>
      </c>
      <c r="O2" s="190">
        <f>PORTIONS!O2*USAGE!$E$15</f>
        <v>0</v>
      </c>
      <c r="P2" s="190">
        <f>PORTIONS!P2*USAGE!$E$16</f>
        <v>0</v>
      </c>
      <c r="Q2" s="142">
        <f>PORTIONS!Q2*USAGE!$E$17</f>
        <v>0</v>
      </c>
      <c r="R2" s="190">
        <f>PORTIONS!R2*USAGE!$E$18</f>
        <v>0</v>
      </c>
      <c r="S2" s="190">
        <f>PORTIONS!S2*USAGE!$E$19</f>
        <v>0</v>
      </c>
      <c r="T2" s="190">
        <f>PORTIONS!T2*USAGE!$E$20</f>
        <v>0</v>
      </c>
      <c r="U2" s="190">
        <f>PORTIONS!U2*USAGE!$E$21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PORTIONS!B3*USAGE!$E$2</f>
        <v>0</v>
      </c>
      <c r="C3" s="190">
        <f>PORTIONS!C3*USAGE!$E$3</f>
        <v>0</v>
      </c>
      <c r="D3" s="190">
        <f>PORTIONS!D3*USAGE!$E$4</f>
        <v>0</v>
      </c>
      <c r="E3" s="190">
        <f>PORTIONS!E3*USAGE!$E$5</f>
        <v>0</v>
      </c>
      <c r="F3" s="190">
        <f>PORTIONS!F3*USAGE!$E$6</f>
        <v>0</v>
      </c>
      <c r="G3" s="190">
        <f>PORTIONS!G3*USAGE!$E$7</f>
        <v>0</v>
      </c>
      <c r="H3" s="190">
        <f>PORTIONS!H3*USAGE!$E$8</f>
        <v>0</v>
      </c>
      <c r="I3" s="190">
        <f>PORTIONS!I3*USAGE!$E$9</f>
        <v>0</v>
      </c>
      <c r="J3" s="190">
        <f>PORTIONS!J3*USAGE!$E$10</f>
        <v>0</v>
      </c>
      <c r="K3" s="190">
        <f>PORTIONS!K3*USAGE!$E$11</f>
        <v>0</v>
      </c>
      <c r="L3" s="190">
        <f>PORTIONS!L3*USAGE!$E$12</f>
        <v>0</v>
      </c>
      <c r="M3" s="142">
        <f>PORTIONS!M3*USAGE!$E$13</f>
        <v>0</v>
      </c>
      <c r="N3" s="190">
        <f>PORTIONS!N3*USAGE!$E$14</f>
        <v>0</v>
      </c>
      <c r="O3" s="190">
        <f>PORTIONS!O3*USAGE!$E$15</f>
        <v>27.648</v>
      </c>
      <c r="P3" s="190">
        <f>PORTIONS!P3*USAGE!$E$16</f>
        <v>28.8</v>
      </c>
      <c r="Q3" s="142">
        <f>PORTIONS!Q3*USAGE!$E$17</f>
        <v>0</v>
      </c>
      <c r="R3" s="190">
        <f>PORTIONS!R3*USAGE!$E$18</f>
        <v>0</v>
      </c>
      <c r="S3" s="190">
        <f>PORTIONS!S3*USAGE!$E$19</f>
        <v>0</v>
      </c>
      <c r="T3" s="190">
        <f>PORTIONS!T3*USAGE!$E$20</f>
        <v>0</v>
      </c>
      <c r="U3" s="190">
        <f>PORTIONS!U3*USAGE!$E$21</f>
        <v>0</v>
      </c>
      <c r="V3" s="218">
        <f t="shared" si="1"/>
        <v>56.448</v>
      </c>
    </row>
    <row r="4">
      <c r="A4" s="141" t="str">
        <f>COSTS!A4&amp;" (g)"</f>
        <v>Basil (g)</v>
      </c>
      <c r="B4" s="142">
        <f>PORTIONS!B4*USAGE!$E$2</f>
        <v>0</v>
      </c>
      <c r="C4" s="190">
        <f>PORTIONS!C4*USAGE!$E$3</f>
        <v>0</v>
      </c>
      <c r="D4" s="190">
        <f>PORTIONS!D4*USAGE!$E$4</f>
        <v>0</v>
      </c>
      <c r="E4" s="190">
        <f>PORTIONS!E4*USAGE!$E$5</f>
        <v>0</v>
      </c>
      <c r="F4" s="190">
        <f>PORTIONS!F4*USAGE!$E$6</f>
        <v>136.8</v>
      </c>
      <c r="G4" s="190">
        <f>PORTIONS!G4*USAGE!$E$7</f>
        <v>187.2</v>
      </c>
      <c r="H4" s="190">
        <f>PORTIONS!H4*USAGE!$E$8</f>
        <v>43.2</v>
      </c>
      <c r="I4" s="190">
        <f>PORTIONS!I4*USAGE!$E$9</f>
        <v>0</v>
      </c>
      <c r="J4" s="190">
        <f>PORTIONS!J4*USAGE!$E$10</f>
        <v>0</v>
      </c>
      <c r="K4" s="190">
        <f>PORTIONS!K4*USAGE!$E$11</f>
        <v>0</v>
      </c>
      <c r="L4" s="190">
        <f>PORTIONS!L4*USAGE!$E$12</f>
        <v>0</v>
      </c>
      <c r="M4" s="142">
        <f>PORTIONS!M4*USAGE!$E$13</f>
        <v>0</v>
      </c>
      <c r="N4" s="190">
        <f>PORTIONS!N4*USAGE!$E$14</f>
        <v>0</v>
      </c>
      <c r="O4" s="190">
        <f>PORTIONS!O4*USAGE!$E$15</f>
        <v>13.824</v>
      </c>
      <c r="P4" s="190">
        <f>PORTIONS!P4*USAGE!$E$16</f>
        <v>0</v>
      </c>
      <c r="Q4" s="142">
        <f>PORTIONS!Q4*USAGE!$E$17</f>
        <v>0</v>
      </c>
      <c r="R4" s="190">
        <f>PORTIONS!R4*USAGE!$E$18</f>
        <v>0</v>
      </c>
      <c r="S4" s="190">
        <f>PORTIONS!S4*USAGE!$E$19</f>
        <v>0</v>
      </c>
      <c r="T4" s="190">
        <f>PORTIONS!T4*USAGE!$E$20</f>
        <v>0</v>
      </c>
      <c r="U4" s="190">
        <f>PORTIONS!U4*USAGE!$E$21</f>
        <v>0</v>
      </c>
      <c r="V4" s="218">
        <f t="shared" si="1"/>
        <v>381.024</v>
      </c>
    </row>
    <row r="5">
      <c r="A5" s="141" t="str">
        <f>COSTS!A5&amp;" (g)"</f>
        <v>BIGA (g)</v>
      </c>
      <c r="B5" s="142">
        <f>PORTIONS!B5*USAGE!$E$2</f>
        <v>0</v>
      </c>
      <c r="C5" s="190">
        <f>PORTIONS!C5*USAGE!$E$3</f>
        <v>0</v>
      </c>
      <c r="D5" s="190">
        <f>PORTIONS!D5*USAGE!$E$4</f>
        <v>0</v>
      </c>
      <c r="E5" s="190">
        <f>PORTIONS!E5*USAGE!$E$5</f>
        <v>0</v>
      </c>
      <c r="F5" s="190">
        <f>PORTIONS!F5*USAGE!$E$6</f>
        <v>0</v>
      </c>
      <c r="G5" s="190">
        <f>PORTIONS!G5*USAGE!$E$7</f>
        <v>0</v>
      </c>
      <c r="H5" s="190">
        <f>PORTIONS!H5*USAGE!$E$8</f>
        <v>0</v>
      </c>
      <c r="I5" s="190">
        <f>PORTIONS!I5*USAGE!$E$9</f>
        <v>0</v>
      </c>
      <c r="J5" s="190">
        <f>PORTIONS!J5*USAGE!$E$10</f>
        <v>0</v>
      </c>
      <c r="K5" s="190">
        <f>PORTIONS!K5*USAGE!$E$11</f>
        <v>0</v>
      </c>
      <c r="L5" s="190">
        <f>PORTIONS!L5*USAGE!$E$12</f>
        <v>0</v>
      </c>
      <c r="M5" s="142">
        <f>PORTIONS!M5*USAGE!$E$13</f>
        <v>0</v>
      </c>
      <c r="N5" s="190">
        <f>PORTIONS!N5*USAGE!$E$14</f>
        <v>0</v>
      </c>
      <c r="O5" s="190">
        <f>PORTIONS!O5*USAGE!$E$15</f>
        <v>0</v>
      </c>
      <c r="P5" s="190">
        <f>PORTIONS!P5*USAGE!$E$16</f>
        <v>0</v>
      </c>
      <c r="Q5" s="142">
        <f>PORTIONS!Q5*USAGE!$E$17</f>
        <v>0</v>
      </c>
      <c r="R5" s="190">
        <f>PORTIONS!R5*USAGE!$E$18</f>
        <v>0</v>
      </c>
      <c r="S5" s="190">
        <f>PORTIONS!S5*USAGE!$E$19</f>
        <v>0</v>
      </c>
      <c r="T5" s="190">
        <f>PORTIONS!T5*USAGE!$E$20</f>
        <v>0</v>
      </c>
      <c r="U5" s="190">
        <f>PORTIONS!U5*USAGE!$E$21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PORTIONS!B6*USAGE!$E$2</f>
        <v>0</v>
      </c>
      <c r="C6" s="190">
        <f>PORTIONS!C6*USAGE!$E$3</f>
        <v>0</v>
      </c>
      <c r="D6" s="190">
        <f>PORTIONS!D6*USAGE!$E$4</f>
        <v>0</v>
      </c>
      <c r="E6" s="190">
        <f>PORTIONS!E6*USAGE!$E$5</f>
        <v>0</v>
      </c>
      <c r="F6" s="190">
        <f>PORTIONS!F6*USAGE!$E$6</f>
        <v>0</v>
      </c>
      <c r="G6" s="190">
        <f>PORTIONS!G6*USAGE!$E$7</f>
        <v>0</v>
      </c>
      <c r="H6" s="190">
        <f>PORTIONS!H6*USAGE!$E$8</f>
        <v>0</v>
      </c>
      <c r="I6" s="190">
        <f>PORTIONS!I6*USAGE!$E$9</f>
        <v>0</v>
      </c>
      <c r="J6" s="190">
        <f>PORTIONS!J6*USAGE!$E$10</f>
        <v>0</v>
      </c>
      <c r="K6" s="190">
        <f>PORTIONS!K6*USAGE!$E$11</f>
        <v>0</v>
      </c>
      <c r="L6" s="190">
        <f>PORTIONS!L6*USAGE!$E$12</f>
        <v>0</v>
      </c>
      <c r="M6" s="142">
        <f>PORTIONS!M6*USAGE!$E$13</f>
        <v>0</v>
      </c>
      <c r="N6" s="190">
        <f>PORTIONS!N6*USAGE!$E$14</f>
        <v>293.76</v>
      </c>
      <c r="O6" s="190">
        <f>PORTIONS!O6*USAGE!$E$15</f>
        <v>0</v>
      </c>
      <c r="P6" s="190">
        <f>PORTIONS!P6*USAGE!$E$16</f>
        <v>0</v>
      </c>
      <c r="Q6" s="142">
        <f>PORTIONS!Q6*USAGE!$E$17</f>
        <v>0</v>
      </c>
      <c r="R6" s="190">
        <f>PORTIONS!R6*USAGE!$E$18</f>
        <v>0</v>
      </c>
      <c r="S6" s="190">
        <f>PORTIONS!S6*USAGE!$E$19</f>
        <v>0</v>
      </c>
      <c r="T6" s="190">
        <f>PORTIONS!T6*USAGE!$E$20</f>
        <v>0</v>
      </c>
      <c r="U6" s="190">
        <f>PORTIONS!U6*USAGE!$E$21</f>
        <v>0</v>
      </c>
      <c r="V6" s="218">
        <f t="shared" si="1"/>
        <v>293.76</v>
      </c>
    </row>
    <row r="7">
      <c r="A7" s="141" t="str">
        <f>COSTS!A7&amp;" (g)"</f>
        <v>Cranberries, dried (g)</v>
      </c>
      <c r="B7" s="142">
        <f>PORTIONS!B7*USAGE!$E$2</f>
        <v>0</v>
      </c>
      <c r="C7" s="190">
        <f>PORTIONS!C7*USAGE!$E$3</f>
        <v>0</v>
      </c>
      <c r="D7" s="190">
        <f>PORTIONS!D7*USAGE!$E$4</f>
        <v>0</v>
      </c>
      <c r="E7" s="190">
        <f>PORTIONS!E7*USAGE!$E$5</f>
        <v>0</v>
      </c>
      <c r="F7" s="190">
        <f>PORTIONS!F7*USAGE!$E$6</f>
        <v>0</v>
      </c>
      <c r="G7" s="190">
        <f>PORTIONS!G7*USAGE!$E$7</f>
        <v>0</v>
      </c>
      <c r="H7" s="190">
        <f>PORTIONS!H7*USAGE!$E$8</f>
        <v>0</v>
      </c>
      <c r="I7" s="190">
        <f>PORTIONS!I7*USAGE!$E$9</f>
        <v>0</v>
      </c>
      <c r="J7" s="190">
        <f>PORTIONS!J7*USAGE!$E$10</f>
        <v>0</v>
      </c>
      <c r="K7" s="190">
        <f>PORTIONS!K7*USAGE!$E$11</f>
        <v>0</v>
      </c>
      <c r="L7" s="190">
        <f>PORTIONS!L7*USAGE!$E$12</f>
        <v>0</v>
      </c>
      <c r="M7" s="142">
        <f>PORTIONS!M7*USAGE!$E$13</f>
        <v>0</v>
      </c>
      <c r="N7" s="190">
        <f>PORTIONS!N7*USAGE!$E$14</f>
        <v>0</v>
      </c>
      <c r="O7" s="190">
        <f>PORTIONS!O7*USAGE!$E$15</f>
        <v>0</v>
      </c>
      <c r="P7" s="190">
        <f>PORTIONS!P7*USAGE!$E$16</f>
        <v>57.6</v>
      </c>
      <c r="Q7" s="142">
        <f>PORTIONS!Q7*USAGE!$E$17</f>
        <v>0</v>
      </c>
      <c r="R7" s="190">
        <f>PORTIONS!R7*USAGE!$E$18</f>
        <v>0</v>
      </c>
      <c r="S7" s="190">
        <f>PORTIONS!S7*USAGE!$E$19</f>
        <v>0</v>
      </c>
      <c r="T7" s="190">
        <f>PORTIONS!T7*USAGE!$E$20</f>
        <v>0</v>
      </c>
      <c r="U7" s="190">
        <f>PORTIONS!U7*USAGE!$E$21</f>
        <v>0</v>
      </c>
      <c r="V7" s="218">
        <f t="shared" si="1"/>
        <v>57.6</v>
      </c>
    </row>
    <row r="8">
      <c r="A8" s="141" t="str">
        <f>COSTS!A8&amp;" (g)"</f>
        <v>Croutons (g)</v>
      </c>
      <c r="B8" s="142">
        <f>PORTIONS!B8*USAGE!$E$2</f>
        <v>0</v>
      </c>
      <c r="C8" s="190">
        <f>PORTIONS!C8*USAGE!$E$3</f>
        <v>0</v>
      </c>
      <c r="D8" s="190">
        <f>PORTIONS!D8*USAGE!$E$4</f>
        <v>0</v>
      </c>
      <c r="E8" s="190">
        <f>PORTIONS!E8*USAGE!$E$5</f>
        <v>0</v>
      </c>
      <c r="F8" s="190">
        <f>PORTIONS!F8*USAGE!$E$6</f>
        <v>0</v>
      </c>
      <c r="G8" s="190">
        <f>PORTIONS!G8*USAGE!$E$7</f>
        <v>0</v>
      </c>
      <c r="H8" s="190">
        <f>PORTIONS!H8*USAGE!$E$8</f>
        <v>0</v>
      </c>
      <c r="I8" s="190">
        <f>PORTIONS!I8*USAGE!$E$9</f>
        <v>0</v>
      </c>
      <c r="J8" s="190">
        <f>PORTIONS!J8*USAGE!$E$10</f>
        <v>0</v>
      </c>
      <c r="K8" s="190">
        <f>PORTIONS!K8*USAGE!$E$11</f>
        <v>0</v>
      </c>
      <c r="L8" s="190">
        <f>PORTIONS!L8*USAGE!$E$12</f>
        <v>0</v>
      </c>
      <c r="M8" s="142">
        <f>PORTIONS!M8*USAGE!$E$13</f>
        <v>0</v>
      </c>
      <c r="N8" s="190">
        <f>PORTIONS!N8*USAGE!$E$14</f>
        <v>176.256</v>
      </c>
      <c r="O8" s="190">
        <f>PORTIONS!O8*USAGE!$E$15</f>
        <v>0</v>
      </c>
      <c r="P8" s="190">
        <f>PORTIONS!P8*USAGE!$E$16</f>
        <v>0</v>
      </c>
      <c r="Q8" s="142">
        <f>PORTIONS!Q8*USAGE!$E$17</f>
        <v>0</v>
      </c>
      <c r="R8" s="190">
        <f>PORTIONS!R8*USAGE!$E$18</f>
        <v>0</v>
      </c>
      <c r="S8" s="190">
        <f>PORTIONS!S8*USAGE!$E$19</f>
        <v>0</v>
      </c>
      <c r="T8" s="190">
        <f>PORTIONS!T8*USAGE!$E$20</f>
        <v>0</v>
      </c>
      <c r="U8" s="190">
        <f>PORTIONS!U8*USAGE!$E$21</f>
        <v>0</v>
      </c>
      <c r="V8" s="218">
        <f t="shared" si="1"/>
        <v>176.256</v>
      </c>
    </row>
    <row r="9">
      <c r="A9" s="141" t="str">
        <f>COSTS!A9&amp;" (g)"</f>
        <v>Dough (g)</v>
      </c>
      <c r="B9" s="142">
        <f>PORTIONS!B9*USAGE!$E$2</f>
        <v>0</v>
      </c>
      <c r="C9" s="190">
        <f>PORTIONS!C9*USAGE!$E$3</f>
        <v>0</v>
      </c>
      <c r="D9" s="190">
        <f>PORTIONS!D9*USAGE!$E$4</f>
        <v>763.2</v>
      </c>
      <c r="E9" s="190">
        <f>PORTIONS!E9*USAGE!$E$5</f>
        <v>2289.6</v>
      </c>
      <c r="F9" s="190">
        <f>PORTIONS!F9*USAGE!$E$6</f>
        <v>7250.4</v>
      </c>
      <c r="G9" s="190">
        <f>PORTIONS!G9*USAGE!$E$7</f>
        <v>9921.6</v>
      </c>
      <c r="H9" s="190">
        <f>PORTIONS!H9*USAGE!$E$8</f>
        <v>2289.6</v>
      </c>
      <c r="I9" s="190">
        <f>PORTIONS!I9*USAGE!$E$9</f>
        <v>2289.6</v>
      </c>
      <c r="J9" s="190">
        <f>PORTIONS!J9*USAGE!$E$10</f>
        <v>8013.6</v>
      </c>
      <c r="K9" s="190">
        <f>PORTIONS!K9*USAGE!$E$11</f>
        <v>2289.6</v>
      </c>
      <c r="L9" s="190">
        <f>PORTIONS!L9*USAGE!$E$12</f>
        <v>4579.2</v>
      </c>
      <c r="M9" s="142">
        <f>PORTIONS!M9*USAGE!$E$13</f>
        <v>0</v>
      </c>
      <c r="N9" s="190">
        <f>PORTIONS!N9*USAGE!$E$14</f>
        <v>0</v>
      </c>
      <c r="O9" s="190">
        <f>PORTIONS!O9*USAGE!$E$15</f>
        <v>0</v>
      </c>
      <c r="P9" s="190">
        <f>PORTIONS!P9*USAGE!$E$16</f>
        <v>0</v>
      </c>
      <c r="Q9" s="142">
        <f>PORTIONS!Q9*USAGE!$E$17</f>
        <v>0</v>
      </c>
      <c r="R9" s="190">
        <f>PORTIONS!R9*USAGE!$E$18</f>
        <v>0</v>
      </c>
      <c r="S9" s="190">
        <f>PORTIONS!S9*USAGE!$E$19</f>
        <v>0</v>
      </c>
      <c r="T9" s="190">
        <f>PORTIONS!T9*USAGE!$E$20</f>
        <v>0</v>
      </c>
      <c r="U9" s="190">
        <f>PORTIONS!U9*USAGE!$E$21</f>
        <v>0</v>
      </c>
      <c r="V9" s="218">
        <f t="shared" si="1"/>
        <v>39686.4</v>
      </c>
    </row>
    <row r="10">
      <c r="A10" s="158" t="str">
        <f>COSTS!A10&amp;" (g)"</f>
        <v>EGGS (g)</v>
      </c>
      <c r="B10" s="158">
        <f>PORTIONS!B10*USAGE!$E$2</f>
        <v>0</v>
      </c>
      <c r="C10" s="158">
        <f>PORTIONS!C10*USAGE!$E$3</f>
        <v>0</v>
      </c>
      <c r="D10" s="158">
        <f>PORTIONS!D10*USAGE!$E$4</f>
        <v>0</v>
      </c>
      <c r="E10" s="158">
        <f>PORTIONS!E10*USAGE!$E$5</f>
        <v>0</v>
      </c>
      <c r="F10" s="158">
        <f>PORTIONS!F10*USAGE!$E$6</f>
        <v>0</v>
      </c>
      <c r="G10" s="158">
        <f>PORTIONS!G10*USAGE!$E$7</f>
        <v>0</v>
      </c>
      <c r="H10" s="158">
        <f>PORTIONS!H10*USAGE!$E$8</f>
        <v>0</v>
      </c>
      <c r="I10" s="158">
        <f>PORTIONS!I10*USAGE!$E$9</f>
        <v>0</v>
      </c>
      <c r="J10" s="158">
        <f>PORTIONS!J10*USAGE!$E$10</f>
        <v>0</v>
      </c>
      <c r="K10" s="158">
        <f>PORTIONS!K10*USAGE!$E$11</f>
        <v>0</v>
      </c>
      <c r="L10" s="158">
        <f>PORTIONS!L10*USAGE!$E$12</f>
        <v>0</v>
      </c>
      <c r="M10" s="158">
        <f>PORTIONS!M10*USAGE!$E$13</f>
        <v>0</v>
      </c>
      <c r="N10" s="158">
        <f>PORTIONS!N10*USAGE!$E$14</f>
        <v>0</v>
      </c>
      <c r="O10" s="158">
        <f>PORTIONS!O10*USAGE!$E$15</f>
        <v>0</v>
      </c>
      <c r="P10" s="158">
        <f>PORTIONS!P10*USAGE!$E$16</f>
        <v>0</v>
      </c>
      <c r="Q10" s="158">
        <f>PORTIONS!Q10*USAGE!$E$17</f>
        <v>0</v>
      </c>
      <c r="R10" s="158">
        <f>PORTIONS!R10*USAGE!$E$18</f>
        <v>0</v>
      </c>
      <c r="S10" s="158">
        <f>PORTIONS!S10*USAGE!$E$19</f>
        <v>0</v>
      </c>
      <c r="T10" s="158">
        <f>PORTIONS!T10*USAGE!$E$20</f>
        <v>0</v>
      </c>
      <c r="U10" s="158">
        <f>PORTIONS!U10*USAGE!$E$21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PORTIONS!B11*USAGE!$E$2</f>
        <v>0</v>
      </c>
      <c r="C11" s="190">
        <f>PORTIONS!C11*USAGE!$E$3</f>
        <v>0</v>
      </c>
      <c r="D11" s="190">
        <f>PORTIONS!D11*USAGE!$E$4</f>
        <v>0</v>
      </c>
      <c r="E11" s="190">
        <f>PORTIONS!E11*USAGE!$E$5</f>
        <v>0</v>
      </c>
      <c r="F11" s="190">
        <f>PORTIONS!F11*USAGE!$E$6</f>
        <v>0</v>
      </c>
      <c r="G11" s="190">
        <f>PORTIONS!G11*USAGE!$E$7</f>
        <v>0</v>
      </c>
      <c r="H11" s="190">
        <f>PORTIONS!H11*USAGE!$E$8</f>
        <v>0</v>
      </c>
      <c r="I11" s="190">
        <f>PORTIONS!I11*USAGE!$E$9</f>
        <v>0</v>
      </c>
      <c r="J11" s="190">
        <f>PORTIONS!J11*USAGE!$E$10</f>
        <v>0</v>
      </c>
      <c r="K11" s="190">
        <f>PORTIONS!K11*USAGE!$E$11</f>
        <v>0</v>
      </c>
      <c r="L11" s="190">
        <f>PORTIONS!L11*USAGE!$E$12</f>
        <v>0</v>
      </c>
      <c r="M11" s="142">
        <f>PORTIONS!M11*USAGE!$E$13</f>
        <v>0</v>
      </c>
      <c r="N11" s="190">
        <f>PORTIONS!N11*USAGE!$E$14</f>
        <v>0</v>
      </c>
      <c r="O11" s="190">
        <f>PORTIONS!O11*USAGE!$E$15</f>
        <v>0</v>
      </c>
      <c r="P11" s="190">
        <f>PORTIONS!P11*USAGE!$E$16</f>
        <v>0</v>
      </c>
      <c r="Q11" s="142">
        <f>PORTIONS!Q11*USAGE!$E$17</f>
        <v>0</v>
      </c>
      <c r="R11" s="190">
        <f>PORTIONS!R11*USAGE!$E$18</f>
        <v>0</v>
      </c>
      <c r="S11" s="190">
        <f>PORTIONS!S11*USAGE!$E$19</f>
        <v>0</v>
      </c>
      <c r="T11" s="190">
        <f>PORTIONS!T11*USAGE!$E$20</f>
        <v>0</v>
      </c>
      <c r="U11" s="190">
        <f>PORTIONS!U11*USAGE!$E$21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PORTIONS!B12*USAGE!$E$2</f>
        <v>0</v>
      </c>
      <c r="C12" s="190">
        <f>PORTIONS!C12*USAGE!$E$3</f>
        <v>0</v>
      </c>
      <c r="D12" s="190">
        <f>PORTIONS!D12*USAGE!$E$4</f>
        <v>0</v>
      </c>
      <c r="E12" s="190">
        <f>PORTIONS!E12*USAGE!$E$5</f>
        <v>0</v>
      </c>
      <c r="F12" s="190">
        <f>PORTIONS!F12*USAGE!$E$6</f>
        <v>0</v>
      </c>
      <c r="G12" s="190">
        <f>PORTIONS!G12*USAGE!$E$7</f>
        <v>0</v>
      </c>
      <c r="H12" s="190">
        <f>PORTIONS!H12*USAGE!$E$8</f>
        <v>0</v>
      </c>
      <c r="I12" s="190">
        <f>PORTIONS!I12*USAGE!$E$9</f>
        <v>0</v>
      </c>
      <c r="J12" s="190">
        <f>PORTIONS!J12*USAGE!$E$10</f>
        <v>0</v>
      </c>
      <c r="K12" s="190">
        <f>PORTIONS!K12*USAGE!$E$11</f>
        <v>0</v>
      </c>
      <c r="L12" s="190">
        <f>PORTIONS!L12*USAGE!$E$12</f>
        <v>0</v>
      </c>
      <c r="M12" s="142">
        <f>PORTIONS!M12*USAGE!$E$13</f>
        <v>0</v>
      </c>
      <c r="N12" s="190">
        <f>PORTIONS!N12*USAGE!$E$14</f>
        <v>0</v>
      </c>
      <c r="O12" s="190">
        <f>PORTIONS!O12*USAGE!$E$15</f>
        <v>0</v>
      </c>
      <c r="P12" s="190">
        <f>PORTIONS!P12*USAGE!$E$16</f>
        <v>0</v>
      </c>
      <c r="Q12" s="142">
        <f>PORTIONS!Q12*USAGE!$E$17</f>
        <v>0</v>
      </c>
      <c r="R12" s="190">
        <f>PORTIONS!R12*USAGE!$E$18</f>
        <v>0</v>
      </c>
      <c r="S12" s="190">
        <f>PORTIONS!S12*USAGE!$E$19</f>
        <v>0</v>
      </c>
      <c r="T12" s="190">
        <f>PORTIONS!T12*USAGE!$E$20</f>
        <v>0</v>
      </c>
      <c r="U12" s="190">
        <f>PORTIONS!U12*USAGE!$E$21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PORTIONS!B13*USAGE!$E$2</f>
        <v>0</v>
      </c>
      <c r="C13" s="190">
        <f>PORTIONS!C13*USAGE!$E$3</f>
        <v>0</v>
      </c>
      <c r="D13" s="190">
        <f>PORTIONS!D13*USAGE!$E$4</f>
        <v>0</v>
      </c>
      <c r="E13" s="190">
        <f>PORTIONS!E13*USAGE!$E$5</f>
        <v>0</v>
      </c>
      <c r="F13" s="190">
        <f>PORTIONS!F13*USAGE!$E$6</f>
        <v>0</v>
      </c>
      <c r="G13" s="190">
        <f>PORTIONS!G13*USAGE!$E$7</f>
        <v>0</v>
      </c>
      <c r="H13" s="190">
        <f>PORTIONS!H13*USAGE!$E$8</f>
        <v>69.12</v>
      </c>
      <c r="I13" s="190">
        <f>PORTIONS!I13*USAGE!$E$9</f>
        <v>0</v>
      </c>
      <c r="J13" s="190">
        <f>PORTIONS!J13*USAGE!$E$10</f>
        <v>0</v>
      </c>
      <c r="K13" s="190">
        <f>PORTIONS!K13*USAGE!$E$11</f>
        <v>0</v>
      </c>
      <c r="L13" s="190">
        <f>PORTIONS!L13*USAGE!$E$12</f>
        <v>0</v>
      </c>
      <c r="M13" s="142">
        <f>PORTIONS!M13*USAGE!$E$13</f>
        <v>0</v>
      </c>
      <c r="N13" s="190">
        <f>PORTIONS!N13*USAGE!$E$14</f>
        <v>0</v>
      </c>
      <c r="O13" s="190">
        <f>PORTIONS!O13*USAGE!$E$15</f>
        <v>0</v>
      </c>
      <c r="P13" s="190">
        <f>PORTIONS!P13*USAGE!$E$16</f>
        <v>0</v>
      </c>
      <c r="Q13" s="142">
        <f>PORTIONS!Q13*USAGE!$E$17</f>
        <v>0</v>
      </c>
      <c r="R13" s="190">
        <f>PORTIONS!R13*USAGE!$E$18</f>
        <v>0</v>
      </c>
      <c r="S13" s="190">
        <f>PORTIONS!S13*USAGE!$E$19</f>
        <v>0</v>
      </c>
      <c r="T13" s="190">
        <f>PORTIONS!T13*USAGE!$E$20</f>
        <v>0</v>
      </c>
      <c r="U13" s="190">
        <f>PORTIONS!U13*USAGE!$E$21</f>
        <v>0</v>
      </c>
      <c r="V13" s="218">
        <f t="shared" si="1"/>
        <v>69.12</v>
      </c>
    </row>
    <row r="14">
      <c r="A14" s="141" t="str">
        <f>COSTS!A14&amp;" (g)"</f>
        <v>Garlic, roasted (g)</v>
      </c>
      <c r="B14" s="142">
        <f>PORTIONS!B14*USAGE!$E$2</f>
        <v>0</v>
      </c>
      <c r="C14" s="190">
        <f>PORTIONS!C14*USAGE!$E$3</f>
        <v>0</v>
      </c>
      <c r="D14" s="190">
        <f>PORTIONS!D14*USAGE!$E$4</f>
        <v>0</v>
      </c>
      <c r="E14" s="190">
        <f>PORTIONS!E14*USAGE!$E$5</f>
        <v>345.6</v>
      </c>
      <c r="F14" s="190">
        <f>PORTIONS!F14*USAGE!$E$6</f>
        <v>0</v>
      </c>
      <c r="G14" s="190">
        <f>PORTIONS!G14*USAGE!$E$7</f>
        <v>0</v>
      </c>
      <c r="H14" s="190">
        <f>PORTIONS!H14*USAGE!$E$8</f>
        <v>0</v>
      </c>
      <c r="I14" s="190">
        <f>PORTIONS!I14*USAGE!$E$9</f>
        <v>0</v>
      </c>
      <c r="J14" s="190">
        <f>PORTIONS!J14*USAGE!$E$10</f>
        <v>0</v>
      </c>
      <c r="K14" s="190">
        <f>PORTIONS!K14*USAGE!$E$11</f>
        <v>0</v>
      </c>
      <c r="L14" s="190">
        <f>PORTIONS!L14*USAGE!$E$12</f>
        <v>0</v>
      </c>
      <c r="M14" s="142">
        <f>PORTIONS!M14*USAGE!$E$13</f>
        <v>0</v>
      </c>
      <c r="N14" s="190">
        <f>PORTIONS!N14*USAGE!$E$14</f>
        <v>0</v>
      </c>
      <c r="O14" s="190">
        <f>PORTIONS!O14*USAGE!$E$15</f>
        <v>0</v>
      </c>
      <c r="P14" s="190">
        <f>PORTIONS!P14*USAGE!$E$16</f>
        <v>0</v>
      </c>
      <c r="Q14" s="142">
        <f>PORTIONS!Q14*USAGE!$E$17</f>
        <v>0</v>
      </c>
      <c r="R14" s="190">
        <f>PORTIONS!R14*USAGE!$E$18</f>
        <v>0</v>
      </c>
      <c r="S14" s="190">
        <f>PORTIONS!S14*USAGE!$E$19</f>
        <v>0</v>
      </c>
      <c r="T14" s="190">
        <f>PORTIONS!T14*USAGE!$E$20</f>
        <v>0</v>
      </c>
      <c r="U14" s="190">
        <f>PORTIONS!U14*USAGE!$E$21</f>
        <v>0</v>
      </c>
      <c r="V14" s="218">
        <f t="shared" si="1"/>
        <v>345.6</v>
      </c>
    </row>
    <row r="15">
      <c r="A15" s="141" t="str">
        <f>COSTS!A15&amp;" (g)"</f>
        <v>Grana Padano (g)</v>
      </c>
      <c r="B15" s="142">
        <f>PORTIONS!B15*USAGE!$E$2</f>
        <v>0</v>
      </c>
      <c r="C15" s="190">
        <f>PORTIONS!C15*USAGE!$E$3</f>
        <v>0</v>
      </c>
      <c r="D15" s="190">
        <f>PORTIONS!D15*USAGE!$E$4</f>
        <v>0</v>
      </c>
      <c r="E15" s="190">
        <f>PORTIONS!E15*USAGE!$E$5</f>
        <v>0</v>
      </c>
      <c r="F15" s="190">
        <f>PORTIONS!F15*USAGE!$E$6</f>
        <v>0</v>
      </c>
      <c r="G15" s="190">
        <f>PORTIONS!G15*USAGE!$E$7</f>
        <v>0</v>
      </c>
      <c r="H15" s="190">
        <f>PORTIONS!H15*USAGE!$E$8</f>
        <v>129.6</v>
      </c>
      <c r="I15" s="190">
        <f>PORTIONS!I15*USAGE!$E$9</f>
        <v>216</v>
      </c>
      <c r="J15" s="190">
        <f>PORTIONS!J15*USAGE!$E$10</f>
        <v>0</v>
      </c>
      <c r="K15" s="190">
        <f>PORTIONS!K15*USAGE!$E$11</f>
        <v>0</v>
      </c>
      <c r="L15" s="190">
        <f>PORTIONS!L15*USAGE!$E$12</f>
        <v>0</v>
      </c>
      <c r="M15" s="142">
        <f>PORTIONS!M15*USAGE!$E$13</f>
        <v>0</v>
      </c>
      <c r="N15" s="190">
        <f>PORTIONS!N15*USAGE!$E$14</f>
        <v>58.752</v>
      </c>
      <c r="O15" s="190">
        <f>PORTIONS!O15*USAGE!$E$15</f>
        <v>0</v>
      </c>
      <c r="P15" s="190">
        <f>PORTIONS!P15*USAGE!$E$16</f>
        <v>0</v>
      </c>
      <c r="Q15" s="142">
        <f>PORTIONS!Q15*USAGE!$E$17</f>
        <v>0</v>
      </c>
      <c r="R15" s="190">
        <f>PORTIONS!R15*USAGE!$E$18</f>
        <v>0</v>
      </c>
      <c r="S15" s="190">
        <f>PORTIONS!S15*USAGE!$E$19</f>
        <v>0</v>
      </c>
      <c r="T15" s="190">
        <f>PORTIONS!T15*USAGE!$E$20</f>
        <v>0</v>
      </c>
      <c r="U15" s="190">
        <f>PORTIONS!U15*USAGE!$E$21</f>
        <v>0</v>
      </c>
      <c r="V15" s="218">
        <f t="shared" si="1"/>
        <v>404.352</v>
      </c>
    </row>
    <row r="16">
      <c r="A16" s="141" t="str">
        <f>COSTS!A16&amp;" (g)"</f>
        <v>Hazelnuts, candied (g)</v>
      </c>
      <c r="B16" s="142">
        <f>PORTIONS!B16*USAGE!$E$2</f>
        <v>0</v>
      </c>
      <c r="C16" s="190">
        <f>PORTIONS!C16*USAGE!$E$3</f>
        <v>0</v>
      </c>
      <c r="D16" s="190">
        <f>PORTIONS!D16*USAGE!$E$4</f>
        <v>0</v>
      </c>
      <c r="E16" s="190">
        <f>PORTIONS!E16*USAGE!$E$5</f>
        <v>0</v>
      </c>
      <c r="F16" s="190">
        <f>PORTIONS!F16*USAGE!$E$6</f>
        <v>0</v>
      </c>
      <c r="G16" s="190">
        <f>PORTIONS!G16*USAGE!$E$7</f>
        <v>0</v>
      </c>
      <c r="H16" s="190">
        <f>PORTIONS!H16*USAGE!$E$8</f>
        <v>0</v>
      </c>
      <c r="I16" s="190">
        <f>PORTIONS!I16*USAGE!$E$9</f>
        <v>0</v>
      </c>
      <c r="J16" s="190">
        <f>PORTIONS!J16*USAGE!$E$10</f>
        <v>0</v>
      </c>
      <c r="K16" s="190">
        <f>PORTIONS!K16*USAGE!$E$11</f>
        <v>0</v>
      </c>
      <c r="L16" s="190">
        <f>PORTIONS!L16*USAGE!$E$12</f>
        <v>0</v>
      </c>
      <c r="M16" s="142">
        <f>PORTIONS!M16*USAGE!$E$13</f>
        <v>0</v>
      </c>
      <c r="N16" s="190">
        <f>PORTIONS!N16*USAGE!$E$14</f>
        <v>0</v>
      </c>
      <c r="O16" s="190">
        <f>PORTIONS!O16*USAGE!$E$15</f>
        <v>0</v>
      </c>
      <c r="P16" s="190">
        <f>PORTIONS!P16*USAGE!$E$16</f>
        <v>86.4</v>
      </c>
      <c r="Q16" s="142">
        <f>PORTIONS!Q16*USAGE!$E$17</f>
        <v>0</v>
      </c>
      <c r="R16" s="190">
        <f>PORTIONS!R16*USAGE!$E$18</f>
        <v>0</v>
      </c>
      <c r="S16" s="190">
        <f>PORTIONS!S16*USAGE!$E$19</f>
        <v>0</v>
      </c>
      <c r="T16" s="190">
        <f>PORTIONS!T16*USAGE!$E$20</f>
        <v>0</v>
      </c>
      <c r="U16" s="190">
        <f>PORTIONS!U16*USAGE!$E$21</f>
        <v>0</v>
      </c>
      <c r="V16" s="218">
        <f t="shared" si="1"/>
        <v>86.4</v>
      </c>
    </row>
    <row r="17">
      <c r="A17" s="141" t="str">
        <f>COSTS!A17&amp;" (g)"</f>
        <v>Hazelnuts, roasted (g)</v>
      </c>
      <c r="B17" s="142">
        <f>PORTIONS!B17*USAGE!$E$2</f>
        <v>0</v>
      </c>
      <c r="C17" s="190">
        <f>PORTIONS!C17*USAGE!$E$3</f>
        <v>0</v>
      </c>
      <c r="D17" s="190">
        <f>PORTIONS!D17*USAGE!$E$4</f>
        <v>0</v>
      </c>
      <c r="E17" s="190">
        <f>PORTIONS!E17*USAGE!$E$5</f>
        <v>0</v>
      </c>
      <c r="F17" s="190">
        <f>PORTIONS!F17*USAGE!$E$6</f>
        <v>0</v>
      </c>
      <c r="G17" s="190">
        <f>PORTIONS!G17*USAGE!$E$7</f>
        <v>0</v>
      </c>
      <c r="H17" s="190">
        <f>PORTIONS!H17*USAGE!$E$8</f>
        <v>0</v>
      </c>
      <c r="I17" s="190">
        <f>PORTIONS!I17*USAGE!$E$9</f>
        <v>86.4</v>
      </c>
      <c r="J17" s="190">
        <f>PORTIONS!J17*USAGE!$E$10</f>
        <v>0</v>
      </c>
      <c r="K17" s="190">
        <f>PORTIONS!K17*USAGE!$E$11</f>
        <v>0</v>
      </c>
      <c r="L17" s="190">
        <f>PORTIONS!L17*USAGE!$E$12</f>
        <v>0</v>
      </c>
      <c r="M17" s="142">
        <f>PORTIONS!M17*USAGE!$E$13</f>
        <v>0</v>
      </c>
      <c r="N17" s="190">
        <f>PORTIONS!N17*USAGE!$E$14</f>
        <v>0</v>
      </c>
      <c r="O17" s="190">
        <f>PORTIONS!O17*USAGE!$E$15</f>
        <v>0</v>
      </c>
      <c r="P17" s="190">
        <f>PORTIONS!P17*USAGE!$E$16</f>
        <v>0</v>
      </c>
      <c r="Q17" s="142">
        <f>PORTIONS!Q17*USAGE!$E$17</f>
        <v>0</v>
      </c>
      <c r="R17" s="190">
        <f>PORTIONS!R17*USAGE!$E$18</f>
        <v>0</v>
      </c>
      <c r="S17" s="190">
        <f>PORTIONS!S17*USAGE!$E$19</f>
        <v>0</v>
      </c>
      <c r="T17" s="190">
        <f>PORTIONS!T17*USAGE!$E$20</f>
        <v>0</v>
      </c>
      <c r="U17" s="190">
        <f>PORTIONS!U17*USAGE!$E$21</f>
        <v>0</v>
      </c>
      <c r="V17" s="218">
        <f t="shared" si="1"/>
        <v>86.4</v>
      </c>
    </row>
    <row r="18">
      <c r="A18" s="141" t="str">
        <f>COSTS!A18&amp;" (g)"</f>
        <v>Kefalograviera (g)</v>
      </c>
      <c r="B18" s="142">
        <f>PORTIONS!B18*USAGE!$E$2</f>
        <v>0</v>
      </c>
      <c r="C18" s="190">
        <f>PORTIONS!C18*USAGE!$E$3</f>
        <v>0</v>
      </c>
      <c r="D18" s="190">
        <f>PORTIONS!D18*USAGE!$E$4</f>
        <v>0</v>
      </c>
      <c r="E18" s="190">
        <f>PORTIONS!E18*USAGE!$E$5</f>
        <v>0</v>
      </c>
      <c r="F18" s="190">
        <f>PORTIONS!F18*USAGE!$E$6</f>
        <v>0</v>
      </c>
      <c r="G18" s="190">
        <f>PORTIONS!G18*USAGE!$E$7</f>
        <v>0</v>
      </c>
      <c r="H18" s="190">
        <f>PORTIONS!H18*USAGE!$E$8</f>
        <v>0</v>
      </c>
      <c r="I18" s="190">
        <f>PORTIONS!I18*USAGE!$E$9</f>
        <v>0</v>
      </c>
      <c r="J18" s="190">
        <f>PORTIONS!J18*USAGE!$E$10</f>
        <v>0</v>
      </c>
      <c r="K18" s="190">
        <f>PORTIONS!K18*USAGE!$E$11</f>
        <v>172.8</v>
      </c>
      <c r="L18" s="190">
        <f>PORTIONS!L18*USAGE!$E$12</f>
        <v>0</v>
      </c>
      <c r="M18" s="142">
        <f>PORTIONS!M18*USAGE!$E$13</f>
        <v>0</v>
      </c>
      <c r="N18" s="190">
        <f>PORTIONS!N18*USAGE!$E$14</f>
        <v>0</v>
      </c>
      <c r="O18" s="190">
        <f>PORTIONS!O18*USAGE!$E$15</f>
        <v>0</v>
      </c>
      <c r="P18" s="190">
        <f>PORTIONS!P18*USAGE!$E$16</f>
        <v>0</v>
      </c>
      <c r="Q18" s="142">
        <f>PORTIONS!Q18*USAGE!$E$17</f>
        <v>0</v>
      </c>
      <c r="R18" s="190">
        <f>PORTIONS!R18*USAGE!$E$18</f>
        <v>0</v>
      </c>
      <c r="S18" s="190">
        <f>PORTIONS!S18*USAGE!$E$19</f>
        <v>0</v>
      </c>
      <c r="T18" s="190">
        <f>PORTIONS!T18*USAGE!$E$20</f>
        <v>0</v>
      </c>
      <c r="U18" s="190">
        <f>PORTIONS!U18*USAGE!$E$21</f>
        <v>0</v>
      </c>
      <c r="V18" s="218">
        <f t="shared" si="1"/>
        <v>172.8</v>
      </c>
    </row>
    <row r="19">
      <c r="A19" s="158" t="str">
        <f>COSTS!A19&amp;" (g)"</f>
        <v>Lemons (g)</v>
      </c>
      <c r="B19" s="158">
        <f>PORTIONS!B19*USAGE!$E$2</f>
        <v>0</v>
      </c>
      <c r="C19" s="158">
        <f>PORTIONS!C19*USAGE!$E$3</f>
        <v>0</v>
      </c>
      <c r="D19" s="158">
        <f>PORTIONS!D19*USAGE!$E$4</f>
        <v>0</v>
      </c>
      <c r="E19" s="158">
        <f>PORTIONS!E19*USAGE!$E$5</f>
        <v>0</v>
      </c>
      <c r="F19" s="158">
        <f>PORTIONS!F19*USAGE!$E$6</f>
        <v>0</v>
      </c>
      <c r="G19" s="158">
        <f>PORTIONS!G19*USAGE!$E$7</f>
        <v>0</v>
      </c>
      <c r="H19" s="158">
        <f>PORTIONS!H19*USAGE!$E$8</f>
        <v>0</v>
      </c>
      <c r="I19" s="158">
        <f>PORTIONS!I19*USAGE!$E$9</f>
        <v>0</v>
      </c>
      <c r="J19" s="158">
        <f>PORTIONS!J19*USAGE!$E$10</f>
        <v>0</v>
      </c>
      <c r="K19" s="158">
        <f>PORTIONS!K19*USAGE!$E$11</f>
        <v>0</v>
      </c>
      <c r="L19" s="158">
        <f>PORTIONS!L19*USAGE!$E$12</f>
        <v>0</v>
      </c>
      <c r="M19" s="158">
        <f>PORTIONS!M19*USAGE!$E$13</f>
        <v>0</v>
      </c>
      <c r="N19" s="158">
        <f>PORTIONS!N19*USAGE!$E$14</f>
        <v>0.7344</v>
      </c>
      <c r="O19" s="158">
        <f>PORTIONS!O19*USAGE!$E$15</f>
        <v>0</v>
      </c>
      <c r="P19" s="158">
        <f>PORTIONS!P19*USAGE!$E$16</f>
        <v>0</v>
      </c>
      <c r="Q19" s="158">
        <f>PORTIONS!Q19*USAGE!$E$17</f>
        <v>0</v>
      </c>
      <c r="R19" s="158">
        <f>PORTIONS!R19*USAGE!$E$18</f>
        <v>0</v>
      </c>
      <c r="S19" s="158">
        <f>PORTIONS!S19*USAGE!$E$19</f>
        <v>0</v>
      </c>
      <c r="T19" s="158">
        <f>PORTIONS!T19*USAGE!$E$20</f>
        <v>0</v>
      </c>
      <c r="U19" s="158">
        <f>PORTIONS!U19*USAGE!$E$21</f>
        <v>0</v>
      </c>
      <c r="V19" s="218">
        <f t="shared" si="1"/>
        <v>0.7344</v>
      </c>
    </row>
    <row r="20">
      <c r="A20" s="141" t="str">
        <f>COSTS!A20&amp;" (g)"</f>
        <v>Lettuce, romaine (g)</v>
      </c>
      <c r="B20" s="142">
        <f>PORTIONS!B20*USAGE!$E$2</f>
        <v>0</v>
      </c>
      <c r="C20" s="190">
        <f>PORTIONS!C20*USAGE!$E$3</f>
        <v>0</v>
      </c>
      <c r="D20" s="190">
        <f>PORTIONS!D20*USAGE!$E$4</f>
        <v>0</v>
      </c>
      <c r="E20" s="190">
        <f>PORTIONS!E20*USAGE!$E$5</f>
        <v>0</v>
      </c>
      <c r="F20" s="190">
        <f>PORTIONS!F20*USAGE!$E$6</f>
        <v>0</v>
      </c>
      <c r="G20" s="190">
        <f>PORTIONS!G20*USAGE!$E$7</f>
        <v>0</v>
      </c>
      <c r="H20" s="190">
        <f>PORTIONS!H20*USAGE!$E$8</f>
        <v>0</v>
      </c>
      <c r="I20" s="190">
        <f>PORTIONS!I20*USAGE!$E$9</f>
        <v>0</v>
      </c>
      <c r="J20" s="190">
        <f>PORTIONS!J20*USAGE!$E$10</f>
        <v>0</v>
      </c>
      <c r="K20" s="190">
        <f>PORTIONS!K20*USAGE!$E$11</f>
        <v>0</v>
      </c>
      <c r="L20" s="190">
        <f>PORTIONS!L20*USAGE!$E$12</f>
        <v>0</v>
      </c>
      <c r="M20" s="142">
        <f>PORTIONS!M20*USAGE!$E$13</f>
        <v>0</v>
      </c>
      <c r="N20" s="190">
        <f>PORTIONS!N20*USAGE!$E$14</f>
        <v>793.152</v>
      </c>
      <c r="O20" s="190">
        <f>PORTIONS!O20*USAGE!$E$15</f>
        <v>0</v>
      </c>
      <c r="P20" s="190">
        <f>PORTIONS!P20*USAGE!$E$16</f>
        <v>0</v>
      </c>
      <c r="Q20" s="142">
        <f>PORTIONS!Q20*USAGE!$E$17</f>
        <v>0</v>
      </c>
      <c r="R20" s="190">
        <f>PORTIONS!R20*USAGE!$E$18</f>
        <v>0</v>
      </c>
      <c r="S20" s="190">
        <f>PORTIONS!S20*USAGE!$E$19</f>
        <v>0</v>
      </c>
      <c r="T20" s="190">
        <f>PORTIONS!T20*USAGE!$E$20</f>
        <v>0</v>
      </c>
      <c r="U20" s="190">
        <f>PORTIONS!U20*USAGE!$E$21</f>
        <v>0</v>
      </c>
      <c r="V20" s="218">
        <f t="shared" si="1"/>
        <v>793.152</v>
      </c>
    </row>
    <row r="21">
      <c r="A21" s="141" t="str">
        <f>COSTS!A21&amp;" (g)"</f>
        <v>Marinara (g)</v>
      </c>
      <c r="B21" s="142">
        <f>PORTIONS!B21*USAGE!$E$2</f>
        <v>0</v>
      </c>
      <c r="C21" s="190">
        <f>PORTIONS!C21*USAGE!$E$3</f>
        <v>0</v>
      </c>
      <c r="D21" s="190">
        <f>PORTIONS!D21*USAGE!$E$4</f>
        <v>345.6</v>
      </c>
      <c r="E21" s="190">
        <f>PORTIONS!E21*USAGE!$E$5</f>
        <v>1036.8</v>
      </c>
      <c r="F21" s="190">
        <f>PORTIONS!F21*USAGE!$E$6</f>
        <v>1641.6</v>
      </c>
      <c r="G21" s="190">
        <f>PORTIONS!G21*USAGE!$E$7</f>
        <v>2246.4</v>
      </c>
      <c r="H21" s="190">
        <f>PORTIONS!H21*USAGE!$E$8</f>
        <v>1036.8</v>
      </c>
      <c r="I21" s="190">
        <f>PORTIONS!I21*USAGE!$E$9</f>
        <v>0</v>
      </c>
      <c r="J21" s="190">
        <f>PORTIONS!J21*USAGE!$E$10</f>
        <v>1814.4</v>
      </c>
      <c r="K21" s="190">
        <f>PORTIONS!K21*USAGE!$E$11</f>
        <v>0</v>
      </c>
      <c r="L21" s="190">
        <f>PORTIONS!L21*USAGE!$E$12</f>
        <v>1036.8</v>
      </c>
      <c r="M21" s="142">
        <f>PORTIONS!M21*USAGE!$E$13</f>
        <v>0</v>
      </c>
      <c r="N21" s="190">
        <f>PORTIONS!N21*USAGE!$E$14</f>
        <v>0</v>
      </c>
      <c r="O21" s="190">
        <f>PORTIONS!O21*USAGE!$E$15</f>
        <v>0</v>
      </c>
      <c r="P21" s="190">
        <f>PORTIONS!P21*USAGE!$E$16</f>
        <v>0</v>
      </c>
      <c r="Q21" s="142">
        <f>PORTIONS!Q21*USAGE!$E$17</f>
        <v>0</v>
      </c>
      <c r="R21" s="190">
        <f>PORTIONS!R21*USAGE!$E$18</f>
        <v>0</v>
      </c>
      <c r="S21" s="190">
        <f>PORTIONS!S21*USAGE!$E$19</f>
        <v>0</v>
      </c>
      <c r="T21" s="190">
        <f>PORTIONS!T21*USAGE!$E$20</f>
        <v>0</v>
      </c>
      <c r="U21" s="190">
        <f>PORTIONS!U21*USAGE!$E$21</f>
        <v>0</v>
      </c>
      <c r="V21" s="218">
        <f t="shared" si="1"/>
        <v>9158.4</v>
      </c>
    </row>
    <row r="22">
      <c r="A22" s="141" t="str">
        <f>COSTS!A22&amp;" (g)"</f>
        <v>Mozzarella (g)</v>
      </c>
      <c r="B22" s="142">
        <f>PORTIONS!B22*USAGE!$E$2</f>
        <v>0</v>
      </c>
      <c r="C22" s="190">
        <f>PORTIONS!C22*USAGE!$E$3</f>
        <v>0</v>
      </c>
      <c r="D22" s="190">
        <f>PORTIONS!D22*USAGE!$E$4</f>
        <v>0</v>
      </c>
      <c r="E22" s="190">
        <f>PORTIONS!E22*USAGE!$E$5</f>
        <v>0</v>
      </c>
      <c r="F22" s="190">
        <f>PORTIONS!F22*USAGE!$E$6</f>
        <v>1504.8</v>
      </c>
      <c r="G22" s="190">
        <f>PORTIONS!G22*USAGE!$E$7</f>
        <v>2059.2</v>
      </c>
      <c r="H22" s="190">
        <f>PORTIONS!H22*USAGE!$E$8</f>
        <v>0</v>
      </c>
      <c r="I22" s="190">
        <f>PORTIONS!I22*USAGE!$E$9</f>
        <v>0</v>
      </c>
      <c r="J22" s="190">
        <f>PORTIONS!J22*USAGE!$E$10</f>
        <v>1663.2</v>
      </c>
      <c r="K22" s="190">
        <f>PORTIONS!K22*USAGE!$E$11</f>
        <v>475.2</v>
      </c>
      <c r="L22" s="190">
        <f>PORTIONS!L22*USAGE!$E$12</f>
        <v>950.4</v>
      </c>
      <c r="M22" s="142">
        <f>PORTIONS!M22*USAGE!$E$13</f>
        <v>0</v>
      </c>
      <c r="N22" s="190">
        <f>PORTIONS!N22*USAGE!$E$14</f>
        <v>0</v>
      </c>
      <c r="O22" s="190">
        <f>PORTIONS!O22*USAGE!$E$15</f>
        <v>331.776</v>
      </c>
      <c r="P22" s="190">
        <f>PORTIONS!P22*USAGE!$E$16</f>
        <v>0</v>
      </c>
      <c r="Q22" s="142">
        <f>PORTIONS!Q22*USAGE!$E$17</f>
        <v>0</v>
      </c>
      <c r="R22" s="190">
        <f>PORTIONS!R22*USAGE!$E$18</f>
        <v>0</v>
      </c>
      <c r="S22" s="190">
        <f>PORTIONS!S22*USAGE!$E$19</f>
        <v>0</v>
      </c>
      <c r="T22" s="190">
        <f>PORTIONS!T22*USAGE!$E$20</f>
        <v>0</v>
      </c>
      <c r="U22" s="190">
        <f>PORTIONS!U22*USAGE!$E$21</f>
        <v>0</v>
      </c>
      <c r="V22" s="218">
        <f t="shared" si="1"/>
        <v>6984.576</v>
      </c>
    </row>
    <row r="23">
      <c r="A23" s="141" t="str">
        <f>COSTS!A23&amp;" (g)"</f>
        <v>MOZZARELLA CURD (g)</v>
      </c>
      <c r="B23" s="142">
        <f>PORTIONS!B23*USAGE!$E$2</f>
        <v>0</v>
      </c>
      <c r="C23" s="190">
        <f>PORTIONS!C23*USAGE!$E$3</f>
        <v>0</v>
      </c>
      <c r="D23" s="190">
        <f>PORTIONS!D23*USAGE!$E$4</f>
        <v>0</v>
      </c>
      <c r="E23" s="190">
        <f>PORTIONS!E23*USAGE!$E$5</f>
        <v>0</v>
      </c>
      <c r="F23" s="190">
        <f>PORTIONS!F23*USAGE!$E$6</f>
        <v>0</v>
      </c>
      <c r="G23" s="190">
        <f>PORTIONS!G23*USAGE!$E$7</f>
        <v>0</v>
      </c>
      <c r="H23" s="190">
        <f>PORTIONS!H23*USAGE!$E$8</f>
        <v>0</v>
      </c>
      <c r="I23" s="190">
        <f>PORTIONS!I23*USAGE!$E$9</f>
        <v>0</v>
      </c>
      <c r="J23" s="190">
        <f>PORTIONS!J23*USAGE!$E$10</f>
        <v>0</v>
      </c>
      <c r="K23" s="190">
        <f>PORTIONS!K23*USAGE!$E$11</f>
        <v>0</v>
      </c>
      <c r="L23" s="190">
        <f>PORTIONS!L23*USAGE!$E$12</f>
        <v>0</v>
      </c>
      <c r="M23" s="142">
        <f>PORTIONS!M23*USAGE!$E$13</f>
        <v>0</v>
      </c>
      <c r="N23" s="190">
        <f>PORTIONS!N23*USAGE!$E$14</f>
        <v>0</v>
      </c>
      <c r="O23" s="190">
        <f>PORTIONS!O23*USAGE!$E$15</f>
        <v>0</v>
      </c>
      <c r="P23" s="190">
        <f>PORTIONS!P23*USAGE!$E$16</f>
        <v>0</v>
      </c>
      <c r="Q23" s="142">
        <f>PORTIONS!Q23*USAGE!$E$17</f>
        <v>0</v>
      </c>
      <c r="R23" s="190">
        <f>PORTIONS!R23*USAGE!$E$18</f>
        <v>0</v>
      </c>
      <c r="S23" s="190">
        <f>PORTIONS!S23*USAGE!$E$19</f>
        <v>0</v>
      </c>
      <c r="T23" s="190">
        <f>PORTIONS!T23*USAGE!$E$20</f>
        <v>0</v>
      </c>
      <c r="U23" s="190">
        <f>PORTIONS!U23*USAGE!$E$21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PORTIONS!B24*USAGE!$E$2</f>
        <v>0</v>
      </c>
      <c r="C24" s="190">
        <f>PORTIONS!C24*USAGE!$E$3</f>
        <v>0</v>
      </c>
      <c r="D24" s="190">
        <f>PORTIONS!D24*USAGE!$E$4</f>
        <v>0</v>
      </c>
      <c r="E24" s="190">
        <f>PORTIONS!E24*USAGE!$E$5</f>
        <v>0</v>
      </c>
      <c r="F24" s="190">
        <f>PORTIONS!F24*USAGE!$E$6</f>
        <v>0</v>
      </c>
      <c r="G24" s="190">
        <f>PORTIONS!G24*USAGE!$E$7</f>
        <v>0</v>
      </c>
      <c r="H24" s="190">
        <f>PORTIONS!H24*USAGE!$E$8</f>
        <v>0</v>
      </c>
      <c r="I24" s="190">
        <f>PORTIONS!I24*USAGE!$E$9</f>
        <v>0</v>
      </c>
      <c r="J24" s="190">
        <f>PORTIONS!J24*USAGE!$E$10</f>
        <v>0</v>
      </c>
      <c r="K24" s="190">
        <f>PORTIONS!K24*USAGE!$E$11</f>
        <v>0</v>
      </c>
      <c r="L24" s="190">
        <f>PORTIONS!L24*USAGE!$E$12</f>
        <v>0</v>
      </c>
      <c r="M24" s="142">
        <f>PORTIONS!M24*USAGE!$E$13</f>
        <v>0</v>
      </c>
      <c r="N24" s="190">
        <f>PORTIONS!N24*USAGE!$E$14</f>
        <v>0</v>
      </c>
      <c r="O24" s="190">
        <f>PORTIONS!O24*USAGE!$E$15</f>
        <v>0</v>
      </c>
      <c r="P24" s="190">
        <f>PORTIONS!P24*USAGE!$E$16</f>
        <v>0</v>
      </c>
      <c r="Q24" s="142">
        <f>PORTIONS!Q24*USAGE!$E$17</f>
        <v>0</v>
      </c>
      <c r="R24" s="190">
        <f>PORTIONS!R24*USAGE!$E$18</f>
        <v>0</v>
      </c>
      <c r="S24" s="190">
        <f>PORTIONS!S24*USAGE!$E$19</f>
        <v>0</v>
      </c>
      <c r="T24" s="190">
        <f>PORTIONS!T24*USAGE!$E$20</f>
        <v>0</v>
      </c>
      <c r="U24" s="190">
        <f>PORTIONS!U24*USAGE!$E$21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PORTIONS!B25*USAGE!$E$2</f>
        <v>0</v>
      </c>
      <c r="C25" s="190">
        <f>PORTIONS!C25*USAGE!$E$3</f>
        <v>0</v>
      </c>
      <c r="D25" s="190">
        <f>PORTIONS!D25*USAGE!$E$4</f>
        <v>0</v>
      </c>
      <c r="E25" s="190">
        <f>PORTIONS!E25*USAGE!$E$5</f>
        <v>0</v>
      </c>
      <c r="F25" s="190">
        <f>PORTIONS!F25*USAGE!$E$6</f>
        <v>0</v>
      </c>
      <c r="G25" s="190">
        <f>PORTIONS!G25*USAGE!$E$7</f>
        <v>0</v>
      </c>
      <c r="H25" s="190">
        <f>PORTIONS!H25*USAGE!$E$8</f>
        <v>0</v>
      </c>
      <c r="I25" s="190">
        <f>PORTIONS!I25*USAGE!$E$9</f>
        <v>0</v>
      </c>
      <c r="J25" s="190">
        <f>PORTIONS!J25*USAGE!$E$10</f>
        <v>0</v>
      </c>
      <c r="K25" s="190">
        <f>PORTIONS!K25*USAGE!$E$11</f>
        <v>0</v>
      </c>
      <c r="L25" s="190">
        <f>PORTIONS!L25*USAGE!$E$12</f>
        <v>1036.8</v>
      </c>
      <c r="M25" s="142">
        <f>PORTIONS!M25*USAGE!$E$13</f>
        <v>0</v>
      </c>
      <c r="N25" s="190">
        <f>PORTIONS!N25*USAGE!$E$14</f>
        <v>0</v>
      </c>
      <c r="O25" s="190">
        <f>PORTIONS!O25*USAGE!$E$15</f>
        <v>0</v>
      </c>
      <c r="P25" s="190">
        <f>PORTIONS!P25*USAGE!$E$16</f>
        <v>0</v>
      </c>
      <c r="Q25" s="142">
        <f>PORTIONS!Q25*USAGE!$E$17</f>
        <v>0</v>
      </c>
      <c r="R25" s="190">
        <f>PORTIONS!R25*USAGE!$E$18</f>
        <v>0</v>
      </c>
      <c r="S25" s="190">
        <f>PORTIONS!S25*USAGE!$E$19</f>
        <v>0</v>
      </c>
      <c r="T25" s="190">
        <f>PORTIONS!T25*USAGE!$E$20</f>
        <v>0</v>
      </c>
      <c r="U25" s="190">
        <f>PORTIONS!U25*USAGE!$E$21</f>
        <v>0</v>
      </c>
      <c r="V25" s="218">
        <f t="shared" si="1"/>
        <v>1036.8</v>
      </c>
    </row>
    <row r="26">
      <c r="A26" s="141" t="str">
        <f>COSTS!A26&amp;" (g)"</f>
        <v>Olive oil, extra-virgin (g)</v>
      </c>
      <c r="B26" s="142">
        <f>PORTIONS!B26*USAGE!$E$2</f>
        <v>0</v>
      </c>
      <c r="C26" s="190">
        <f>PORTIONS!C26*USAGE!$E$3</f>
        <v>0</v>
      </c>
      <c r="D26" s="190">
        <f>PORTIONS!D26*USAGE!$E$4</f>
        <v>0</v>
      </c>
      <c r="E26" s="190">
        <f>PORTIONS!E26*USAGE!$E$5</f>
        <v>0</v>
      </c>
      <c r="F26" s="190">
        <f>PORTIONS!F26*USAGE!$E$6</f>
        <v>164.16</v>
      </c>
      <c r="G26" s="190">
        <f>PORTIONS!G26*USAGE!$E$7</f>
        <v>224.64</v>
      </c>
      <c r="H26" s="190">
        <f>PORTIONS!H26*USAGE!$E$8</f>
        <v>51.84</v>
      </c>
      <c r="I26" s="190">
        <f>PORTIONS!I26*USAGE!$E$9</f>
        <v>0</v>
      </c>
      <c r="J26" s="190">
        <f>PORTIONS!J26*USAGE!$E$10</f>
        <v>0</v>
      </c>
      <c r="K26" s="190">
        <f>PORTIONS!K26*USAGE!$E$11</f>
        <v>0</v>
      </c>
      <c r="L26" s="190">
        <f>PORTIONS!L26*USAGE!$E$12</f>
        <v>103.68</v>
      </c>
      <c r="M26" s="142">
        <f>PORTIONS!M26*USAGE!$E$13</f>
        <v>0</v>
      </c>
      <c r="N26" s="190">
        <f>PORTIONS!N26*USAGE!$E$14</f>
        <v>0</v>
      </c>
      <c r="O26" s="190">
        <f>PORTIONS!O26*USAGE!$E$15</f>
        <v>16.5888</v>
      </c>
      <c r="P26" s="190">
        <f>PORTIONS!P26*USAGE!$E$16</f>
        <v>28.8</v>
      </c>
      <c r="Q26" s="142">
        <f>PORTIONS!Q26*USAGE!$E$17</f>
        <v>0</v>
      </c>
      <c r="R26" s="190">
        <f>PORTIONS!R26*USAGE!$E$18</f>
        <v>0</v>
      </c>
      <c r="S26" s="190">
        <f>PORTIONS!S26*USAGE!$E$19</f>
        <v>0</v>
      </c>
      <c r="T26" s="190">
        <f>PORTIONS!T26*USAGE!$E$20</f>
        <v>0</v>
      </c>
      <c r="U26" s="190">
        <f>PORTIONS!U26*USAGE!$E$21</f>
        <v>0</v>
      </c>
      <c r="V26" s="218">
        <f t="shared" si="1"/>
        <v>589.7088</v>
      </c>
    </row>
    <row r="27">
      <c r="A27" s="141" t="str">
        <f>COSTS!A27&amp;" (g)"</f>
        <v>Olive oil, garlic (g)</v>
      </c>
      <c r="B27" s="142">
        <f>PORTIONS!B27*USAGE!$E$2</f>
        <v>0</v>
      </c>
      <c r="C27" s="190">
        <f>PORTIONS!C27*USAGE!$E$3</f>
        <v>0</v>
      </c>
      <c r="D27" s="190">
        <f>PORTIONS!D27*USAGE!$E$4</f>
        <v>23.04</v>
      </c>
      <c r="E27" s="190">
        <f>PORTIONS!E27*USAGE!$E$5</f>
        <v>69.12</v>
      </c>
      <c r="F27" s="190">
        <f>PORTIONS!F27*USAGE!$E$6</f>
        <v>0</v>
      </c>
      <c r="G27" s="190">
        <f>PORTIONS!G27*USAGE!$E$7</f>
        <v>0</v>
      </c>
      <c r="H27" s="190">
        <f>PORTIONS!H27*USAGE!$E$8</f>
        <v>0</v>
      </c>
      <c r="I27" s="190">
        <f>PORTIONS!I27*USAGE!$E$9</f>
        <v>51.84</v>
      </c>
      <c r="J27" s="190">
        <f>PORTIONS!J27*USAGE!$E$10</f>
        <v>0</v>
      </c>
      <c r="K27" s="190">
        <f>PORTIONS!K27*USAGE!$E$11</f>
        <v>51.84</v>
      </c>
      <c r="L27" s="190">
        <f>PORTIONS!L27*USAGE!$E$12</f>
        <v>0</v>
      </c>
      <c r="M27" s="142">
        <f>PORTIONS!M27*USAGE!$E$13</f>
        <v>0</v>
      </c>
      <c r="N27" s="190">
        <f>PORTIONS!N27*USAGE!$E$14</f>
        <v>0</v>
      </c>
      <c r="O27" s="190">
        <f>PORTIONS!O27*USAGE!$E$15</f>
        <v>0</v>
      </c>
      <c r="P27" s="190">
        <f>PORTIONS!P27*USAGE!$E$16</f>
        <v>0</v>
      </c>
      <c r="Q27" s="142">
        <f>PORTIONS!Q27*USAGE!$E$17</f>
        <v>0</v>
      </c>
      <c r="R27" s="190">
        <f>PORTIONS!R27*USAGE!$E$18</f>
        <v>0</v>
      </c>
      <c r="S27" s="190">
        <f>PORTIONS!S27*USAGE!$E$19</f>
        <v>0</v>
      </c>
      <c r="T27" s="190">
        <f>PORTIONS!T27*USAGE!$E$20</f>
        <v>0</v>
      </c>
      <c r="U27" s="190">
        <f>PORTIONS!U27*USAGE!$E$21</f>
        <v>0</v>
      </c>
      <c r="V27" s="218">
        <f t="shared" si="1"/>
        <v>195.84</v>
      </c>
    </row>
    <row r="28">
      <c r="A28" s="141" t="str">
        <f>COSTS!A28&amp;" (g)"</f>
        <v>OLIVE OIL, PURE (g)</v>
      </c>
      <c r="B28" s="142">
        <f>PORTIONS!B28*USAGE!$E$2</f>
        <v>0</v>
      </c>
      <c r="C28" s="190">
        <f>PORTIONS!C28*USAGE!$E$3</f>
        <v>0</v>
      </c>
      <c r="D28" s="190">
        <f>PORTIONS!D28*USAGE!$E$4</f>
        <v>0</v>
      </c>
      <c r="E28" s="190">
        <f>PORTIONS!E28*USAGE!$E$5</f>
        <v>0</v>
      </c>
      <c r="F28" s="190">
        <f>PORTIONS!F28*USAGE!$E$6</f>
        <v>0</v>
      </c>
      <c r="G28" s="190">
        <f>PORTIONS!G28*USAGE!$E$7</f>
        <v>0</v>
      </c>
      <c r="H28" s="190">
        <f>PORTIONS!H28*USAGE!$E$8</f>
        <v>0</v>
      </c>
      <c r="I28" s="190">
        <f>PORTIONS!I28*USAGE!$E$9</f>
        <v>0</v>
      </c>
      <c r="J28" s="190">
        <f>PORTIONS!J28*USAGE!$E$10</f>
        <v>0</v>
      </c>
      <c r="K28" s="190">
        <f>PORTIONS!K28*USAGE!$E$11</f>
        <v>0</v>
      </c>
      <c r="L28" s="190">
        <f>PORTIONS!L28*USAGE!$E$12</f>
        <v>0</v>
      </c>
      <c r="M28" s="142">
        <f>PORTIONS!M28*USAGE!$E$13</f>
        <v>0</v>
      </c>
      <c r="N28" s="190">
        <f>PORTIONS!N28*USAGE!$E$14</f>
        <v>0</v>
      </c>
      <c r="O28" s="190">
        <f>PORTIONS!O28*USAGE!$E$15</f>
        <v>0</v>
      </c>
      <c r="P28" s="190">
        <f>PORTIONS!P28*USAGE!$E$16</f>
        <v>0</v>
      </c>
      <c r="Q28" s="142">
        <f>PORTIONS!Q28*USAGE!$E$17</f>
        <v>0</v>
      </c>
      <c r="R28" s="190">
        <f>PORTIONS!R28*USAGE!$E$18</f>
        <v>0</v>
      </c>
      <c r="S28" s="190">
        <f>PORTIONS!S28*USAGE!$E$19</f>
        <v>0</v>
      </c>
      <c r="T28" s="190">
        <f>PORTIONS!T28*USAGE!$E$20</f>
        <v>0</v>
      </c>
      <c r="U28" s="190">
        <f>PORTIONS!U28*USAGE!$E$21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PORTIONS!B29*USAGE!$E$2</f>
        <v>0</v>
      </c>
      <c r="C29" s="190">
        <f>PORTIONS!C29*USAGE!$E$3</f>
        <v>0</v>
      </c>
      <c r="D29" s="190">
        <f>PORTIONS!D29*USAGE!$E$4</f>
        <v>0</v>
      </c>
      <c r="E29" s="190">
        <f>PORTIONS!E29*USAGE!$E$5</f>
        <v>0</v>
      </c>
      <c r="F29" s="190">
        <f>PORTIONS!F29*USAGE!$E$6</f>
        <v>684</v>
      </c>
      <c r="G29" s="190">
        <f>PORTIONS!G29*USAGE!$E$7</f>
        <v>0</v>
      </c>
      <c r="H29" s="190">
        <f>PORTIONS!H29*USAGE!$E$8</f>
        <v>0</v>
      </c>
      <c r="I29" s="190">
        <f>PORTIONS!I29*USAGE!$E$9</f>
        <v>864</v>
      </c>
      <c r="J29" s="190">
        <f>PORTIONS!J29*USAGE!$E$10</f>
        <v>0</v>
      </c>
      <c r="K29" s="190">
        <f>PORTIONS!K29*USAGE!$E$11</f>
        <v>0</v>
      </c>
      <c r="L29" s="190">
        <f>PORTIONS!L29*USAGE!$E$12</f>
        <v>0</v>
      </c>
      <c r="M29" s="142">
        <f>PORTIONS!M29*USAGE!$E$13</f>
        <v>0</v>
      </c>
      <c r="N29" s="190">
        <f>PORTIONS!N29*USAGE!$E$14</f>
        <v>0</v>
      </c>
      <c r="O29" s="190">
        <f>PORTIONS!O29*USAGE!$E$15</f>
        <v>0</v>
      </c>
      <c r="P29" s="190">
        <f>PORTIONS!P29*USAGE!$E$16</f>
        <v>0</v>
      </c>
      <c r="Q29" s="142">
        <f>PORTIONS!Q29*USAGE!$E$17</f>
        <v>0</v>
      </c>
      <c r="R29" s="190">
        <f>PORTIONS!R29*USAGE!$E$18</f>
        <v>0</v>
      </c>
      <c r="S29" s="190">
        <f>PORTIONS!S29*USAGE!$E$19</f>
        <v>0</v>
      </c>
      <c r="T29" s="190">
        <f>PORTIONS!T29*USAGE!$E$20</f>
        <v>0</v>
      </c>
      <c r="U29" s="190">
        <f>PORTIONS!U29*USAGE!$E$21</f>
        <v>0</v>
      </c>
      <c r="V29" s="218">
        <f t="shared" si="1"/>
        <v>1548</v>
      </c>
    </row>
    <row r="30">
      <c r="A30" s="141" t="str">
        <f>COSTS!A30&amp;" (g)"</f>
        <v>Oregano (g)</v>
      </c>
      <c r="B30" s="142">
        <f>PORTIONS!B30*USAGE!$E$2</f>
        <v>0</v>
      </c>
      <c r="C30" s="190">
        <f>PORTIONS!C30*USAGE!$E$3</f>
        <v>0</v>
      </c>
      <c r="D30" s="190">
        <f>PORTIONS!D30*USAGE!$E$4</f>
        <v>1.152</v>
      </c>
      <c r="E30" s="190">
        <f>PORTIONS!E30*USAGE!$E$5</f>
        <v>3.456</v>
      </c>
      <c r="F30" s="190">
        <f>PORTIONS!F30*USAGE!$E$6</f>
        <v>5.472</v>
      </c>
      <c r="G30" s="190">
        <f>PORTIONS!G30*USAGE!$E$7</f>
        <v>7.488</v>
      </c>
      <c r="H30" s="190">
        <f>PORTIONS!H30*USAGE!$E$8</f>
        <v>1.728</v>
      </c>
      <c r="I30" s="190">
        <f>PORTIONS!I30*USAGE!$E$9</f>
        <v>0</v>
      </c>
      <c r="J30" s="190">
        <f>PORTIONS!J30*USAGE!$E$10</f>
        <v>6.048</v>
      </c>
      <c r="K30" s="190">
        <f>PORTIONS!K30*USAGE!$E$11</f>
        <v>1.728</v>
      </c>
      <c r="L30" s="190">
        <f>PORTIONS!L30*USAGE!$E$12</f>
        <v>3.456</v>
      </c>
      <c r="M30" s="142">
        <f>PORTIONS!M30*USAGE!$E$13</f>
        <v>0</v>
      </c>
      <c r="N30" s="190">
        <f>PORTIONS!N30*USAGE!$E$14</f>
        <v>0</v>
      </c>
      <c r="O30" s="190">
        <f>PORTIONS!O30*USAGE!$E$15</f>
        <v>0</v>
      </c>
      <c r="P30" s="190">
        <f>PORTIONS!P30*USAGE!$E$16</f>
        <v>0</v>
      </c>
      <c r="Q30" s="142">
        <f>PORTIONS!Q30*USAGE!$E$17</f>
        <v>0</v>
      </c>
      <c r="R30" s="190">
        <f>PORTIONS!R30*USAGE!$E$18</f>
        <v>0</v>
      </c>
      <c r="S30" s="190">
        <f>PORTIONS!S30*USAGE!$E$19</f>
        <v>0</v>
      </c>
      <c r="T30" s="190">
        <f>PORTIONS!T30*USAGE!$E$20</f>
        <v>0</v>
      </c>
      <c r="U30" s="190">
        <f>PORTIONS!U30*USAGE!$E$21</f>
        <v>0</v>
      </c>
      <c r="V30" s="218">
        <f t="shared" si="1"/>
        <v>30.528</v>
      </c>
    </row>
    <row r="31">
      <c r="A31" s="141" t="str">
        <f>COSTS!A31&amp;" (g)"</f>
        <v>Pecorino Romano (g)</v>
      </c>
      <c r="B31" s="142">
        <f>PORTIONS!B31*USAGE!$E$2</f>
        <v>0</v>
      </c>
      <c r="C31" s="190">
        <f>PORTIONS!C31*USAGE!$E$3</f>
        <v>0</v>
      </c>
      <c r="D31" s="190">
        <f>PORTIONS!D31*USAGE!$E$4</f>
        <v>100.8</v>
      </c>
      <c r="E31" s="190">
        <f>PORTIONS!E31*USAGE!$E$5</f>
        <v>0</v>
      </c>
      <c r="F31" s="190">
        <f>PORTIONS!F31*USAGE!$E$6</f>
        <v>0</v>
      </c>
      <c r="G31" s="190">
        <f>PORTIONS!G31*USAGE!$E$7</f>
        <v>0</v>
      </c>
      <c r="H31" s="190">
        <f>PORTIONS!H31*USAGE!$E$8</f>
        <v>0</v>
      </c>
      <c r="I31" s="190">
        <f>PORTIONS!I31*USAGE!$E$9</f>
        <v>0</v>
      </c>
      <c r="J31" s="190">
        <f>PORTIONS!J31*USAGE!$E$10</f>
        <v>0</v>
      </c>
      <c r="K31" s="190">
        <f>PORTIONS!K31*USAGE!$E$11</f>
        <v>172.8</v>
      </c>
      <c r="L31" s="190">
        <f>PORTIONS!L31*USAGE!$E$12</f>
        <v>0</v>
      </c>
      <c r="M31" s="142">
        <f>PORTIONS!M31*USAGE!$E$13</f>
        <v>0</v>
      </c>
      <c r="N31" s="190">
        <f>PORTIONS!N31*USAGE!$E$14</f>
        <v>0</v>
      </c>
      <c r="O31" s="190">
        <f>PORTIONS!O31*USAGE!$E$15</f>
        <v>0</v>
      </c>
      <c r="P31" s="190">
        <f>PORTIONS!P31*USAGE!$E$16</f>
        <v>0</v>
      </c>
      <c r="Q31" s="142">
        <f>PORTIONS!Q31*USAGE!$E$17</f>
        <v>0</v>
      </c>
      <c r="R31" s="190">
        <f>PORTIONS!R31*USAGE!$E$18</f>
        <v>0</v>
      </c>
      <c r="S31" s="190">
        <f>PORTIONS!S31*USAGE!$E$19</f>
        <v>0</v>
      </c>
      <c r="T31" s="190">
        <f>PORTIONS!T31*USAGE!$E$20</f>
        <v>0</v>
      </c>
      <c r="U31" s="190">
        <f>PORTIONS!U31*USAGE!$E$21</f>
        <v>0</v>
      </c>
      <c r="V31" s="218">
        <f t="shared" si="1"/>
        <v>273.6</v>
      </c>
    </row>
    <row r="32">
      <c r="A32" s="141" t="str">
        <f>COSTS!A32&amp;" (g)"</f>
        <v>Pepper, black (g)</v>
      </c>
      <c r="B32" s="142">
        <f>PORTIONS!B32*USAGE!$E$2</f>
        <v>0</v>
      </c>
      <c r="C32" s="190">
        <f>PORTIONS!C32*USAGE!$E$3</f>
        <v>0</v>
      </c>
      <c r="D32" s="190">
        <f>PORTIONS!D32*USAGE!$E$4</f>
        <v>0</v>
      </c>
      <c r="E32" s="190">
        <f>PORTIONS!E32*USAGE!$E$5</f>
        <v>0</v>
      </c>
      <c r="F32" s="190">
        <f>PORTIONS!F32*USAGE!$E$6</f>
        <v>0</v>
      </c>
      <c r="G32" s="190">
        <f>PORTIONS!G32*USAGE!$E$7</f>
        <v>0</v>
      </c>
      <c r="H32" s="190">
        <f>PORTIONS!H32*USAGE!$E$8</f>
        <v>0</v>
      </c>
      <c r="I32" s="190">
        <f>PORTIONS!I32*USAGE!$E$9</f>
        <v>0</v>
      </c>
      <c r="J32" s="190">
        <f>PORTIONS!J32*USAGE!$E$10</f>
        <v>0</v>
      </c>
      <c r="K32" s="190">
        <f>PORTIONS!K32*USAGE!$E$11</f>
        <v>0</v>
      </c>
      <c r="L32" s="190">
        <f>PORTIONS!L32*USAGE!$E$12</f>
        <v>0</v>
      </c>
      <c r="M32" s="142">
        <f>PORTIONS!M32*USAGE!$E$13</f>
        <v>0</v>
      </c>
      <c r="N32" s="190">
        <f>PORTIONS!N32*USAGE!$E$14</f>
        <v>0.058752</v>
      </c>
      <c r="O32" s="190">
        <f>PORTIONS!O32*USAGE!$E$15</f>
        <v>0</v>
      </c>
      <c r="P32" s="190">
        <f>PORTIONS!P32*USAGE!$E$16</f>
        <v>0</v>
      </c>
      <c r="Q32" s="142">
        <f>PORTIONS!Q32*USAGE!$E$17</f>
        <v>0</v>
      </c>
      <c r="R32" s="190">
        <f>PORTIONS!R32*USAGE!$E$18</f>
        <v>0</v>
      </c>
      <c r="S32" s="190">
        <f>PORTIONS!S32*USAGE!$E$19</f>
        <v>0</v>
      </c>
      <c r="T32" s="190">
        <f>PORTIONS!T32*USAGE!$E$20</f>
        <v>0</v>
      </c>
      <c r="U32" s="190">
        <f>PORTIONS!U32*USAGE!$E$21</f>
        <v>0</v>
      </c>
      <c r="V32" s="218">
        <f t="shared" si="1"/>
        <v>0.058752</v>
      </c>
    </row>
    <row r="33">
      <c r="A33" s="141" t="str">
        <f>COSTS!A33&amp;" (g)"</f>
        <v>Pepperoni (g)</v>
      </c>
      <c r="B33" s="142">
        <f>PORTIONS!B33*USAGE!$E$2</f>
        <v>0</v>
      </c>
      <c r="C33" s="190">
        <f>PORTIONS!C33*USAGE!$E$3</f>
        <v>0</v>
      </c>
      <c r="D33" s="190">
        <f>PORTIONS!D33*USAGE!$E$4</f>
        <v>0</v>
      </c>
      <c r="E33" s="190">
        <f>PORTIONS!E33*USAGE!$E$5</f>
        <v>0</v>
      </c>
      <c r="F33" s="190">
        <f>PORTIONS!F33*USAGE!$E$6</f>
        <v>0</v>
      </c>
      <c r="G33" s="190">
        <f>PORTIONS!G33*USAGE!$E$7</f>
        <v>0</v>
      </c>
      <c r="H33" s="190">
        <f>PORTIONS!H33*USAGE!$E$8</f>
        <v>0</v>
      </c>
      <c r="I33" s="190">
        <f>PORTIONS!I33*USAGE!$E$9</f>
        <v>0</v>
      </c>
      <c r="J33" s="190">
        <f>PORTIONS!J33*USAGE!$E$10</f>
        <v>1663.2</v>
      </c>
      <c r="K33" s="190">
        <f>PORTIONS!K33*USAGE!$E$11</f>
        <v>0</v>
      </c>
      <c r="L33" s="190">
        <f>PORTIONS!L33*USAGE!$E$12</f>
        <v>0</v>
      </c>
      <c r="M33" s="142">
        <f>PORTIONS!M33*USAGE!$E$13</f>
        <v>0</v>
      </c>
      <c r="N33" s="190">
        <f>PORTIONS!N33*USAGE!$E$14</f>
        <v>0</v>
      </c>
      <c r="O33" s="190">
        <f>PORTIONS!O33*USAGE!$E$15</f>
        <v>0</v>
      </c>
      <c r="P33" s="190">
        <f>PORTIONS!P33*USAGE!$E$16</f>
        <v>0</v>
      </c>
      <c r="Q33" s="142">
        <f>PORTIONS!Q33*USAGE!$E$17</f>
        <v>0</v>
      </c>
      <c r="R33" s="190">
        <f>PORTIONS!R33*USAGE!$E$18</f>
        <v>0</v>
      </c>
      <c r="S33" s="190">
        <f>PORTIONS!S33*USAGE!$E$19</f>
        <v>0</v>
      </c>
      <c r="T33" s="190">
        <f>PORTIONS!T33*USAGE!$E$20</f>
        <v>0</v>
      </c>
      <c r="U33" s="190">
        <f>PORTIONS!U33*USAGE!$E$21</f>
        <v>0</v>
      </c>
      <c r="V33" s="218">
        <f t="shared" si="1"/>
        <v>1663.2</v>
      </c>
    </row>
    <row r="34">
      <c r="A34" s="141" t="str">
        <f>COSTS!A34&amp;" (g)"</f>
        <v>Rosemary (g)</v>
      </c>
      <c r="B34" s="142">
        <f>PORTIONS!B34*USAGE!$E$2</f>
        <v>0</v>
      </c>
      <c r="C34" s="190">
        <f>PORTIONS!C34*USAGE!$E$3</f>
        <v>0</v>
      </c>
      <c r="D34" s="190">
        <f>PORTIONS!D34*USAGE!$E$4</f>
        <v>0</v>
      </c>
      <c r="E34" s="190">
        <f>PORTIONS!E34*USAGE!$E$5</f>
        <v>0</v>
      </c>
      <c r="F34" s="190">
        <f>PORTIONS!F34*USAGE!$E$6</f>
        <v>0</v>
      </c>
      <c r="G34" s="190">
        <f>PORTIONS!G34*USAGE!$E$7</f>
        <v>0</v>
      </c>
      <c r="H34" s="190">
        <f>PORTIONS!H34*USAGE!$E$8</f>
        <v>0</v>
      </c>
      <c r="I34" s="190">
        <f>PORTIONS!I34*USAGE!$E$9</f>
        <v>1.728</v>
      </c>
      <c r="J34" s="190">
        <f>PORTIONS!J34*USAGE!$E$10</f>
        <v>0</v>
      </c>
      <c r="K34" s="190">
        <f>PORTIONS!K34*USAGE!$E$11</f>
        <v>0</v>
      </c>
      <c r="L34" s="190">
        <f>PORTIONS!L34*USAGE!$E$12</f>
        <v>0</v>
      </c>
      <c r="M34" s="142">
        <f>PORTIONS!M34*USAGE!$E$13</f>
        <v>0</v>
      </c>
      <c r="N34" s="190">
        <f>PORTIONS!N34*USAGE!$E$14</f>
        <v>0</v>
      </c>
      <c r="O34" s="190">
        <f>PORTIONS!O34*USAGE!$E$15</f>
        <v>0</v>
      </c>
      <c r="P34" s="190">
        <f>PORTIONS!P34*USAGE!$E$16</f>
        <v>0</v>
      </c>
      <c r="Q34" s="142">
        <f>PORTIONS!Q34*USAGE!$E$17</f>
        <v>0</v>
      </c>
      <c r="R34" s="190">
        <f>PORTIONS!R34*USAGE!$E$18</f>
        <v>0</v>
      </c>
      <c r="S34" s="190">
        <f>PORTIONS!S34*USAGE!$E$19</f>
        <v>0</v>
      </c>
      <c r="T34" s="190">
        <f>PORTIONS!T34*USAGE!$E$20</f>
        <v>0</v>
      </c>
      <c r="U34" s="190">
        <f>PORTIONS!U34*USAGE!$E$21</f>
        <v>0</v>
      </c>
      <c r="V34" s="218">
        <f t="shared" si="1"/>
        <v>1.728</v>
      </c>
    </row>
    <row r="35">
      <c r="A35" s="141" t="str">
        <f>COSTS!A35&amp;" (g)"</f>
        <v>SALT, GRANULATED (g)</v>
      </c>
      <c r="B35" s="142">
        <f>PORTIONS!B35*USAGE!$E$2</f>
        <v>0</v>
      </c>
      <c r="C35" s="190">
        <f>PORTIONS!C35*USAGE!$E$3</f>
        <v>0</v>
      </c>
      <c r="D35" s="190">
        <f>PORTIONS!D35*USAGE!$E$4</f>
        <v>0</v>
      </c>
      <c r="E35" s="190">
        <f>PORTIONS!E35*USAGE!$E$5</f>
        <v>0</v>
      </c>
      <c r="F35" s="190">
        <f>PORTIONS!F35*USAGE!$E$6</f>
        <v>0</v>
      </c>
      <c r="G35" s="190">
        <f>PORTIONS!G35*USAGE!$E$7</f>
        <v>0</v>
      </c>
      <c r="H35" s="190">
        <f>PORTIONS!H35*USAGE!$E$8</f>
        <v>0</v>
      </c>
      <c r="I35" s="190">
        <f>PORTIONS!I35*USAGE!$E$9</f>
        <v>0</v>
      </c>
      <c r="J35" s="190">
        <f>PORTIONS!J35*USAGE!$E$10</f>
        <v>0</v>
      </c>
      <c r="K35" s="190">
        <f>PORTIONS!K35*USAGE!$E$11</f>
        <v>0</v>
      </c>
      <c r="L35" s="190">
        <f>PORTIONS!L35*USAGE!$E$12</f>
        <v>0</v>
      </c>
      <c r="M35" s="142">
        <f>PORTIONS!M35*USAGE!$E$13</f>
        <v>0</v>
      </c>
      <c r="N35" s="190">
        <f>PORTIONS!N35*USAGE!$E$14</f>
        <v>0</v>
      </c>
      <c r="O35" s="190">
        <f>PORTIONS!O35*USAGE!$E$15</f>
        <v>0</v>
      </c>
      <c r="P35" s="190">
        <f>PORTIONS!P35*USAGE!$E$16</f>
        <v>0</v>
      </c>
      <c r="Q35" s="142">
        <f>PORTIONS!Q35*USAGE!$E$17</f>
        <v>0</v>
      </c>
      <c r="R35" s="190">
        <f>PORTIONS!R35*USAGE!$E$18</f>
        <v>0</v>
      </c>
      <c r="S35" s="190">
        <f>PORTIONS!S35*USAGE!$E$19</f>
        <v>0</v>
      </c>
      <c r="T35" s="190">
        <f>PORTIONS!T35*USAGE!$E$20</f>
        <v>0</v>
      </c>
      <c r="U35" s="190">
        <f>PORTIONS!U35*USAGE!$E$21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PORTIONS!B36*USAGE!$E$2</f>
        <v>0</v>
      </c>
      <c r="C36" s="190">
        <f>PORTIONS!C36*USAGE!$E$3</f>
        <v>0</v>
      </c>
      <c r="D36" s="190">
        <f>PORTIONS!D36*USAGE!$E$4</f>
        <v>0</v>
      </c>
      <c r="E36" s="190">
        <f>PORTIONS!E36*USAGE!$E$5</f>
        <v>0</v>
      </c>
      <c r="F36" s="190">
        <f>PORTIONS!F36*USAGE!$E$6</f>
        <v>0</v>
      </c>
      <c r="G36" s="190">
        <f>PORTIONS!G36*USAGE!$E$7</f>
        <v>0</v>
      </c>
      <c r="H36" s="190">
        <f>PORTIONS!H36*USAGE!$E$8</f>
        <v>0</v>
      </c>
      <c r="I36" s="190">
        <f>PORTIONS!I36*USAGE!$E$9</f>
        <v>0</v>
      </c>
      <c r="J36" s="190">
        <f>PORTIONS!J36*USAGE!$E$10</f>
        <v>0</v>
      </c>
      <c r="K36" s="190">
        <f>PORTIONS!K36*USAGE!$E$11</f>
        <v>0</v>
      </c>
      <c r="L36" s="190">
        <f>PORTIONS!L36*USAGE!$E$12</f>
        <v>0</v>
      </c>
      <c r="M36" s="142">
        <f>PORTIONS!M36*USAGE!$E$13</f>
        <v>0</v>
      </c>
      <c r="N36" s="190">
        <f>PORTIONS!N36*USAGE!$E$14</f>
        <v>0</v>
      </c>
      <c r="O36" s="190">
        <f>PORTIONS!O36*USAGE!$E$15</f>
        <v>0.027648</v>
      </c>
      <c r="P36" s="190">
        <f>PORTIONS!P36*USAGE!$E$16</f>
        <v>0</v>
      </c>
      <c r="Q36" s="142">
        <f>PORTIONS!Q36*USAGE!$E$17</f>
        <v>0</v>
      </c>
      <c r="R36" s="190">
        <f>PORTIONS!R36*USAGE!$E$18</f>
        <v>0</v>
      </c>
      <c r="S36" s="190">
        <f>PORTIONS!S36*USAGE!$E$19</f>
        <v>0</v>
      </c>
      <c r="T36" s="190">
        <f>PORTIONS!T36*USAGE!$E$20</f>
        <v>0</v>
      </c>
      <c r="U36" s="190">
        <f>PORTIONS!U36*USAGE!$E$21</f>
        <v>0</v>
      </c>
      <c r="V36" s="218">
        <f t="shared" si="1"/>
        <v>0.027648</v>
      </c>
    </row>
    <row r="37">
      <c r="A37" s="141" t="str">
        <f>COSTS!A37&amp;" (g)"</f>
        <v>Sausage (g)</v>
      </c>
      <c r="B37" s="142">
        <f>PORTIONS!B37*USAGE!$E$2</f>
        <v>0</v>
      </c>
      <c r="C37" s="190">
        <f>PORTIONS!C37*USAGE!$E$3</f>
        <v>0</v>
      </c>
      <c r="D37" s="190">
        <f>PORTIONS!D37*USAGE!$E$4</f>
        <v>0</v>
      </c>
      <c r="E37" s="190">
        <f>PORTIONS!E37*USAGE!$E$5</f>
        <v>0</v>
      </c>
      <c r="F37" s="190">
        <f>PORTIONS!F37*USAGE!$E$6</f>
        <v>1504.8</v>
      </c>
      <c r="G37" s="190">
        <f>PORTIONS!G37*USAGE!$E$7</f>
        <v>0</v>
      </c>
      <c r="H37" s="190">
        <f>PORTIONS!H37*USAGE!$E$8</f>
        <v>0</v>
      </c>
      <c r="I37" s="190">
        <f>PORTIONS!I37*USAGE!$E$9</f>
        <v>0</v>
      </c>
      <c r="J37" s="190">
        <f>PORTIONS!J37*USAGE!$E$10</f>
        <v>0</v>
      </c>
      <c r="K37" s="190">
        <f>PORTIONS!K37*USAGE!$E$11</f>
        <v>0</v>
      </c>
      <c r="L37" s="190">
        <f>PORTIONS!L37*USAGE!$E$12</f>
        <v>0</v>
      </c>
      <c r="M37" s="142">
        <f>PORTIONS!M37*USAGE!$E$13</f>
        <v>0</v>
      </c>
      <c r="N37" s="190">
        <f>PORTIONS!N37*USAGE!$E$14</f>
        <v>0</v>
      </c>
      <c r="O37" s="190">
        <f>PORTIONS!O37*USAGE!$E$15</f>
        <v>0</v>
      </c>
      <c r="P37" s="190">
        <f>PORTIONS!P37*USAGE!$E$16</f>
        <v>0</v>
      </c>
      <c r="Q37" s="142">
        <f>PORTIONS!Q37*USAGE!$E$17</f>
        <v>0</v>
      </c>
      <c r="R37" s="190">
        <f>PORTIONS!R37*USAGE!$E$18</f>
        <v>0</v>
      </c>
      <c r="S37" s="190">
        <f>PORTIONS!S37*USAGE!$E$19</f>
        <v>0</v>
      </c>
      <c r="T37" s="190">
        <f>PORTIONS!T37*USAGE!$E$20</f>
        <v>0</v>
      </c>
      <c r="U37" s="190">
        <f>PORTIONS!U37*USAGE!$E$21</f>
        <v>0</v>
      </c>
      <c r="V37" s="218">
        <f t="shared" si="1"/>
        <v>1504.8</v>
      </c>
    </row>
    <row r="38">
      <c r="A38" s="141" t="str">
        <f>COSTS!A38&amp;" (g)"</f>
        <v>Smokey Blue Cheese (g)</v>
      </c>
      <c r="B38" s="142">
        <f>PORTIONS!B38*USAGE!$E$2</f>
        <v>0</v>
      </c>
      <c r="C38" s="190">
        <f>PORTIONS!C38*USAGE!$E$3</f>
        <v>0</v>
      </c>
      <c r="D38" s="190">
        <f>PORTIONS!D38*USAGE!$E$4</f>
        <v>0</v>
      </c>
      <c r="E38" s="190">
        <f>PORTIONS!E38*USAGE!$E$5</f>
        <v>0</v>
      </c>
      <c r="F38" s="190">
        <f>PORTIONS!F38*USAGE!$E$6</f>
        <v>0</v>
      </c>
      <c r="G38" s="190">
        <f>PORTIONS!G38*USAGE!$E$7</f>
        <v>0</v>
      </c>
      <c r="H38" s="190">
        <f>PORTIONS!H38*USAGE!$E$8</f>
        <v>0</v>
      </c>
      <c r="I38" s="190">
        <f>PORTIONS!I38*USAGE!$E$9</f>
        <v>172.8</v>
      </c>
      <c r="J38" s="190">
        <f>PORTIONS!J38*USAGE!$E$10</f>
        <v>0</v>
      </c>
      <c r="K38" s="190">
        <f>PORTIONS!K38*USAGE!$E$11</f>
        <v>172.8</v>
      </c>
      <c r="L38" s="190">
        <f>PORTIONS!L38*USAGE!$E$12</f>
        <v>0</v>
      </c>
      <c r="M38" s="142">
        <f>PORTIONS!M38*USAGE!$E$13</f>
        <v>0</v>
      </c>
      <c r="N38" s="190">
        <f>PORTIONS!N38*USAGE!$E$14</f>
        <v>0</v>
      </c>
      <c r="O38" s="190">
        <f>PORTIONS!O38*USAGE!$E$15</f>
        <v>0</v>
      </c>
      <c r="P38" s="190">
        <f>PORTIONS!P38*USAGE!$E$16</f>
        <v>72</v>
      </c>
      <c r="Q38" s="142">
        <f>PORTIONS!Q38*USAGE!$E$17</f>
        <v>0</v>
      </c>
      <c r="R38" s="190">
        <f>PORTIONS!R38*USAGE!$E$18</f>
        <v>0</v>
      </c>
      <c r="S38" s="190">
        <f>PORTIONS!S38*USAGE!$E$19</f>
        <v>0</v>
      </c>
      <c r="T38" s="190">
        <f>PORTIONS!T38*USAGE!$E$20</f>
        <v>0</v>
      </c>
      <c r="U38" s="190">
        <f>PORTIONS!U38*USAGE!$E$21</f>
        <v>0</v>
      </c>
      <c r="V38" s="218">
        <f t="shared" si="1"/>
        <v>417.6</v>
      </c>
    </row>
    <row r="39">
      <c r="A39" s="141" t="str">
        <f>COSTS!A39&amp;" (g)"</f>
        <v>Spinach (g)</v>
      </c>
      <c r="B39" s="142">
        <f>PORTIONS!B39*USAGE!$E$2</f>
        <v>0</v>
      </c>
      <c r="C39" s="190">
        <f>PORTIONS!C39*USAGE!$E$3</f>
        <v>0</v>
      </c>
      <c r="D39" s="190">
        <f>PORTIONS!D39*USAGE!$E$4</f>
        <v>0</v>
      </c>
      <c r="E39" s="190">
        <f>PORTIONS!E39*USAGE!$E$5</f>
        <v>0</v>
      </c>
      <c r="F39" s="190">
        <f>PORTIONS!F39*USAGE!$E$6</f>
        <v>0</v>
      </c>
      <c r="G39" s="190">
        <f>PORTIONS!G39*USAGE!$E$7</f>
        <v>0</v>
      </c>
      <c r="H39" s="190">
        <f>PORTIONS!H39*USAGE!$E$8</f>
        <v>0</v>
      </c>
      <c r="I39" s="190">
        <f>PORTIONS!I39*USAGE!$E$9</f>
        <v>0</v>
      </c>
      <c r="J39" s="190">
        <f>PORTIONS!J39*USAGE!$E$10</f>
        <v>0</v>
      </c>
      <c r="K39" s="190">
        <f>PORTIONS!K39*USAGE!$E$11</f>
        <v>0</v>
      </c>
      <c r="L39" s="190">
        <f>PORTIONS!L39*USAGE!$E$12</f>
        <v>259.2</v>
      </c>
      <c r="M39" s="142">
        <f>PORTIONS!M39*USAGE!$E$13</f>
        <v>0</v>
      </c>
      <c r="N39" s="190">
        <f>PORTIONS!N39*USAGE!$E$14</f>
        <v>0</v>
      </c>
      <c r="O39" s="190">
        <f>PORTIONS!O39*USAGE!$E$15</f>
        <v>0</v>
      </c>
      <c r="P39" s="190">
        <f>PORTIONS!P39*USAGE!$E$16</f>
        <v>259.2</v>
      </c>
      <c r="Q39" s="142">
        <f>PORTIONS!Q39*USAGE!$E$17</f>
        <v>0</v>
      </c>
      <c r="R39" s="190">
        <f>PORTIONS!R39*USAGE!$E$18</f>
        <v>0</v>
      </c>
      <c r="S39" s="190">
        <f>PORTIONS!S39*USAGE!$E$19</f>
        <v>0</v>
      </c>
      <c r="T39" s="190">
        <f>PORTIONS!T39*USAGE!$E$20</f>
        <v>0</v>
      </c>
      <c r="U39" s="190">
        <f>PORTIONS!U39*USAGE!$E$21</f>
        <v>0</v>
      </c>
      <c r="V39" s="218">
        <f t="shared" si="1"/>
        <v>518.4</v>
      </c>
    </row>
    <row r="40">
      <c r="A40" s="141" t="str">
        <f>COSTS!A40&amp;" (g)"</f>
        <v>SUGAR (g)</v>
      </c>
      <c r="B40" s="142">
        <f>PORTIONS!B40*USAGE!$E$2</f>
        <v>0</v>
      </c>
      <c r="C40" s="190">
        <f>PORTIONS!C40*USAGE!$E$3</f>
        <v>0</v>
      </c>
      <c r="D40" s="190">
        <f>PORTIONS!D40*USAGE!$E$4</f>
        <v>0</v>
      </c>
      <c r="E40" s="190">
        <f>PORTIONS!E40*USAGE!$E$5</f>
        <v>0</v>
      </c>
      <c r="F40" s="190">
        <f>PORTIONS!F40*USAGE!$E$6</f>
        <v>0</v>
      </c>
      <c r="G40" s="190">
        <f>PORTIONS!G40*USAGE!$E$7</f>
        <v>0</v>
      </c>
      <c r="H40" s="190">
        <f>PORTIONS!H40*USAGE!$E$8</f>
        <v>0</v>
      </c>
      <c r="I40" s="190">
        <f>PORTIONS!I40*USAGE!$E$9</f>
        <v>0</v>
      </c>
      <c r="J40" s="190">
        <f>PORTIONS!J40*USAGE!$E$10</f>
        <v>0</v>
      </c>
      <c r="K40" s="190">
        <f>PORTIONS!K40*USAGE!$E$11</f>
        <v>0</v>
      </c>
      <c r="L40" s="190">
        <f>PORTIONS!L40*USAGE!$E$12</f>
        <v>0</v>
      </c>
      <c r="M40" s="142">
        <f>PORTIONS!M40*USAGE!$E$13</f>
        <v>0</v>
      </c>
      <c r="N40" s="190">
        <f>PORTIONS!N40*USAGE!$E$14</f>
        <v>0</v>
      </c>
      <c r="O40" s="190">
        <f>PORTIONS!O40*USAGE!$E$15</f>
        <v>0</v>
      </c>
      <c r="P40" s="190">
        <f>PORTIONS!P40*USAGE!$E$16</f>
        <v>0</v>
      </c>
      <c r="Q40" s="142">
        <f>PORTIONS!Q40*USAGE!$E$17</f>
        <v>0</v>
      </c>
      <c r="R40" s="190">
        <f>PORTIONS!R40*USAGE!$E$18</f>
        <v>0</v>
      </c>
      <c r="S40" s="190">
        <f>PORTIONS!S40*USAGE!$E$19</f>
        <v>0</v>
      </c>
      <c r="T40" s="190">
        <f>PORTIONS!T40*USAGE!$E$20</f>
        <v>0</v>
      </c>
      <c r="U40" s="190">
        <f>PORTIONS!U40*USAGE!$E$21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PORTIONS!B41*USAGE!$E$2</f>
        <v>0</v>
      </c>
      <c r="C41" s="190">
        <f>PORTIONS!C41*USAGE!$E$3</f>
        <v>0</v>
      </c>
      <c r="D41" s="190">
        <f>PORTIONS!D41*USAGE!$E$4</f>
        <v>0</v>
      </c>
      <c r="E41" s="190">
        <f>PORTIONS!E41*USAGE!$E$5</f>
        <v>0</v>
      </c>
      <c r="F41" s="190">
        <f>PORTIONS!F41*USAGE!$E$6</f>
        <v>0</v>
      </c>
      <c r="G41" s="190">
        <f>PORTIONS!G41*USAGE!$E$7</f>
        <v>0</v>
      </c>
      <c r="H41" s="190">
        <f>PORTIONS!H41*USAGE!$E$8</f>
        <v>0</v>
      </c>
      <c r="I41" s="190">
        <f>PORTIONS!I41*USAGE!$E$9</f>
        <v>0</v>
      </c>
      <c r="J41" s="190">
        <f>PORTIONS!J41*USAGE!$E$10</f>
        <v>0</v>
      </c>
      <c r="K41" s="190">
        <f>PORTIONS!K41*USAGE!$E$11</f>
        <v>0</v>
      </c>
      <c r="L41" s="190">
        <f>PORTIONS!L41*USAGE!$E$12</f>
        <v>0</v>
      </c>
      <c r="M41" s="142">
        <f>PORTIONS!M41*USAGE!$E$13</f>
        <v>0</v>
      </c>
      <c r="N41" s="190">
        <f>PORTIONS!N41*USAGE!$E$14</f>
        <v>0</v>
      </c>
      <c r="O41" s="190">
        <f>PORTIONS!O41*USAGE!$E$15</f>
        <v>0</v>
      </c>
      <c r="P41" s="190">
        <f>PORTIONS!P41*USAGE!$E$16</f>
        <v>0</v>
      </c>
      <c r="Q41" s="142">
        <f>PORTIONS!Q41*USAGE!$E$17</f>
        <v>0</v>
      </c>
      <c r="R41" s="190">
        <f>PORTIONS!R41*USAGE!$E$18</f>
        <v>0</v>
      </c>
      <c r="S41" s="190">
        <f>PORTIONS!S41*USAGE!$E$19</f>
        <v>0</v>
      </c>
      <c r="T41" s="190">
        <f>PORTIONS!T41*USAGE!$E$20</f>
        <v>0</v>
      </c>
      <c r="U41" s="190">
        <f>PORTIONS!U41*USAGE!$E$21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PORTIONS!B42*USAGE!$E$2</f>
        <v>0</v>
      </c>
      <c r="C42" s="190">
        <f>PORTIONS!C42*USAGE!$E$3</f>
        <v>0</v>
      </c>
      <c r="D42" s="190">
        <f>PORTIONS!D42*USAGE!$E$4</f>
        <v>0</v>
      </c>
      <c r="E42" s="190">
        <f>PORTIONS!E42*USAGE!$E$5</f>
        <v>0</v>
      </c>
      <c r="F42" s="190">
        <f>PORTIONS!F42*USAGE!$E$6</f>
        <v>0</v>
      </c>
      <c r="G42" s="190">
        <f>PORTIONS!G42*USAGE!$E$7</f>
        <v>0</v>
      </c>
      <c r="H42" s="190">
        <f>PORTIONS!H42*USAGE!$E$8</f>
        <v>0</v>
      </c>
      <c r="I42" s="190">
        <f>PORTIONS!I42*USAGE!$E$9</f>
        <v>0</v>
      </c>
      <c r="J42" s="190">
        <f>PORTIONS!J42*USAGE!$E$10</f>
        <v>0</v>
      </c>
      <c r="K42" s="190">
        <f>PORTIONS!K42*USAGE!$E$11</f>
        <v>0</v>
      </c>
      <c r="L42" s="190">
        <f>PORTIONS!L42*USAGE!$E$12</f>
        <v>0</v>
      </c>
      <c r="M42" s="142">
        <f>PORTIONS!M42*USAGE!$E$13</f>
        <v>0</v>
      </c>
      <c r="N42" s="190">
        <f>PORTIONS!N42*USAGE!$E$14</f>
        <v>0</v>
      </c>
      <c r="O42" s="190">
        <f>PORTIONS!O42*USAGE!$E$15</f>
        <v>138.24</v>
      </c>
      <c r="P42" s="190">
        <f>PORTIONS!P42*USAGE!$E$16</f>
        <v>0</v>
      </c>
      <c r="Q42" s="142">
        <f>PORTIONS!Q42*USAGE!$E$17</f>
        <v>0</v>
      </c>
      <c r="R42" s="190">
        <f>PORTIONS!R42*USAGE!$E$18</f>
        <v>0</v>
      </c>
      <c r="S42" s="190">
        <f>PORTIONS!S42*USAGE!$E$19</f>
        <v>0</v>
      </c>
      <c r="T42" s="190">
        <f>PORTIONS!T42*USAGE!$E$20</f>
        <v>0</v>
      </c>
      <c r="U42" s="190">
        <f>PORTIONS!U42*USAGE!$E$21</f>
        <v>0</v>
      </c>
      <c r="V42" s="218">
        <f t="shared" si="1"/>
        <v>138.24</v>
      </c>
    </row>
    <row r="43">
      <c r="A43" s="141" t="str">
        <f>COSTS!A43&amp;" (g)"</f>
        <v>WATER (g)</v>
      </c>
      <c r="B43" s="142">
        <f>PORTIONS!B43*USAGE!$E$2</f>
        <v>0</v>
      </c>
      <c r="C43" s="190">
        <f>PORTIONS!C43*USAGE!$E$3</f>
        <v>0</v>
      </c>
      <c r="D43" s="190">
        <f>PORTIONS!D43*USAGE!$E$4</f>
        <v>0</v>
      </c>
      <c r="E43" s="190">
        <f>PORTIONS!E43*USAGE!$E$5</f>
        <v>0</v>
      </c>
      <c r="F43" s="190">
        <f>PORTIONS!F43*USAGE!$E$6</f>
        <v>0</v>
      </c>
      <c r="G43" s="190">
        <f>PORTIONS!G43*USAGE!$E$7</f>
        <v>0</v>
      </c>
      <c r="H43" s="190">
        <f>PORTIONS!H43*USAGE!$E$8</f>
        <v>0</v>
      </c>
      <c r="I43" s="190">
        <f>PORTIONS!I43*USAGE!$E$9</f>
        <v>0</v>
      </c>
      <c r="J43" s="190">
        <f>PORTIONS!J43*USAGE!$E$10</f>
        <v>0</v>
      </c>
      <c r="K43" s="190">
        <f>PORTIONS!K43*USAGE!$E$11</f>
        <v>0</v>
      </c>
      <c r="L43" s="190">
        <f>PORTIONS!L43*USAGE!$E$12</f>
        <v>0</v>
      </c>
      <c r="M43" s="142">
        <f>PORTIONS!M43*USAGE!$E$13</f>
        <v>0</v>
      </c>
      <c r="N43" s="190">
        <f>PORTIONS!N43*USAGE!$E$14</f>
        <v>0</v>
      </c>
      <c r="O43" s="190">
        <f>PORTIONS!O43*USAGE!$E$15</f>
        <v>0</v>
      </c>
      <c r="P43" s="190">
        <f>PORTIONS!P43*USAGE!$E$16</f>
        <v>0</v>
      </c>
      <c r="Q43" s="142">
        <f>PORTIONS!Q43*USAGE!$E$17</f>
        <v>0</v>
      </c>
      <c r="R43" s="190">
        <f>PORTIONS!R43*USAGE!$E$18</f>
        <v>0</v>
      </c>
      <c r="S43" s="190">
        <f>PORTIONS!S43*USAGE!$E$19</f>
        <v>0</v>
      </c>
      <c r="T43" s="190">
        <f>PORTIONS!T43*USAGE!$E$20</f>
        <v>0</v>
      </c>
      <c r="U43" s="190">
        <f>PORTIONS!U43*USAGE!$E$21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PORTIONS!B44*USAGE!$E$2</f>
        <v>0</v>
      </c>
      <c r="C44" s="190">
        <f>PORTIONS!C44*USAGE!$E$3</f>
        <v>0</v>
      </c>
      <c r="D44" s="190">
        <f>PORTIONS!D44*USAGE!$E$4</f>
        <v>0</v>
      </c>
      <c r="E44" s="190">
        <f>PORTIONS!E44*USAGE!$E$5</f>
        <v>0</v>
      </c>
      <c r="F44" s="190">
        <f>PORTIONS!F44*USAGE!$E$6</f>
        <v>0</v>
      </c>
      <c r="G44" s="190">
        <f>PORTIONS!G44*USAGE!$E$7</f>
        <v>0</v>
      </c>
      <c r="H44" s="190">
        <f>PORTIONS!H44*USAGE!$E$8</f>
        <v>0</v>
      </c>
      <c r="I44" s="190">
        <f>PORTIONS!I44*USAGE!$E$9</f>
        <v>0</v>
      </c>
      <c r="J44" s="190">
        <f>PORTIONS!J44*USAGE!$E$10</f>
        <v>0</v>
      </c>
      <c r="K44" s="190">
        <f>PORTIONS!K44*USAGE!$E$11</f>
        <v>0</v>
      </c>
      <c r="L44" s="190">
        <f>PORTIONS!L44*USAGE!$E$12</f>
        <v>0</v>
      </c>
      <c r="M44" s="142">
        <f>PORTIONS!M44*USAGE!$E$13</f>
        <v>0</v>
      </c>
      <c r="N44" s="190">
        <f>PORTIONS!N44*USAGE!$E$14</f>
        <v>0</v>
      </c>
      <c r="O44" s="190">
        <f>PORTIONS!O44*USAGE!$E$15</f>
        <v>0</v>
      </c>
      <c r="P44" s="190">
        <f>PORTIONS!P44*USAGE!$E$16</f>
        <v>0</v>
      </c>
      <c r="Q44" s="142">
        <f>PORTIONS!Q44*USAGE!$E$17</f>
        <v>0</v>
      </c>
      <c r="R44" s="190">
        <f>PORTIONS!R45*USAGE!$E$18</f>
        <v>0</v>
      </c>
      <c r="S44" s="190">
        <f>PORTIONS!S45*USAGE!$E$19</f>
        <v>0</v>
      </c>
      <c r="T44" s="190">
        <f>PORTIONS!T45*USAGE!$E$20</f>
        <v>0</v>
      </c>
      <c r="U44" s="190">
        <f>PORTIONS!U45*USAGE!$E$21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PORTIONS!B45*USAGE!$E$2</f>
        <v>0</v>
      </c>
      <c r="C45" s="190">
        <f>PORTIONS!C45*USAGE!$E$3</f>
        <v>0</v>
      </c>
      <c r="D45" s="190">
        <f>PORTIONS!D45*USAGE!$E$4</f>
        <v>0</v>
      </c>
      <c r="E45" s="190">
        <f>PORTIONS!E45*USAGE!$E$5</f>
        <v>0</v>
      </c>
      <c r="F45" s="190">
        <f>PORTIONS!F45*USAGE!$E$6</f>
        <v>0</v>
      </c>
      <c r="G45" s="190">
        <f>PORTIONS!G45*USAGE!$E$7</f>
        <v>0</v>
      </c>
      <c r="H45" s="190">
        <f>PORTIONS!H45*USAGE!$E$8</f>
        <v>0</v>
      </c>
      <c r="I45" s="190">
        <f>PORTIONS!I45*USAGE!$E$9</f>
        <v>0</v>
      </c>
      <c r="J45" s="190">
        <f>PORTIONS!J45*USAGE!$E$10</f>
        <v>0</v>
      </c>
      <c r="K45" s="190">
        <f>PORTIONS!K45*USAGE!$E$11</f>
        <v>0</v>
      </c>
      <c r="L45" s="190">
        <f>PORTIONS!L45*USAGE!$E$12</f>
        <v>0</v>
      </c>
      <c r="M45" s="142">
        <f>PORTIONS!M45*USAGE!$E$13</f>
        <v>0</v>
      </c>
      <c r="N45" s="190">
        <f>PORTIONS!N45*USAGE!$E$14</f>
        <v>0</v>
      </c>
      <c r="O45" s="190">
        <f>PORTIONS!O45*USAGE!$E$15</f>
        <v>0</v>
      </c>
      <c r="P45" s="190">
        <f>PORTIONS!P45*USAGE!$E$16</f>
        <v>0</v>
      </c>
      <c r="Q45" s="142">
        <f>PORTIONS!Q45*USAGE!$E$17</f>
        <v>0</v>
      </c>
      <c r="R45" s="190">
        <f>PORTIONS!R46*USAGE!$E$18</f>
        <v>0</v>
      </c>
      <c r="S45" s="190">
        <f>PORTIONS!S46*USAGE!$E$19</f>
        <v>0</v>
      </c>
      <c r="T45" s="190">
        <f>PORTIONS!T46*USAGE!$E$20</f>
        <v>0</v>
      </c>
      <c r="U45" s="190">
        <f>PORTIONS!U46*USAGE!$E$21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PORTIONS!B46*USAGE!$E$2</f>
        <v>0</v>
      </c>
      <c r="C46" s="190">
        <f>PORTIONS!C46*USAGE!$E$3</f>
        <v>0</v>
      </c>
      <c r="D46" s="190">
        <f>PORTIONS!D46*USAGE!$E$4</f>
        <v>0</v>
      </c>
      <c r="E46" s="190">
        <f>PORTIONS!E46*USAGE!$E$5</f>
        <v>0</v>
      </c>
      <c r="F46" s="190">
        <f>PORTIONS!F46*USAGE!$E$6</f>
        <v>0</v>
      </c>
      <c r="G46" s="190">
        <f>PORTIONS!G46*USAGE!$E$7</f>
        <v>0</v>
      </c>
      <c r="H46" s="190">
        <f>PORTIONS!H46*USAGE!$E$8</f>
        <v>0</v>
      </c>
      <c r="I46" s="190">
        <f>PORTIONS!I46*USAGE!$E$9</f>
        <v>0</v>
      </c>
      <c r="J46" s="190">
        <f>PORTIONS!J46*USAGE!$E$10</f>
        <v>0</v>
      </c>
      <c r="K46" s="190">
        <f>PORTIONS!K46*USAGE!$E$11</f>
        <v>0</v>
      </c>
      <c r="L46" s="190">
        <f>PORTIONS!L46*USAGE!$E$12</f>
        <v>0</v>
      </c>
      <c r="M46" s="142">
        <f>PORTIONS!M46*USAGE!$E$13</f>
        <v>0</v>
      </c>
      <c r="N46" s="190">
        <f>PORTIONS!N46*USAGE!$E$14</f>
        <v>0</v>
      </c>
      <c r="O46" s="190">
        <f>PORTIONS!O46*USAGE!$E$15</f>
        <v>0</v>
      </c>
      <c r="P46" s="190">
        <f>PORTIONS!P46*USAGE!$E$16</f>
        <v>0</v>
      </c>
      <c r="Q46" s="142">
        <f>PORTIONS!Q46*USAGE!$E$17</f>
        <v>0</v>
      </c>
      <c r="R46" s="190">
        <f>PORTIONS!R47*USAGE!$E$18</f>
        <v>0</v>
      </c>
      <c r="S46" s="190">
        <f>PORTIONS!S47*USAGE!$E$19</f>
        <v>0</v>
      </c>
      <c r="T46" s="190">
        <f>PORTIONS!T47*USAGE!$E$20</f>
        <v>0</v>
      </c>
      <c r="U46" s="190">
        <f>PORTIONS!U47*USAGE!$E$21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PORTIONS!B47*USAGE!$E$2</f>
        <v>0</v>
      </c>
      <c r="C47" s="190">
        <f>PORTIONS!C47*USAGE!$E$3</f>
        <v>0</v>
      </c>
      <c r="D47" s="190">
        <f>PORTIONS!D47*USAGE!$E$4</f>
        <v>0</v>
      </c>
      <c r="E47" s="190">
        <f>PORTIONS!E47*USAGE!$E$5</f>
        <v>0</v>
      </c>
      <c r="F47" s="190">
        <f>PORTIONS!F47*USAGE!$E$6</f>
        <v>0</v>
      </c>
      <c r="G47" s="190">
        <f>PORTIONS!G47*USAGE!$E$7</f>
        <v>0</v>
      </c>
      <c r="H47" s="190">
        <f>PORTIONS!H47*USAGE!$E$8</f>
        <v>0</v>
      </c>
      <c r="I47" s="190">
        <f>PORTIONS!I47*USAGE!$E$9</f>
        <v>0</v>
      </c>
      <c r="J47" s="190">
        <f>PORTIONS!J47*USAGE!$E$10</f>
        <v>0</v>
      </c>
      <c r="K47" s="190">
        <f>PORTIONS!K47*USAGE!$E$11</f>
        <v>0</v>
      </c>
      <c r="L47" s="190">
        <f>PORTIONS!L47*USAGE!$E$12</f>
        <v>0</v>
      </c>
      <c r="M47" s="142">
        <f>PORTIONS!M47*USAGE!$E$13</f>
        <v>0</v>
      </c>
      <c r="N47" s="190">
        <f>PORTIONS!N47*USAGE!$E$14</f>
        <v>0</v>
      </c>
      <c r="O47" s="190">
        <f>PORTIONS!O47*USAGE!$E$15</f>
        <v>0</v>
      </c>
      <c r="P47" s="190">
        <f>PORTIONS!P47*USAGE!$E$16</f>
        <v>0</v>
      </c>
      <c r="Q47" s="142">
        <f>PORTIONS!Q47*USAGE!$E$17</f>
        <v>0</v>
      </c>
      <c r="R47" s="190">
        <f>PORTIONS!R47*USAGE!$E$18</f>
        <v>0</v>
      </c>
      <c r="S47" s="190">
        <f>PORTIONS!S47*USAGE!$E$19</f>
        <v>0</v>
      </c>
      <c r="T47" s="190">
        <f>PORTIONS!T47*USAGE!$E$20</f>
        <v>0</v>
      </c>
      <c r="U47" s="190">
        <f>PORTIONS!U47*USAGE!$E$21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PORTIONS!B48*USAGE!$E$2</f>
        <v>0</v>
      </c>
      <c r="C48" s="190">
        <f>PORTIONS!C48*USAGE!$E$3</f>
        <v>0</v>
      </c>
      <c r="D48" s="190">
        <f>PORTIONS!D48*USAGE!$E$4</f>
        <v>0</v>
      </c>
      <c r="E48" s="190">
        <f>PORTIONS!E48*USAGE!$E$5</f>
        <v>0</v>
      </c>
      <c r="F48" s="190">
        <f>PORTIONS!F48*USAGE!$E$6</f>
        <v>0</v>
      </c>
      <c r="G48" s="190">
        <f>PORTIONS!G48*USAGE!$E$7</f>
        <v>0</v>
      </c>
      <c r="H48" s="190">
        <f>PORTIONS!H48*USAGE!$E$8</f>
        <v>0</v>
      </c>
      <c r="I48" s="190">
        <f>PORTIONS!I48*USAGE!$E$9</f>
        <v>0</v>
      </c>
      <c r="J48" s="190">
        <f>PORTIONS!J48*USAGE!$E$10</f>
        <v>0</v>
      </c>
      <c r="K48" s="190">
        <f>PORTIONS!K48*USAGE!$E$11</f>
        <v>0</v>
      </c>
      <c r="L48" s="190">
        <f>PORTIONS!L48*USAGE!$E$12</f>
        <v>0</v>
      </c>
      <c r="M48" s="142">
        <f>PORTIONS!M48*USAGE!$E$13</f>
        <v>0</v>
      </c>
      <c r="N48" s="190">
        <f>PORTIONS!N48*USAGE!$E$14</f>
        <v>0</v>
      </c>
      <c r="O48" s="190">
        <f>PORTIONS!O48*USAGE!$E$15</f>
        <v>0</v>
      </c>
      <c r="P48" s="190">
        <f>PORTIONS!P48*USAGE!$E$16</f>
        <v>0</v>
      </c>
      <c r="Q48" s="142">
        <f>PORTIONS!Q48*USAGE!$E$17</f>
        <v>0</v>
      </c>
      <c r="R48" s="190">
        <f>PORTIONS!R48*USAGE!$E$18</f>
        <v>0</v>
      </c>
      <c r="S48" s="190">
        <f>PORTIONS!S48*USAGE!$E$19</f>
        <v>0</v>
      </c>
      <c r="T48" s="190">
        <f>PORTIONS!T48*USAGE!$E$20</f>
        <v>0</v>
      </c>
      <c r="U48" s="190">
        <f>PORTIONS!U48*USAGE!$E$21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PORTIONS!B49*USAGE!$E$2</f>
        <v>0</v>
      </c>
      <c r="C49" s="190">
        <f>PORTIONS!C49*USAGE!$E$3</f>
        <v>0</v>
      </c>
      <c r="D49" s="190">
        <f>PORTIONS!D49*USAGE!$E$4</f>
        <v>0</v>
      </c>
      <c r="E49" s="190">
        <f>PORTIONS!E49*USAGE!$E$5</f>
        <v>0</v>
      </c>
      <c r="F49" s="190">
        <f>PORTIONS!F49*USAGE!$E$6</f>
        <v>0</v>
      </c>
      <c r="G49" s="190">
        <f>PORTIONS!G49*USAGE!$E$7</f>
        <v>0</v>
      </c>
      <c r="H49" s="190">
        <f>PORTIONS!H49*USAGE!$E$8</f>
        <v>0</v>
      </c>
      <c r="I49" s="190">
        <f>PORTIONS!I49*USAGE!$E$9</f>
        <v>0</v>
      </c>
      <c r="J49" s="190">
        <f>PORTIONS!J49*USAGE!$E$10</f>
        <v>0</v>
      </c>
      <c r="K49" s="190">
        <f>PORTIONS!K49*USAGE!$E$11</f>
        <v>0</v>
      </c>
      <c r="L49" s="190">
        <f>PORTIONS!L49*USAGE!$E$12</f>
        <v>0</v>
      </c>
      <c r="M49" s="142">
        <f>PORTIONS!M49*USAGE!$E$13</f>
        <v>0</v>
      </c>
      <c r="N49" s="190">
        <f>PORTIONS!N49*USAGE!$E$14</f>
        <v>0</v>
      </c>
      <c r="O49" s="190">
        <f>PORTIONS!O49*USAGE!$E$15</f>
        <v>0</v>
      </c>
      <c r="P49" s="190">
        <f>PORTIONS!P49*USAGE!$E$16</f>
        <v>0</v>
      </c>
      <c r="Q49" s="142">
        <f>PORTIONS!Q49*USAGE!$E$17</f>
        <v>0</v>
      </c>
      <c r="R49" s="190">
        <f>PORTIONS!R49*USAGE!$E$18</f>
        <v>0</v>
      </c>
      <c r="S49" s="190">
        <f>PORTIONS!S49*USAGE!$E$19</f>
        <v>0</v>
      </c>
      <c r="T49" s="190">
        <f>PORTIONS!T49*USAGE!$E$20</f>
        <v>0</v>
      </c>
      <c r="U49" s="190">
        <f>PORTIONS!U49*USAGE!$E$21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PORTIONS!B52*USAGE!$E$2</f>
        <v>0</v>
      </c>
      <c r="C50" s="190">
        <f>PORTIONS!C52*USAGE!$E$3</f>
        <v>0</v>
      </c>
      <c r="D50" s="190">
        <f>PORTIONS!D52*USAGE!$E$4</f>
        <v>0</v>
      </c>
      <c r="E50" s="190">
        <f>PORTIONS!E52*USAGE!$E$5</f>
        <v>0</v>
      </c>
      <c r="F50" s="190">
        <f>PORTIONS!F52*USAGE!$E$6</f>
        <v>0</v>
      </c>
      <c r="G50" s="190">
        <f>PORTIONS!G52*USAGE!$E$7</f>
        <v>0</v>
      </c>
      <c r="H50" s="190">
        <f>PORTIONS!H52*USAGE!$E$8</f>
        <v>0</v>
      </c>
      <c r="I50" s="190">
        <f>PORTIONS!I52*USAGE!$E$9</f>
        <v>0</v>
      </c>
      <c r="J50" s="190">
        <f>PORTIONS!J52*USAGE!$E$10</f>
        <v>0</v>
      </c>
      <c r="K50" s="190">
        <f>PORTIONS!K52*USAGE!$E$11</f>
        <v>0</v>
      </c>
      <c r="L50" s="190">
        <f>PORTIONS!L52*USAGE!$E$12</f>
        <v>0</v>
      </c>
      <c r="M50" s="142">
        <f>PORTIONS!M52*USAGE!$E$13</f>
        <v>0</v>
      </c>
      <c r="N50" s="190">
        <f>PORTIONS!N52*USAGE!$E$14</f>
        <v>0</v>
      </c>
      <c r="O50" s="190">
        <f>PORTIONS!O52*USAGE!$E$15</f>
        <v>0</v>
      </c>
      <c r="P50" s="190">
        <f>PORTIONS!P52*USAGE!$E$16</f>
        <v>0</v>
      </c>
      <c r="Q50" s="142">
        <f>PORTIONS!Q52*USAGE!$E$17</f>
        <v>0</v>
      </c>
      <c r="R50" s="190">
        <f>PORTIONS!R52*USAGE!$E$18</f>
        <v>0</v>
      </c>
      <c r="S50" s="190">
        <f>PORTIONS!S52*USAGE!$E$19</f>
        <v>0</v>
      </c>
      <c r="T50" s="190">
        <f>PORTIONS!T52*USAGE!$E$20</f>
        <v>0</v>
      </c>
      <c r="U50" s="190">
        <f>PORTIONS!U52*USAGE!$E$21</f>
        <v>0</v>
      </c>
      <c r="V50" s="218">
        <f t="shared" si="1"/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PORTIONS!B2*USAGE!$F$2</f>
        <v>0</v>
      </c>
      <c r="C2" s="190">
        <f>PORTIONS!C2*USAGE!$F$3</f>
        <v>0</v>
      </c>
      <c r="D2" s="190">
        <f>PORTIONS!D2*USAGE!$F$4</f>
        <v>0</v>
      </c>
      <c r="E2" s="190">
        <f>PORTIONS!E2*USAGE!$F$5</f>
        <v>0</v>
      </c>
      <c r="F2" s="190">
        <f>PORTIONS!F2*USAGE!$F$6</f>
        <v>0</v>
      </c>
      <c r="G2" s="190">
        <f>PORTIONS!G2*USAGE!$F$7</f>
        <v>0</v>
      </c>
      <c r="H2" s="190">
        <f>PORTIONS!H2*USAGE!$F$8</f>
        <v>0</v>
      </c>
      <c r="I2" s="190">
        <f>PORTIONS!I2*USAGE!$F$9</f>
        <v>0</v>
      </c>
      <c r="J2" s="190">
        <f>PORTIONS!J2*USAGE!$F$10</f>
        <v>0</v>
      </c>
      <c r="K2" s="190">
        <f>PORTIONS!K2*USAGE!$F$11</f>
        <v>0</v>
      </c>
      <c r="L2" s="190">
        <f>PORTIONS!L2*USAGE!$F$12</f>
        <v>0</v>
      </c>
      <c r="M2" s="142">
        <f>PORTIONS!M2*USAGE!$F$13</f>
        <v>0</v>
      </c>
      <c r="N2" s="190">
        <f>PORTIONS!N2*USAGE!$F$14</f>
        <v>0</v>
      </c>
      <c r="O2" s="190">
        <f>PORTIONS!O2*USAGE!$F$15</f>
        <v>0</v>
      </c>
      <c r="P2" s="190">
        <f>PORTIONS!P2*USAGE!$F$16</f>
        <v>0</v>
      </c>
      <c r="Q2" s="142">
        <f>PORTIONS!Q2*USAGE!$F$17</f>
        <v>0</v>
      </c>
      <c r="R2" s="190">
        <f>PORTIONS!R2*USAGE!$F$18</f>
        <v>0</v>
      </c>
      <c r="S2" s="190">
        <f>PORTIONS!S2*USAGE!$F$19</f>
        <v>0</v>
      </c>
      <c r="T2" s="190">
        <f>PORTIONS!T2*USAGE!$F$20</f>
        <v>0</v>
      </c>
      <c r="U2" s="190">
        <f>PORTIONS!U2*USAGE!$F$21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PORTIONS!B3*USAGE!$F$2</f>
        <v>0</v>
      </c>
      <c r="C3" s="190">
        <f>PORTIONS!C3*USAGE!$F$3</f>
        <v>0</v>
      </c>
      <c r="D3" s="190">
        <f>PORTIONS!D3*USAGE!$F$4</f>
        <v>0</v>
      </c>
      <c r="E3" s="190">
        <f>PORTIONS!E3*USAGE!$F$5</f>
        <v>0</v>
      </c>
      <c r="F3" s="190">
        <f>PORTIONS!F3*USAGE!$F$6</f>
        <v>0</v>
      </c>
      <c r="G3" s="190">
        <f>PORTIONS!G3*USAGE!$F$7</f>
        <v>0</v>
      </c>
      <c r="H3" s="190">
        <f>PORTIONS!H3*USAGE!$F$8</f>
        <v>0</v>
      </c>
      <c r="I3" s="190">
        <f>PORTIONS!I3*USAGE!$F$9</f>
        <v>0</v>
      </c>
      <c r="J3" s="190">
        <f>PORTIONS!J3*USAGE!$F$10</f>
        <v>0</v>
      </c>
      <c r="K3" s="190">
        <f>PORTIONS!K3*USAGE!$F$11</f>
        <v>0</v>
      </c>
      <c r="L3" s="190">
        <f>PORTIONS!L3*USAGE!$F$12</f>
        <v>0</v>
      </c>
      <c r="M3" s="142">
        <f>PORTIONS!M3*USAGE!$F$13</f>
        <v>0</v>
      </c>
      <c r="N3" s="190">
        <f>PORTIONS!N3*USAGE!$F$14</f>
        <v>0</v>
      </c>
      <c r="O3" s="190">
        <f>PORTIONS!O3*USAGE!$F$15</f>
        <v>29.96571429</v>
      </c>
      <c r="P3" s="190">
        <f>PORTIONS!P3*USAGE!$F$16</f>
        <v>31.21428571</v>
      </c>
      <c r="Q3" s="142">
        <f>PORTIONS!Q3*USAGE!$F$17</f>
        <v>0</v>
      </c>
      <c r="R3" s="190">
        <f>PORTIONS!R3*USAGE!$F$18</f>
        <v>0</v>
      </c>
      <c r="S3" s="190">
        <f>PORTIONS!S3*USAGE!$F$19</f>
        <v>0</v>
      </c>
      <c r="T3" s="190">
        <f>PORTIONS!T3*USAGE!$F$20</f>
        <v>0</v>
      </c>
      <c r="U3" s="190">
        <f>PORTIONS!U3*USAGE!$F$21</f>
        <v>0</v>
      </c>
      <c r="V3" s="218">
        <f t="shared" si="1"/>
        <v>61.18</v>
      </c>
    </row>
    <row r="4">
      <c r="A4" s="141" t="str">
        <f>COSTS!A4&amp;" (g)"</f>
        <v>Basil (g)</v>
      </c>
      <c r="B4" s="142">
        <f>PORTIONS!B4*USAGE!$F$2</f>
        <v>0</v>
      </c>
      <c r="C4" s="190">
        <f>PORTIONS!C4*USAGE!$F$3</f>
        <v>0</v>
      </c>
      <c r="D4" s="190">
        <f>PORTIONS!D4*USAGE!$F$4</f>
        <v>0</v>
      </c>
      <c r="E4" s="190">
        <f>PORTIONS!E4*USAGE!$F$5</f>
        <v>0</v>
      </c>
      <c r="F4" s="190">
        <f>PORTIONS!F4*USAGE!$F$6</f>
        <v>148.2678571</v>
      </c>
      <c r="G4" s="190">
        <f>PORTIONS!G4*USAGE!$F$7</f>
        <v>202.8928571</v>
      </c>
      <c r="H4" s="190">
        <f>PORTIONS!H4*USAGE!$F$8</f>
        <v>46.82142857</v>
      </c>
      <c r="I4" s="190">
        <f>PORTIONS!I4*USAGE!$F$9</f>
        <v>0</v>
      </c>
      <c r="J4" s="190">
        <f>PORTIONS!J4*USAGE!$F$10</f>
        <v>0</v>
      </c>
      <c r="K4" s="190">
        <f>PORTIONS!K4*USAGE!$F$11</f>
        <v>0</v>
      </c>
      <c r="L4" s="190">
        <f>PORTIONS!L4*USAGE!$F$12</f>
        <v>0</v>
      </c>
      <c r="M4" s="142">
        <f>PORTIONS!M4*USAGE!$F$13</f>
        <v>0</v>
      </c>
      <c r="N4" s="190">
        <f>PORTIONS!N4*USAGE!$F$14</f>
        <v>0</v>
      </c>
      <c r="O4" s="190">
        <f>PORTIONS!O4*USAGE!$F$15</f>
        <v>14.98285714</v>
      </c>
      <c r="P4" s="190">
        <f>PORTIONS!P4*USAGE!$F$16</f>
        <v>0</v>
      </c>
      <c r="Q4" s="142">
        <f>PORTIONS!Q4*USAGE!$F$17</f>
        <v>0</v>
      </c>
      <c r="R4" s="190">
        <f>PORTIONS!R4*USAGE!$F$18</f>
        <v>0</v>
      </c>
      <c r="S4" s="190">
        <f>PORTIONS!S4*USAGE!$F$19</f>
        <v>0</v>
      </c>
      <c r="T4" s="190">
        <f>PORTIONS!T4*USAGE!$F$20</f>
        <v>0</v>
      </c>
      <c r="U4" s="190">
        <f>PORTIONS!U4*USAGE!$F$21</f>
        <v>0</v>
      </c>
      <c r="V4" s="218">
        <f t="shared" si="1"/>
        <v>412.965</v>
      </c>
    </row>
    <row r="5">
      <c r="A5" s="141" t="str">
        <f>COSTS!A5&amp;" (g)"</f>
        <v>BIGA (g)</v>
      </c>
      <c r="B5" s="142">
        <f>PORTIONS!B5*USAGE!$F$2</f>
        <v>0</v>
      </c>
      <c r="C5" s="190">
        <f>PORTIONS!C5*USAGE!$F$3</f>
        <v>0</v>
      </c>
      <c r="D5" s="190">
        <f>PORTIONS!D5*USAGE!$F$4</f>
        <v>0</v>
      </c>
      <c r="E5" s="190">
        <f>PORTIONS!E5*USAGE!$F$5</f>
        <v>0</v>
      </c>
      <c r="F5" s="190">
        <f>PORTIONS!F5*USAGE!$F$6</f>
        <v>0</v>
      </c>
      <c r="G5" s="190">
        <f>PORTIONS!G5*USAGE!$F$7</f>
        <v>0</v>
      </c>
      <c r="H5" s="190">
        <f>PORTIONS!H5*USAGE!$F$8</f>
        <v>0</v>
      </c>
      <c r="I5" s="190">
        <f>PORTIONS!I5*USAGE!$F$9</f>
        <v>0</v>
      </c>
      <c r="J5" s="190">
        <f>PORTIONS!J5*USAGE!$F$10</f>
        <v>0</v>
      </c>
      <c r="K5" s="190">
        <f>PORTIONS!K5*USAGE!$F$11</f>
        <v>0</v>
      </c>
      <c r="L5" s="190">
        <f>PORTIONS!L5*USAGE!$F$12</f>
        <v>0</v>
      </c>
      <c r="M5" s="142">
        <f>PORTIONS!M5*USAGE!$F$13</f>
        <v>0</v>
      </c>
      <c r="N5" s="190">
        <f>PORTIONS!N5*USAGE!$F$14</f>
        <v>0</v>
      </c>
      <c r="O5" s="190">
        <f>PORTIONS!O5*USAGE!$F$15</f>
        <v>0</v>
      </c>
      <c r="P5" s="190">
        <f>PORTIONS!P5*USAGE!$F$16</f>
        <v>0</v>
      </c>
      <c r="Q5" s="142">
        <f>PORTIONS!Q5*USAGE!$F$17</f>
        <v>0</v>
      </c>
      <c r="R5" s="190">
        <f>PORTIONS!R5*USAGE!$F$18</f>
        <v>0</v>
      </c>
      <c r="S5" s="190">
        <f>PORTIONS!S5*USAGE!$F$19</f>
        <v>0</v>
      </c>
      <c r="T5" s="190">
        <f>PORTIONS!T5*USAGE!$F$20</f>
        <v>0</v>
      </c>
      <c r="U5" s="190">
        <f>PORTIONS!U5*USAGE!$F$21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PORTIONS!B6*USAGE!$F$2</f>
        <v>0</v>
      </c>
      <c r="C6" s="190">
        <f>PORTIONS!C6*USAGE!$F$3</f>
        <v>0</v>
      </c>
      <c r="D6" s="190">
        <f>PORTIONS!D6*USAGE!$F$4</f>
        <v>0</v>
      </c>
      <c r="E6" s="190">
        <f>PORTIONS!E6*USAGE!$F$5</f>
        <v>0</v>
      </c>
      <c r="F6" s="190">
        <f>PORTIONS!F6*USAGE!$F$6</f>
        <v>0</v>
      </c>
      <c r="G6" s="190">
        <f>PORTIONS!G6*USAGE!$F$7</f>
        <v>0</v>
      </c>
      <c r="H6" s="190">
        <f>PORTIONS!H6*USAGE!$F$8</f>
        <v>0</v>
      </c>
      <c r="I6" s="190">
        <f>PORTIONS!I6*USAGE!$F$9</f>
        <v>0</v>
      </c>
      <c r="J6" s="190">
        <f>PORTIONS!J6*USAGE!$F$10</f>
        <v>0</v>
      </c>
      <c r="K6" s="190">
        <f>PORTIONS!K6*USAGE!$F$11</f>
        <v>0</v>
      </c>
      <c r="L6" s="190">
        <f>PORTIONS!L6*USAGE!$F$12</f>
        <v>0</v>
      </c>
      <c r="M6" s="142">
        <f>PORTIONS!M6*USAGE!$F$13</f>
        <v>0</v>
      </c>
      <c r="N6" s="190">
        <f>PORTIONS!N6*USAGE!$F$14</f>
        <v>318.3857143</v>
      </c>
      <c r="O6" s="190">
        <f>PORTIONS!O6*USAGE!$F$15</f>
        <v>0</v>
      </c>
      <c r="P6" s="190">
        <f>PORTIONS!P6*USAGE!$F$16</f>
        <v>0</v>
      </c>
      <c r="Q6" s="142">
        <f>PORTIONS!Q6*USAGE!$F$17</f>
        <v>0</v>
      </c>
      <c r="R6" s="190">
        <f>PORTIONS!R6*USAGE!$F$18</f>
        <v>0</v>
      </c>
      <c r="S6" s="190">
        <f>PORTIONS!S6*USAGE!$F$19</f>
        <v>0</v>
      </c>
      <c r="T6" s="190">
        <f>PORTIONS!T6*USAGE!$F$20</f>
        <v>0</v>
      </c>
      <c r="U6" s="190">
        <f>PORTIONS!U6*USAGE!$F$21</f>
        <v>0</v>
      </c>
      <c r="V6" s="218">
        <f t="shared" si="1"/>
        <v>318.3857143</v>
      </c>
    </row>
    <row r="7">
      <c r="A7" s="141" t="str">
        <f>COSTS!A7&amp;" (g)"</f>
        <v>Cranberries, dried (g)</v>
      </c>
      <c r="B7" s="142">
        <f>PORTIONS!B7*USAGE!$F$2</f>
        <v>0</v>
      </c>
      <c r="C7" s="190">
        <f>PORTIONS!C7*USAGE!$F$3</f>
        <v>0</v>
      </c>
      <c r="D7" s="190">
        <f>PORTIONS!D7*USAGE!$F$4</f>
        <v>0</v>
      </c>
      <c r="E7" s="190">
        <f>PORTIONS!E7*USAGE!$F$5</f>
        <v>0</v>
      </c>
      <c r="F7" s="190">
        <f>PORTIONS!F7*USAGE!$F$6</f>
        <v>0</v>
      </c>
      <c r="G7" s="190">
        <f>PORTIONS!G7*USAGE!$F$7</f>
        <v>0</v>
      </c>
      <c r="H7" s="190">
        <f>PORTIONS!H7*USAGE!$F$8</f>
        <v>0</v>
      </c>
      <c r="I7" s="190">
        <f>PORTIONS!I7*USAGE!$F$9</f>
        <v>0</v>
      </c>
      <c r="J7" s="190">
        <f>PORTIONS!J7*USAGE!$F$10</f>
        <v>0</v>
      </c>
      <c r="K7" s="190">
        <f>PORTIONS!K7*USAGE!$F$11</f>
        <v>0</v>
      </c>
      <c r="L7" s="190">
        <f>PORTIONS!L7*USAGE!$F$12</f>
        <v>0</v>
      </c>
      <c r="M7" s="142">
        <f>PORTIONS!M7*USAGE!$F$13</f>
        <v>0</v>
      </c>
      <c r="N7" s="190">
        <f>PORTIONS!N7*USAGE!$F$14</f>
        <v>0</v>
      </c>
      <c r="O7" s="190">
        <f>PORTIONS!O7*USAGE!$F$15</f>
        <v>0</v>
      </c>
      <c r="P7" s="190">
        <f>PORTIONS!P7*USAGE!$F$16</f>
        <v>62.42857143</v>
      </c>
      <c r="Q7" s="142">
        <f>PORTIONS!Q7*USAGE!$F$17</f>
        <v>0</v>
      </c>
      <c r="R7" s="190">
        <f>PORTIONS!R7*USAGE!$F$18</f>
        <v>0</v>
      </c>
      <c r="S7" s="190">
        <f>PORTIONS!S7*USAGE!$F$19</f>
        <v>0</v>
      </c>
      <c r="T7" s="190">
        <f>PORTIONS!T7*USAGE!$F$20</f>
        <v>0</v>
      </c>
      <c r="U7" s="190">
        <f>PORTIONS!U7*USAGE!$F$21</f>
        <v>0</v>
      </c>
      <c r="V7" s="218">
        <f t="shared" si="1"/>
        <v>62.42857143</v>
      </c>
    </row>
    <row r="8">
      <c r="A8" s="141" t="str">
        <f>COSTS!A8&amp;" (g)"</f>
        <v>Croutons (g)</v>
      </c>
      <c r="B8" s="142">
        <f>PORTIONS!B8*USAGE!$F$2</f>
        <v>0</v>
      </c>
      <c r="C8" s="190">
        <f>PORTIONS!C8*USAGE!$F$3</f>
        <v>0</v>
      </c>
      <c r="D8" s="190">
        <f>PORTIONS!D8*USAGE!$F$4</f>
        <v>0</v>
      </c>
      <c r="E8" s="190">
        <f>PORTIONS!E8*USAGE!$F$5</f>
        <v>0</v>
      </c>
      <c r="F8" s="190">
        <f>PORTIONS!F8*USAGE!$F$6</f>
        <v>0</v>
      </c>
      <c r="G8" s="190">
        <f>PORTIONS!G8*USAGE!$F$7</f>
        <v>0</v>
      </c>
      <c r="H8" s="190">
        <f>PORTIONS!H8*USAGE!$F$8</f>
        <v>0</v>
      </c>
      <c r="I8" s="190">
        <f>PORTIONS!I8*USAGE!$F$9</f>
        <v>0</v>
      </c>
      <c r="J8" s="190">
        <f>PORTIONS!J8*USAGE!$F$10</f>
        <v>0</v>
      </c>
      <c r="K8" s="190">
        <f>PORTIONS!K8*USAGE!$F$11</f>
        <v>0</v>
      </c>
      <c r="L8" s="190">
        <f>PORTIONS!L8*USAGE!$F$12</f>
        <v>0</v>
      </c>
      <c r="M8" s="142">
        <f>PORTIONS!M8*USAGE!$F$13</f>
        <v>0</v>
      </c>
      <c r="N8" s="190">
        <f>PORTIONS!N8*USAGE!$F$14</f>
        <v>191.0314286</v>
      </c>
      <c r="O8" s="190">
        <f>PORTIONS!O8*USAGE!$F$15</f>
        <v>0</v>
      </c>
      <c r="P8" s="190">
        <f>PORTIONS!P8*USAGE!$F$16</f>
        <v>0</v>
      </c>
      <c r="Q8" s="142">
        <f>PORTIONS!Q8*USAGE!$F$17</f>
        <v>0</v>
      </c>
      <c r="R8" s="190">
        <f>PORTIONS!R8*USAGE!$F$18</f>
        <v>0</v>
      </c>
      <c r="S8" s="190">
        <f>PORTIONS!S8*USAGE!$F$19</f>
        <v>0</v>
      </c>
      <c r="T8" s="190">
        <f>PORTIONS!T8*USAGE!$F$20</f>
        <v>0</v>
      </c>
      <c r="U8" s="190">
        <f>PORTIONS!U8*USAGE!$F$21</f>
        <v>0</v>
      </c>
      <c r="V8" s="218">
        <f t="shared" si="1"/>
        <v>191.0314286</v>
      </c>
    </row>
    <row r="9">
      <c r="A9" s="141" t="str">
        <f>COSTS!A9&amp;" (g)"</f>
        <v>Dough (g)</v>
      </c>
      <c r="B9" s="142">
        <f>PORTIONS!B9*USAGE!$F$2</f>
        <v>0</v>
      </c>
      <c r="C9" s="190">
        <f>PORTIONS!C9*USAGE!$F$3</f>
        <v>0</v>
      </c>
      <c r="D9" s="190">
        <f>PORTIONS!D9*USAGE!$F$4</f>
        <v>827.1785714</v>
      </c>
      <c r="E9" s="190">
        <f>PORTIONS!E9*USAGE!$F$5</f>
        <v>2481.535714</v>
      </c>
      <c r="F9" s="190">
        <f>PORTIONS!F9*USAGE!$F$6</f>
        <v>7858.196429</v>
      </c>
      <c r="G9" s="190">
        <f>PORTIONS!G9*USAGE!$F$7</f>
        <v>10753.32143</v>
      </c>
      <c r="H9" s="190">
        <f>PORTIONS!H9*USAGE!$F$8</f>
        <v>2481.535714</v>
      </c>
      <c r="I9" s="190">
        <f>PORTIONS!I9*USAGE!$F$9</f>
        <v>2481.535714</v>
      </c>
      <c r="J9" s="190">
        <f>PORTIONS!J9*USAGE!$F$10</f>
        <v>8685.375</v>
      </c>
      <c r="K9" s="190">
        <f>PORTIONS!K9*USAGE!$F$11</f>
        <v>2481.535714</v>
      </c>
      <c r="L9" s="190">
        <f>PORTIONS!L9*USAGE!$F$12</f>
        <v>4963.071429</v>
      </c>
      <c r="M9" s="142">
        <f>PORTIONS!M9*USAGE!$F$13</f>
        <v>0</v>
      </c>
      <c r="N9" s="190">
        <f>PORTIONS!N9*USAGE!$F$14</f>
        <v>0</v>
      </c>
      <c r="O9" s="190">
        <f>PORTIONS!O9*USAGE!$F$15</f>
        <v>0</v>
      </c>
      <c r="P9" s="190">
        <f>PORTIONS!P9*USAGE!$F$16</f>
        <v>0</v>
      </c>
      <c r="Q9" s="142">
        <f>PORTIONS!Q9*USAGE!$F$17</f>
        <v>0</v>
      </c>
      <c r="R9" s="190">
        <f>PORTIONS!R9*USAGE!$F$18</f>
        <v>0</v>
      </c>
      <c r="S9" s="190">
        <f>PORTIONS!S9*USAGE!$F$19</f>
        <v>0</v>
      </c>
      <c r="T9" s="190">
        <f>PORTIONS!T9*USAGE!$F$20</f>
        <v>0</v>
      </c>
      <c r="U9" s="190">
        <f>PORTIONS!U9*USAGE!$F$21</f>
        <v>0</v>
      </c>
      <c r="V9" s="218">
        <f t="shared" si="1"/>
        <v>43013.28571</v>
      </c>
    </row>
    <row r="10">
      <c r="A10" s="158" t="str">
        <f>COSTS!A10&amp;" (g)"</f>
        <v>EGGS (g)</v>
      </c>
      <c r="B10" s="158">
        <f>PORTIONS!B10*USAGE!$F$2</f>
        <v>0</v>
      </c>
      <c r="C10" s="158">
        <f>PORTIONS!C10*USAGE!$F$3</f>
        <v>0</v>
      </c>
      <c r="D10" s="158">
        <f>PORTIONS!D10*USAGE!$F$4</f>
        <v>0</v>
      </c>
      <c r="E10" s="158">
        <f>PORTIONS!E10*USAGE!$F$5</f>
        <v>0</v>
      </c>
      <c r="F10" s="158">
        <f>PORTIONS!F10*USAGE!$F$6</f>
        <v>0</v>
      </c>
      <c r="G10" s="158">
        <f>PORTIONS!G10*USAGE!$F$7</f>
        <v>0</v>
      </c>
      <c r="H10" s="158">
        <f>PORTIONS!H10*USAGE!$F$8</f>
        <v>0</v>
      </c>
      <c r="I10" s="158">
        <f>PORTIONS!I10*USAGE!$F$9</f>
        <v>0</v>
      </c>
      <c r="J10" s="158">
        <f>PORTIONS!J10*USAGE!$F$10</f>
        <v>0</v>
      </c>
      <c r="K10" s="158">
        <f>PORTIONS!K10*USAGE!$F$11</f>
        <v>0</v>
      </c>
      <c r="L10" s="158">
        <f>PORTIONS!L10*USAGE!$F$12</f>
        <v>0</v>
      </c>
      <c r="M10" s="158">
        <f>PORTIONS!M10*USAGE!$F$13</f>
        <v>0</v>
      </c>
      <c r="N10" s="158">
        <f>PORTIONS!N10*USAGE!$F$14</f>
        <v>0</v>
      </c>
      <c r="O10" s="158">
        <f>PORTIONS!O10*USAGE!$F$15</f>
        <v>0</v>
      </c>
      <c r="P10" s="158">
        <f>PORTIONS!P10*USAGE!$F$16</f>
        <v>0</v>
      </c>
      <c r="Q10" s="158">
        <f>PORTIONS!Q10*USAGE!$F$17</f>
        <v>0</v>
      </c>
      <c r="R10" s="158">
        <f>PORTIONS!R10*USAGE!$F$18</f>
        <v>0</v>
      </c>
      <c r="S10" s="158">
        <f>PORTIONS!S10*USAGE!$F$19</f>
        <v>0</v>
      </c>
      <c r="T10" s="158">
        <f>PORTIONS!T10*USAGE!$F$20</f>
        <v>0</v>
      </c>
      <c r="U10" s="158">
        <f>PORTIONS!U10*USAGE!$F$21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PORTIONS!B11*USAGE!$F$2</f>
        <v>0</v>
      </c>
      <c r="C11" s="190">
        <f>PORTIONS!C11*USAGE!$F$3</f>
        <v>0</v>
      </c>
      <c r="D11" s="190">
        <f>PORTIONS!D11*USAGE!$F$4</f>
        <v>0</v>
      </c>
      <c r="E11" s="190">
        <f>PORTIONS!E11*USAGE!$F$5</f>
        <v>0</v>
      </c>
      <c r="F11" s="190">
        <f>PORTIONS!F11*USAGE!$F$6</f>
        <v>0</v>
      </c>
      <c r="G11" s="190">
        <f>PORTIONS!G11*USAGE!$F$7</f>
        <v>0</v>
      </c>
      <c r="H11" s="190">
        <f>PORTIONS!H11*USAGE!$F$8</f>
        <v>0</v>
      </c>
      <c r="I11" s="190">
        <f>PORTIONS!I11*USAGE!$F$9</f>
        <v>0</v>
      </c>
      <c r="J11" s="190">
        <f>PORTIONS!J11*USAGE!$F$10</f>
        <v>0</v>
      </c>
      <c r="K11" s="190">
        <f>PORTIONS!K11*USAGE!$F$11</f>
        <v>0</v>
      </c>
      <c r="L11" s="190">
        <f>PORTIONS!L11*USAGE!$F$12</f>
        <v>0</v>
      </c>
      <c r="M11" s="142">
        <f>PORTIONS!M11*USAGE!$F$13</f>
        <v>0</v>
      </c>
      <c r="N11" s="190">
        <f>PORTIONS!N11*USAGE!$F$14</f>
        <v>0</v>
      </c>
      <c r="O11" s="190">
        <f>PORTIONS!O11*USAGE!$F$15</f>
        <v>0</v>
      </c>
      <c r="P11" s="190">
        <f>PORTIONS!P11*USAGE!$F$16</f>
        <v>0</v>
      </c>
      <c r="Q11" s="142">
        <f>PORTIONS!Q11*USAGE!$F$17</f>
        <v>0</v>
      </c>
      <c r="R11" s="190">
        <f>PORTIONS!R11*USAGE!$F$18</f>
        <v>0</v>
      </c>
      <c r="S11" s="190">
        <f>PORTIONS!S11*USAGE!$F$19</f>
        <v>0</v>
      </c>
      <c r="T11" s="190">
        <f>PORTIONS!T11*USAGE!$F$20</f>
        <v>0</v>
      </c>
      <c r="U11" s="190">
        <f>PORTIONS!U11*USAGE!$F$21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PORTIONS!B12*USAGE!$F$2</f>
        <v>0</v>
      </c>
      <c r="C12" s="190">
        <f>PORTIONS!C12*USAGE!$F$3</f>
        <v>0</v>
      </c>
      <c r="D12" s="190">
        <f>PORTIONS!D12*USAGE!$F$4</f>
        <v>0</v>
      </c>
      <c r="E12" s="190">
        <f>PORTIONS!E12*USAGE!$F$5</f>
        <v>0</v>
      </c>
      <c r="F12" s="190">
        <f>PORTIONS!F12*USAGE!$F$6</f>
        <v>0</v>
      </c>
      <c r="G12" s="190">
        <f>PORTIONS!G12*USAGE!$F$7</f>
        <v>0</v>
      </c>
      <c r="H12" s="190">
        <f>PORTIONS!H12*USAGE!$F$8</f>
        <v>0</v>
      </c>
      <c r="I12" s="190">
        <f>PORTIONS!I12*USAGE!$F$9</f>
        <v>0</v>
      </c>
      <c r="J12" s="190">
        <f>PORTIONS!J12*USAGE!$F$10</f>
        <v>0</v>
      </c>
      <c r="K12" s="190">
        <f>PORTIONS!K12*USAGE!$F$11</f>
        <v>0</v>
      </c>
      <c r="L12" s="190">
        <f>PORTIONS!L12*USAGE!$F$12</f>
        <v>0</v>
      </c>
      <c r="M12" s="142">
        <f>PORTIONS!M12*USAGE!$F$13</f>
        <v>0</v>
      </c>
      <c r="N12" s="190">
        <f>PORTIONS!N12*USAGE!$F$14</f>
        <v>0</v>
      </c>
      <c r="O12" s="190">
        <f>PORTIONS!O12*USAGE!$F$15</f>
        <v>0</v>
      </c>
      <c r="P12" s="190">
        <f>PORTIONS!P12*USAGE!$F$16</f>
        <v>0</v>
      </c>
      <c r="Q12" s="142">
        <f>PORTIONS!Q12*USAGE!$F$17</f>
        <v>0</v>
      </c>
      <c r="R12" s="190">
        <f>PORTIONS!R12*USAGE!$F$18</f>
        <v>0</v>
      </c>
      <c r="S12" s="190">
        <f>PORTIONS!S12*USAGE!$F$19</f>
        <v>0</v>
      </c>
      <c r="T12" s="190">
        <f>PORTIONS!T12*USAGE!$F$20</f>
        <v>0</v>
      </c>
      <c r="U12" s="190">
        <f>PORTIONS!U12*USAGE!$F$21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PORTIONS!B13*USAGE!$F$2</f>
        <v>0</v>
      </c>
      <c r="C13" s="190">
        <f>PORTIONS!C13*USAGE!$F$3</f>
        <v>0</v>
      </c>
      <c r="D13" s="190">
        <f>PORTIONS!D13*USAGE!$F$4</f>
        <v>0</v>
      </c>
      <c r="E13" s="190">
        <f>PORTIONS!E13*USAGE!$F$5</f>
        <v>0</v>
      </c>
      <c r="F13" s="190">
        <f>PORTIONS!F13*USAGE!$F$6</f>
        <v>0</v>
      </c>
      <c r="G13" s="190">
        <f>PORTIONS!G13*USAGE!$F$7</f>
        <v>0</v>
      </c>
      <c r="H13" s="190">
        <f>PORTIONS!H13*USAGE!$F$8</f>
        <v>74.91428571</v>
      </c>
      <c r="I13" s="190">
        <f>PORTIONS!I13*USAGE!$F$9</f>
        <v>0</v>
      </c>
      <c r="J13" s="190">
        <f>PORTIONS!J13*USAGE!$F$10</f>
        <v>0</v>
      </c>
      <c r="K13" s="190">
        <f>PORTIONS!K13*USAGE!$F$11</f>
        <v>0</v>
      </c>
      <c r="L13" s="190">
        <f>PORTIONS!L13*USAGE!$F$12</f>
        <v>0</v>
      </c>
      <c r="M13" s="142">
        <f>PORTIONS!M13*USAGE!$F$13</f>
        <v>0</v>
      </c>
      <c r="N13" s="190">
        <f>PORTIONS!N13*USAGE!$F$14</f>
        <v>0</v>
      </c>
      <c r="O13" s="190">
        <f>PORTIONS!O13*USAGE!$F$15</f>
        <v>0</v>
      </c>
      <c r="P13" s="190">
        <f>PORTIONS!P13*USAGE!$F$16</f>
        <v>0</v>
      </c>
      <c r="Q13" s="142">
        <f>PORTIONS!Q13*USAGE!$F$17</f>
        <v>0</v>
      </c>
      <c r="R13" s="190">
        <f>PORTIONS!R13*USAGE!$F$18</f>
        <v>0</v>
      </c>
      <c r="S13" s="190">
        <f>PORTIONS!S13*USAGE!$F$19</f>
        <v>0</v>
      </c>
      <c r="T13" s="190">
        <f>PORTIONS!T13*USAGE!$F$20</f>
        <v>0</v>
      </c>
      <c r="U13" s="190">
        <f>PORTIONS!U13*USAGE!$F$21</f>
        <v>0</v>
      </c>
      <c r="V13" s="218">
        <f t="shared" si="1"/>
        <v>74.91428571</v>
      </c>
    </row>
    <row r="14">
      <c r="A14" s="141" t="str">
        <f>COSTS!A14&amp;" (g)"</f>
        <v>Garlic, roasted (g)</v>
      </c>
      <c r="B14" s="142">
        <f>PORTIONS!B14*USAGE!$F$2</f>
        <v>0</v>
      </c>
      <c r="C14" s="190">
        <f>PORTIONS!C14*USAGE!$F$3</f>
        <v>0</v>
      </c>
      <c r="D14" s="190">
        <f>PORTIONS!D14*USAGE!$F$4</f>
        <v>0</v>
      </c>
      <c r="E14" s="190">
        <f>PORTIONS!E14*USAGE!$F$5</f>
        <v>374.5714286</v>
      </c>
      <c r="F14" s="190">
        <f>PORTIONS!F14*USAGE!$F$6</f>
        <v>0</v>
      </c>
      <c r="G14" s="190">
        <f>PORTIONS!G14*USAGE!$F$7</f>
        <v>0</v>
      </c>
      <c r="H14" s="190">
        <f>PORTIONS!H14*USAGE!$F$8</f>
        <v>0</v>
      </c>
      <c r="I14" s="190">
        <f>PORTIONS!I14*USAGE!$F$9</f>
        <v>0</v>
      </c>
      <c r="J14" s="190">
        <f>PORTIONS!J14*USAGE!$F$10</f>
        <v>0</v>
      </c>
      <c r="K14" s="190">
        <f>PORTIONS!K14*USAGE!$F$11</f>
        <v>0</v>
      </c>
      <c r="L14" s="190">
        <f>PORTIONS!L14*USAGE!$F$12</f>
        <v>0</v>
      </c>
      <c r="M14" s="142">
        <f>PORTIONS!M14*USAGE!$F$13</f>
        <v>0</v>
      </c>
      <c r="N14" s="190">
        <f>PORTIONS!N14*USAGE!$F$14</f>
        <v>0</v>
      </c>
      <c r="O14" s="190">
        <f>PORTIONS!O14*USAGE!$F$15</f>
        <v>0</v>
      </c>
      <c r="P14" s="190">
        <f>PORTIONS!P14*USAGE!$F$16</f>
        <v>0</v>
      </c>
      <c r="Q14" s="142">
        <f>PORTIONS!Q14*USAGE!$F$17</f>
        <v>0</v>
      </c>
      <c r="R14" s="190">
        <f>PORTIONS!R14*USAGE!$F$18</f>
        <v>0</v>
      </c>
      <c r="S14" s="190">
        <f>PORTIONS!S14*USAGE!$F$19</f>
        <v>0</v>
      </c>
      <c r="T14" s="190">
        <f>PORTIONS!T14*USAGE!$F$20</f>
        <v>0</v>
      </c>
      <c r="U14" s="190">
        <f>PORTIONS!U14*USAGE!$F$21</f>
        <v>0</v>
      </c>
      <c r="V14" s="218">
        <f t="shared" si="1"/>
        <v>374.5714286</v>
      </c>
    </row>
    <row r="15">
      <c r="A15" s="141" t="str">
        <f>COSTS!A15&amp;" (g)"</f>
        <v>Grana Padano (g)</v>
      </c>
      <c r="B15" s="142">
        <f>PORTIONS!B15*USAGE!$F$2</f>
        <v>0</v>
      </c>
      <c r="C15" s="190">
        <f>PORTIONS!C15*USAGE!$F$3</f>
        <v>0</v>
      </c>
      <c r="D15" s="190">
        <f>PORTIONS!D15*USAGE!$F$4</f>
        <v>0</v>
      </c>
      <c r="E15" s="190">
        <f>PORTIONS!E15*USAGE!$F$5</f>
        <v>0</v>
      </c>
      <c r="F15" s="190">
        <f>PORTIONS!F15*USAGE!$F$6</f>
        <v>0</v>
      </c>
      <c r="G15" s="190">
        <f>PORTIONS!G15*USAGE!$F$7</f>
        <v>0</v>
      </c>
      <c r="H15" s="190">
        <f>PORTIONS!H15*USAGE!$F$8</f>
        <v>140.4642857</v>
      </c>
      <c r="I15" s="190">
        <f>PORTIONS!I15*USAGE!$F$9</f>
        <v>234.1071429</v>
      </c>
      <c r="J15" s="190">
        <f>PORTIONS!J15*USAGE!$F$10</f>
        <v>0</v>
      </c>
      <c r="K15" s="190">
        <f>PORTIONS!K15*USAGE!$F$11</f>
        <v>0</v>
      </c>
      <c r="L15" s="190">
        <f>PORTIONS!L15*USAGE!$F$12</f>
        <v>0</v>
      </c>
      <c r="M15" s="142">
        <f>PORTIONS!M15*USAGE!$F$13</f>
        <v>0</v>
      </c>
      <c r="N15" s="190">
        <f>PORTIONS!N15*USAGE!$F$14</f>
        <v>63.67714286</v>
      </c>
      <c r="O15" s="190">
        <f>PORTIONS!O15*USAGE!$F$15</f>
        <v>0</v>
      </c>
      <c r="P15" s="190">
        <f>PORTIONS!P15*USAGE!$F$16</f>
        <v>0</v>
      </c>
      <c r="Q15" s="142">
        <f>PORTIONS!Q15*USAGE!$F$17</f>
        <v>0</v>
      </c>
      <c r="R15" s="190">
        <f>PORTIONS!R15*USAGE!$F$18</f>
        <v>0</v>
      </c>
      <c r="S15" s="190">
        <f>PORTIONS!S15*USAGE!$F$19</f>
        <v>0</v>
      </c>
      <c r="T15" s="190">
        <f>PORTIONS!T15*USAGE!$F$20</f>
        <v>0</v>
      </c>
      <c r="U15" s="190">
        <f>PORTIONS!U15*USAGE!$F$21</f>
        <v>0</v>
      </c>
      <c r="V15" s="218">
        <f t="shared" si="1"/>
        <v>438.2485714</v>
      </c>
    </row>
    <row r="16">
      <c r="A16" s="141" t="str">
        <f>COSTS!A16&amp;" (g)"</f>
        <v>Hazelnuts, candied (g)</v>
      </c>
      <c r="B16" s="142">
        <f>PORTIONS!B16*USAGE!$F$2</f>
        <v>0</v>
      </c>
      <c r="C16" s="190">
        <f>PORTIONS!C16*USAGE!$F$3</f>
        <v>0</v>
      </c>
      <c r="D16" s="190">
        <f>PORTIONS!D16*USAGE!$F$4</f>
        <v>0</v>
      </c>
      <c r="E16" s="190">
        <f>PORTIONS!E16*USAGE!$F$5</f>
        <v>0</v>
      </c>
      <c r="F16" s="190">
        <f>PORTIONS!F16*USAGE!$F$6</f>
        <v>0</v>
      </c>
      <c r="G16" s="190">
        <f>PORTIONS!G16*USAGE!$F$7</f>
        <v>0</v>
      </c>
      <c r="H16" s="190">
        <f>PORTIONS!H16*USAGE!$F$8</f>
        <v>0</v>
      </c>
      <c r="I16" s="190">
        <f>PORTIONS!I16*USAGE!$F$9</f>
        <v>0</v>
      </c>
      <c r="J16" s="190">
        <f>PORTIONS!J16*USAGE!$F$10</f>
        <v>0</v>
      </c>
      <c r="K16" s="190">
        <f>PORTIONS!K16*USAGE!$F$11</f>
        <v>0</v>
      </c>
      <c r="L16" s="190">
        <f>PORTIONS!L16*USAGE!$F$12</f>
        <v>0</v>
      </c>
      <c r="M16" s="142">
        <f>PORTIONS!M16*USAGE!$F$13</f>
        <v>0</v>
      </c>
      <c r="N16" s="190">
        <f>PORTIONS!N16*USAGE!$F$14</f>
        <v>0</v>
      </c>
      <c r="O16" s="190">
        <f>PORTIONS!O16*USAGE!$F$15</f>
        <v>0</v>
      </c>
      <c r="P16" s="190">
        <f>PORTIONS!P16*USAGE!$F$16</f>
        <v>93.64285714</v>
      </c>
      <c r="Q16" s="142">
        <f>PORTIONS!Q16*USAGE!$F$17</f>
        <v>0</v>
      </c>
      <c r="R16" s="190">
        <f>PORTIONS!R16*USAGE!$F$18</f>
        <v>0</v>
      </c>
      <c r="S16" s="190">
        <f>PORTIONS!S16*USAGE!$F$19</f>
        <v>0</v>
      </c>
      <c r="T16" s="190">
        <f>PORTIONS!T16*USAGE!$F$20</f>
        <v>0</v>
      </c>
      <c r="U16" s="190">
        <f>PORTIONS!U16*USAGE!$F$21</f>
        <v>0</v>
      </c>
      <c r="V16" s="218">
        <f t="shared" si="1"/>
        <v>93.64285714</v>
      </c>
    </row>
    <row r="17">
      <c r="A17" s="141" t="str">
        <f>COSTS!A17&amp;" (g)"</f>
        <v>Hazelnuts, roasted (g)</v>
      </c>
      <c r="B17" s="142">
        <f>PORTIONS!B17*USAGE!$F$2</f>
        <v>0</v>
      </c>
      <c r="C17" s="190">
        <f>PORTIONS!C17*USAGE!$F$3</f>
        <v>0</v>
      </c>
      <c r="D17" s="190">
        <f>PORTIONS!D17*USAGE!$F$4</f>
        <v>0</v>
      </c>
      <c r="E17" s="190">
        <f>PORTIONS!E17*USAGE!$F$5</f>
        <v>0</v>
      </c>
      <c r="F17" s="190">
        <f>PORTIONS!F17*USAGE!$F$6</f>
        <v>0</v>
      </c>
      <c r="G17" s="190">
        <f>PORTIONS!G17*USAGE!$F$7</f>
        <v>0</v>
      </c>
      <c r="H17" s="190">
        <f>PORTIONS!H17*USAGE!$F$8</f>
        <v>0</v>
      </c>
      <c r="I17" s="190">
        <f>PORTIONS!I17*USAGE!$F$9</f>
        <v>93.64285714</v>
      </c>
      <c r="J17" s="190">
        <f>PORTIONS!J17*USAGE!$F$10</f>
        <v>0</v>
      </c>
      <c r="K17" s="190">
        <f>PORTIONS!K17*USAGE!$F$11</f>
        <v>0</v>
      </c>
      <c r="L17" s="190">
        <f>PORTIONS!L17*USAGE!$F$12</f>
        <v>0</v>
      </c>
      <c r="M17" s="142">
        <f>PORTIONS!M17*USAGE!$F$13</f>
        <v>0</v>
      </c>
      <c r="N17" s="190">
        <f>PORTIONS!N17*USAGE!$F$14</f>
        <v>0</v>
      </c>
      <c r="O17" s="190">
        <f>PORTIONS!O17*USAGE!$F$15</f>
        <v>0</v>
      </c>
      <c r="P17" s="190">
        <f>PORTIONS!P17*USAGE!$F$16</f>
        <v>0</v>
      </c>
      <c r="Q17" s="142">
        <f>PORTIONS!Q17*USAGE!$F$17</f>
        <v>0</v>
      </c>
      <c r="R17" s="190">
        <f>PORTIONS!R17*USAGE!$F$18</f>
        <v>0</v>
      </c>
      <c r="S17" s="190">
        <f>PORTIONS!S17*USAGE!$F$19</f>
        <v>0</v>
      </c>
      <c r="T17" s="190">
        <f>PORTIONS!T17*USAGE!$F$20</f>
        <v>0</v>
      </c>
      <c r="U17" s="190">
        <f>PORTIONS!U17*USAGE!$F$21</f>
        <v>0</v>
      </c>
      <c r="V17" s="218">
        <f t="shared" si="1"/>
        <v>93.64285714</v>
      </c>
    </row>
    <row r="18">
      <c r="A18" s="141" t="str">
        <f>COSTS!A18&amp;" (g)"</f>
        <v>Kefalograviera (g)</v>
      </c>
      <c r="B18" s="142">
        <f>PORTIONS!B18*USAGE!$F$2</f>
        <v>0</v>
      </c>
      <c r="C18" s="190">
        <f>PORTIONS!C18*USAGE!$F$3</f>
        <v>0</v>
      </c>
      <c r="D18" s="190">
        <f>PORTIONS!D18*USAGE!$F$4</f>
        <v>0</v>
      </c>
      <c r="E18" s="190">
        <f>PORTIONS!E18*USAGE!$F$5</f>
        <v>0</v>
      </c>
      <c r="F18" s="190">
        <f>PORTIONS!F18*USAGE!$F$6</f>
        <v>0</v>
      </c>
      <c r="G18" s="190">
        <f>PORTIONS!G18*USAGE!$F$7</f>
        <v>0</v>
      </c>
      <c r="H18" s="190">
        <f>PORTIONS!H18*USAGE!$F$8</f>
        <v>0</v>
      </c>
      <c r="I18" s="190">
        <f>PORTIONS!I18*USAGE!$F$9</f>
        <v>0</v>
      </c>
      <c r="J18" s="190">
        <f>PORTIONS!J18*USAGE!$F$10</f>
        <v>0</v>
      </c>
      <c r="K18" s="190">
        <f>PORTIONS!K18*USAGE!$F$11</f>
        <v>187.2857143</v>
      </c>
      <c r="L18" s="190">
        <f>PORTIONS!L18*USAGE!$F$12</f>
        <v>0</v>
      </c>
      <c r="M18" s="142">
        <f>PORTIONS!M18*USAGE!$F$13</f>
        <v>0</v>
      </c>
      <c r="N18" s="190">
        <f>PORTIONS!N18*USAGE!$F$14</f>
        <v>0</v>
      </c>
      <c r="O18" s="190">
        <f>PORTIONS!O18*USAGE!$F$15</f>
        <v>0</v>
      </c>
      <c r="P18" s="190">
        <f>PORTIONS!P18*USAGE!$F$16</f>
        <v>0</v>
      </c>
      <c r="Q18" s="142">
        <f>PORTIONS!Q18*USAGE!$F$17</f>
        <v>0</v>
      </c>
      <c r="R18" s="190">
        <f>PORTIONS!R18*USAGE!$F$18</f>
        <v>0</v>
      </c>
      <c r="S18" s="190">
        <f>PORTIONS!S18*USAGE!$F$19</f>
        <v>0</v>
      </c>
      <c r="T18" s="190">
        <f>PORTIONS!T18*USAGE!$F$20</f>
        <v>0</v>
      </c>
      <c r="U18" s="190">
        <f>PORTIONS!U18*USAGE!$F$21</f>
        <v>0</v>
      </c>
      <c r="V18" s="218">
        <f t="shared" si="1"/>
        <v>187.2857143</v>
      </c>
    </row>
    <row r="19">
      <c r="A19" s="158" t="str">
        <f>COSTS!A19&amp;" (g)"</f>
        <v>Lemons (g)</v>
      </c>
      <c r="B19" s="158">
        <f>PORTIONS!B19*USAGE!$F$2</f>
        <v>0</v>
      </c>
      <c r="C19" s="158">
        <f>PORTIONS!C19*USAGE!$F$3</f>
        <v>0</v>
      </c>
      <c r="D19" s="158">
        <f>PORTIONS!D19*USAGE!$F$4</f>
        <v>0</v>
      </c>
      <c r="E19" s="158">
        <f>PORTIONS!E19*USAGE!$F$5</f>
        <v>0</v>
      </c>
      <c r="F19" s="158">
        <f>PORTIONS!F19*USAGE!$F$6</f>
        <v>0</v>
      </c>
      <c r="G19" s="158">
        <f>PORTIONS!G19*USAGE!$F$7</f>
        <v>0</v>
      </c>
      <c r="H19" s="158">
        <f>PORTIONS!H19*USAGE!$F$8</f>
        <v>0</v>
      </c>
      <c r="I19" s="158">
        <f>PORTIONS!I19*USAGE!$F$9</f>
        <v>0</v>
      </c>
      <c r="J19" s="158">
        <f>PORTIONS!J19*USAGE!$F$10</f>
        <v>0</v>
      </c>
      <c r="K19" s="158">
        <f>PORTIONS!K19*USAGE!$F$11</f>
        <v>0</v>
      </c>
      <c r="L19" s="158">
        <f>PORTIONS!L19*USAGE!$F$12</f>
        <v>0</v>
      </c>
      <c r="M19" s="158">
        <f>PORTIONS!M19*USAGE!$F$13</f>
        <v>0</v>
      </c>
      <c r="N19" s="158">
        <f>PORTIONS!N19*USAGE!$F$14</f>
        <v>0.7959642857</v>
      </c>
      <c r="O19" s="158">
        <f>PORTIONS!O19*USAGE!$F$15</f>
        <v>0</v>
      </c>
      <c r="P19" s="158">
        <f>PORTIONS!P19*USAGE!$F$16</f>
        <v>0</v>
      </c>
      <c r="Q19" s="158">
        <f>PORTIONS!Q19*USAGE!$F$17</f>
        <v>0</v>
      </c>
      <c r="R19" s="158">
        <f>PORTIONS!R19*USAGE!$F$18</f>
        <v>0</v>
      </c>
      <c r="S19" s="158">
        <f>PORTIONS!S19*USAGE!$F$19</f>
        <v>0</v>
      </c>
      <c r="T19" s="158">
        <f>PORTIONS!T19*USAGE!$F$20</f>
        <v>0</v>
      </c>
      <c r="U19" s="158">
        <f>PORTIONS!U19*USAGE!$F$21</f>
        <v>0</v>
      </c>
      <c r="V19" s="218">
        <f t="shared" si="1"/>
        <v>0.7959642857</v>
      </c>
    </row>
    <row r="20">
      <c r="A20" s="141" t="str">
        <f>COSTS!A20&amp;" (g)"</f>
        <v>Lettuce, romaine (g)</v>
      </c>
      <c r="B20" s="142">
        <f>PORTIONS!B20*USAGE!$F$2</f>
        <v>0</v>
      </c>
      <c r="C20" s="190">
        <f>PORTIONS!C20*USAGE!$F$3</f>
        <v>0</v>
      </c>
      <c r="D20" s="190">
        <f>PORTIONS!D20*USAGE!$F$4</f>
        <v>0</v>
      </c>
      <c r="E20" s="190">
        <f>PORTIONS!E20*USAGE!$F$5</f>
        <v>0</v>
      </c>
      <c r="F20" s="190">
        <f>PORTIONS!F20*USAGE!$F$6</f>
        <v>0</v>
      </c>
      <c r="G20" s="190">
        <f>PORTIONS!G20*USAGE!$F$7</f>
        <v>0</v>
      </c>
      <c r="H20" s="190">
        <f>PORTIONS!H20*USAGE!$F$8</f>
        <v>0</v>
      </c>
      <c r="I20" s="190">
        <f>PORTIONS!I20*USAGE!$F$9</f>
        <v>0</v>
      </c>
      <c r="J20" s="190">
        <f>PORTIONS!J20*USAGE!$F$10</f>
        <v>0</v>
      </c>
      <c r="K20" s="190">
        <f>PORTIONS!K20*USAGE!$F$11</f>
        <v>0</v>
      </c>
      <c r="L20" s="190">
        <f>PORTIONS!L20*USAGE!$F$12</f>
        <v>0</v>
      </c>
      <c r="M20" s="142">
        <f>PORTIONS!M20*USAGE!$F$13</f>
        <v>0</v>
      </c>
      <c r="N20" s="190">
        <f>PORTIONS!N20*USAGE!$F$14</f>
        <v>859.6414286</v>
      </c>
      <c r="O20" s="190">
        <f>PORTIONS!O20*USAGE!$F$15</f>
        <v>0</v>
      </c>
      <c r="P20" s="190">
        <f>PORTIONS!P20*USAGE!$F$16</f>
        <v>0</v>
      </c>
      <c r="Q20" s="142">
        <f>PORTIONS!Q20*USAGE!$F$17</f>
        <v>0</v>
      </c>
      <c r="R20" s="190">
        <f>PORTIONS!R20*USAGE!$F$18</f>
        <v>0</v>
      </c>
      <c r="S20" s="190">
        <f>PORTIONS!S20*USAGE!$F$19</f>
        <v>0</v>
      </c>
      <c r="T20" s="190">
        <f>PORTIONS!T20*USAGE!$F$20</f>
        <v>0</v>
      </c>
      <c r="U20" s="190">
        <f>PORTIONS!U20*USAGE!$F$21</f>
        <v>0</v>
      </c>
      <c r="V20" s="218">
        <f t="shared" si="1"/>
        <v>859.6414286</v>
      </c>
    </row>
    <row r="21">
      <c r="A21" s="141" t="str">
        <f>COSTS!A21&amp;" (g)"</f>
        <v>Marinara (g)</v>
      </c>
      <c r="B21" s="142">
        <f>PORTIONS!B21*USAGE!$F$2</f>
        <v>0</v>
      </c>
      <c r="C21" s="190">
        <f>PORTIONS!C21*USAGE!$F$3</f>
        <v>0</v>
      </c>
      <c r="D21" s="190">
        <f>PORTIONS!D21*USAGE!$F$4</f>
        <v>374.5714286</v>
      </c>
      <c r="E21" s="190">
        <f>PORTIONS!E21*USAGE!$F$5</f>
        <v>1123.714286</v>
      </c>
      <c r="F21" s="190">
        <f>PORTIONS!F21*USAGE!$F$6</f>
        <v>1779.214286</v>
      </c>
      <c r="G21" s="190">
        <f>PORTIONS!G21*USAGE!$F$7</f>
        <v>2434.714286</v>
      </c>
      <c r="H21" s="190">
        <f>PORTIONS!H21*USAGE!$F$8</f>
        <v>1123.714286</v>
      </c>
      <c r="I21" s="190">
        <f>PORTIONS!I21*USAGE!$F$9</f>
        <v>0</v>
      </c>
      <c r="J21" s="190">
        <f>PORTIONS!J21*USAGE!$F$10</f>
        <v>1966.5</v>
      </c>
      <c r="K21" s="190">
        <f>PORTIONS!K21*USAGE!$F$11</f>
        <v>0</v>
      </c>
      <c r="L21" s="190">
        <f>PORTIONS!L21*USAGE!$F$12</f>
        <v>1123.714286</v>
      </c>
      <c r="M21" s="142">
        <f>PORTIONS!M21*USAGE!$F$13</f>
        <v>0</v>
      </c>
      <c r="N21" s="190">
        <f>PORTIONS!N21*USAGE!$F$14</f>
        <v>0</v>
      </c>
      <c r="O21" s="190">
        <f>PORTIONS!O21*USAGE!$F$15</f>
        <v>0</v>
      </c>
      <c r="P21" s="190">
        <f>PORTIONS!P21*USAGE!$F$16</f>
        <v>0</v>
      </c>
      <c r="Q21" s="142">
        <f>PORTIONS!Q21*USAGE!$F$17</f>
        <v>0</v>
      </c>
      <c r="R21" s="190">
        <f>PORTIONS!R21*USAGE!$F$18</f>
        <v>0</v>
      </c>
      <c r="S21" s="190">
        <f>PORTIONS!S21*USAGE!$F$19</f>
        <v>0</v>
      </c>
      <c r="T21" s="190">
        <f>PORTIONS!T21*USAGE!$F$20</f>
        <v>0</v>
      </c>
      <c r="U21" s="190">
        <f>PORTIONS!U21*USAGE!$F$21</f>
        <v>0</v>
      </c>
      <c r="V21" s="218">
        <f t="shared" si="1"/>
        <v>9926.142857</v>
      </c>
    </row>
    <row r="22">
      <c r="A22" s="141" t="str">
        <f>COSTS!A22&amp;" (g)"</f>
        <v>Mozzarella (g)</v>
      </c>
      <c r="B22" s="142">
        <f>PORTIONS!B22*USAGE!$F$2</f>
        <v>0</v>
      </c>
      <c r="C22" s="190">
        <f>PORTIONS!C22*USAGE!$F$3</f>
        <v>0</v>
      </c>
      <c r="D22" s="190">
        <f>PORTIONS!D22*USAGE!$F$4</f>
        <v>0</v>
      </c>
      <c r="E22" s="190">
        <f>PORTIONS!E22*USAGE!$F$5</f>
        <v>0</v>
      </c>
      <c r="F22" s="190">
        <f>PORTIONS!F22*USAGE!$F$6</f>
        <v>1630.946429</v>
      </c>
      <c r="G22" s="190">
        <f>PORTIONS!G22*USAGE!$F$7</f>
        <v>2231.821429</v>
      </c>
      <c r="H22" s="190">
        <f>PORTIONS!H22*USAGE!$F$8</f>
        <v>0</v>
      </c>
      <c r="I22" s="190">
        <f>PORTIONS!I22*USAGE!$F$9</f>
        <v>0</v>
      </c>
      <c r="J22" s="190">
        <f>PORTIONS!J22*USAGE!$F$10</f>
        <v>1802.625</v>
      </c>
      <c r="K22" s="190">
        <f>PORTIONS!K22*USAGE!$F$11</f>
        <v>515.0357143</v>
      </c>
      <c r="L22" s="190">
        <f>PORTIONS!L22*USAGE!$F$12</f>
        <v>1030.071429</v>
      </c>
      <c r="M22" s="142">
        <f>PORTIONS!M22*USAGE!$F$13</f>
        <v>0</v>
      </c>
      <c r="N22" s="190">
        <f>PORTIONS!N22*USAGE!$F$14</f>
        <v>0</v>
      </c>
      <c r="O22" s="190">
        <f>PORTIONS!O22*USAGE!$F$15</f>
        <v>359.5885714</v>
      </c>
      <c r="P22" s="190">
        <f>PORTIONS!P22*USAGE!$F$16</f>
        <v>0</v>
      </c>
      <c r="Q22" s="142">
        <f>PORTIONS!Q22*USAGE!$F$17</f>
        <v>0</v>
      </c>
      <c r="R22" s="190">
        <f>PORTIONS!R22*USAGE!$F$18</f>
        <v>0</v>
      </c>
      <c r="S22" s="190">
        <f>PORTIONS!S22*USAGE!$F$19</f>
        <v>0</v>
      </c>
      <c r="T22" s="190">
        <f>PORTIONS!T22*USAGE!$F$20</f>
        <v>0</v>
      </c>
      <c r="U22" s="190">
        <f>PORTIONS!U22*USAGE!$F$21</f>
        <v>0</v>
      </c>
      <c r="V22" s="218">
        <f t="shared" si="1"/>
        <v>7570.088571</v>
      </c>
    </row>
    <row r="23">
      <c r="A23" s="141" t="str">
        <f>COSTS!A23&amp;" (g)"</f>
        <v>MOZZARELLA CURD (g)</v>
      </c>
      <c r="B23" s="142">
        <f>PORTIONS!B23*USAGE!$F$2</f>
        <v>0</v>
      </c>
      <c r="C23" s="190">
        <f>PORTIONS!C23*USAGE!$F$3</f>
        <v>0</v>
      </c>
      <c r="D23" s="190">
        <f>PORTIONS!D23*USAGE!$F$4</f>
        <v>0</v>
      </c>
      <c r="E23" s="190">
        <f>PORTIONS!E23*USAGE!$F$5</f>
        <v>0</v>
      </c>
      <c r="F23" s="190">
        <f>PORTIONS!F23*USAGE!$F$6</f>
        <v>0</v>
      </c>
      <c r="G23" s="190">
        <f>PORTIONS!G23*USAGE!$F$7</f>
        <v>0</v>
      </c>
      <c r="H23" s="190">
        <f>PORTIONS!H23*USAGE!$F$8</f>
        <v>0</v>
      </c>
      <c r="I23" s="190">
        <f>PORTIONS!I23*USAGE!$F$9</f>
        <v>0</v>
      </c>
      <c r="J23" s="190">
        <f>PORTIONS!J23*USAGE!$F$10</f>
        <v>0</v>
      </c>
      <c r="K23" s="190">
        <f>PORTIONS!K23*USAGE!$F$11</f>
        <v>0</v>
      </c>
      <c r="L23" s="190">
        <f>PORTIONS!L23*USAGE!$F$12</f>
        <v>0</v>
      </c>
      <c r="M23" s="142">
        <f>PORTIONS!M23*USAGE!$F$13</f>
        <v>0</v>
      </c>
      <c r="N23" s="190">
        <f>PORTIONS!N23*USAGE!$F$14</f>
        <v>0</v>
      </c>
      <c r="O23" s="190">
        <f>PORTIONS!O23*USAGE!$F$15</f>
        <v>0</v>
      </c>
      <c r="P23" s="190">
        <f>PORTIONS!P23*USAGE!$F$16</f>
        <v>0</v>
      </c>
      <c r="Q23" s="142">
        <f>PORTIONS!Q23*USAGE!$F$17</f>
        <v>0</v>
      </c>
      <c r="R23" s="190">
        <f>PORTIONS!R23*USAGE!$F$18</f>
        <v>0</v>
      </c>
      <c r="S23" s="190">
        <f>PORTIONS!S23*USAGE!$F$19</f>
        <v>0</v>
      </c>
      <c r="T23" s="190">
        <f>PORTIONS!T23*USAGE!$F$20</f>
        <v>0</v>
      </c>
      <c r="U23" s="190">
        <f>PORTIONS!U23*USAGE!$F$21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PORTIONS!B24*USAGE!$F$2</f>
        <v>0</v>
      </c>
      <c r="C24" s="190">
        <f>PORTIONS!C24*USAGE!$F$3</f>
        <v>0</v>
      </c>
      <c r="D24" s="190">
        <f>PORTIONS!D24*USAGE!$F$4</f>
        <v>0</v>
      </c>
      <c r="E24" s="190">
        <f>PORTIONS!E24*USAGE!$F$5</f>
        <v>0</v>
      </c>
      <c r="F24" s="190">
        <f>PORTIONS!F24*USAGE!$F$6</f>
        <v>0</v>
      </c>
      <c r="G24" s="190">
        <f>PORTIONS!G24*USAGE!$F$7</f>
        <v>0</v>
      </c>
      <c r="H24" s="190">
        <f>PORTIONS!H24*USAGE!$F$8</f>
        <v>0</v>
      </c>
      <c r="I24" s="190">
        <f>PORTIONS!I24*USAGE!$F$9</f>
        <v>0</v>
      </c>
      <c r="J24" s="190">
        <f>PORTIONS!J24*USAGE!$F$10</f>
        <v>0</v>
      </c>
      <c r="K24" s="190">
        <f>PORTIONS!K24*USAGE!$F$11</f>
        <v>0</v>
      </c>
      <c r="L24" s="190">
        <f>PORTIONS!L24*USAGE!$F$12</f>
        <v>0</v>
      </c>
      <c r="M24" s="142">
        <f>PORTIONS!M24*USAGE!$F$13</f>
        <v>0</v>
      </c>
      <c r="N24" s="190">
        <f>PORTIONS!N24*USAGE!$F$14</f>
        <v>0</v>
      </c>
      <c r="O24" s="190">
        <f>PORTIONS!O24*USAGE!$F$15</f>
        <v>0</v>
      </c>
      <c r="P24" s="190">
        <f>PORTIONS!P24*USAGE!$F$16</f>
        <v>0</v>
      </c>
      <c r="Q24" s="142">
        <f>PORTIONS!Q24*USAGE!$F$17</f>
        <v>0</v>
      </c>
      <c r="R24" s="190">
        <f>PORTIONS!R24*USAGE!$F$18</f>
        <v>0</v>
      </c>
      <c r="S24" s="190">
        <f>PORTIONS!S24*USAGE!$F$19</f>
        <v>0</v>
      </c>
      <c r="T24" s="190">
        <f>PORTIONS!T24*USAGE!$F$20</f>
        <v>0</v>
      </c>
      <c r="U24" s="190">
        <f>PORTIONS!U24*USAGE!$F$21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PORTIONS!B25*USAGE!$F$2</f>
        <v>0</v>
      </c>
      <c r="C25" s="190">
        <f>PORTIONS!C25*USAGE!$F$3</f>
        <v>0</v>
      </c>
      <c r="D25" s="190">
        <f>PORTIONS!D25*USAGE!$F$4</f>
        <v>0</v>
      </c>
      <c r="E25" s="190">
        <f>PORTIONS!E25*USAGE!$F$5</f>
        <v>0</v>
      </c>
      <c r="F25" s="190">
        <f>PORTIONS!F25*USAGE!$F$6</f>
        <v>0</v>
      </c>
      <c r="G25" s="190">
        <f>PORTIONS!G25*USAGE!$F$7</f>
        <v>0</v>
      </c>
      <c r="H25" s="190">
        <f>PORTIONS!H25*USAGE!$F$8</f>
        <v>0</v>
      </c>
      <c r="I25" s="190">
        <f>PORTIONS!I25*USAGE!$F$9</f>
        <v>0</v>
      </c>
      <c r="J25" s="190">
        <f>PORTIONS!J25*USAGE!$F$10</f>
        <v>0</v>
      </c>
      <c r="K25" s="190">
        <f>PORTIONS!K25*USAGE!$F$11</f>
        <v>0</v>
      </c>
      <c r="L25" s="190">
        <f>PORTIONS!L25*USAGE!$F$12</f>
        <v>1123.714286</v>
      </c>
      <c r="M25" s="142">
        <f>PORTIONS!M25*USAGE!$F$13</f>
        <v>0</v>
      </c>
      <c r="N25" s="190">
        <f>PORTIONS!N25*USAGE!$F$14</f>
        <v>0</v>
      </c>
      <c r="O25" s="190">
        <f>PORTIONS!O25*USAGE!$F$15</f>
        <v>0</v>
      </c>
      <c r="P25" s="190">
        <f>PORTIONS!P25*USAGE!$F$16</f>
        <v>0</v>
      </c>
      <c r="Q25" s="142">
        <f>PORTIONS!Q25*USAGE!$F$17</f>
        <v>0</v>
      </c>
      <c r="R25" s="190">
        <f>PORTIONS!R25*USAGE!$F$18</f>
        <v>0</v>
      </c>
      <c r="S25" s="190">
        <f>PORTIONS!S25*USAGE!$F$19</f>
        <v>0</v>
      </c>
      <c r="T25" s="190">
        <f>PORTIONS!T25*USAGE!$F$20</f>
        <v>0</v>
      </c>
      <c r="U25" s="190">
        <f>PORTIONS!U25*USAGE!$F$21</f>
        <v>0</v>
      </c>
      <c r="V25" s="218">
        <f t="shared" si="1"/>
        <v>1123.714286</v>
      </c>
    </row>
    <row r="26">
      <c r="A26" s="141" t="str">
        <f>COSTS!A26&amp;" (g)"</f>
        <v>Olive oil, extra-virgin (g)</v>
      </c>
      <c r="B26" s="142">
        <f>PORTIONS!B26*USAGE!$F$2</f>
        <v>0</v>
      </c>
      <c r="C26" s="190">
        <f>PORTIONS!C26*USAGE!$F$3</f>
        <v>0</v>
      </c>
      <c r="D26" s="190">
        <f>PORTIONS!D26*USAGE!$F$4</f>
        <v>0</v>
      </c>
      <c r="E26" s="190">
        <f>PORTIONS!E26*USAGE!$F$5</f>
        <v>0</v>
      </c>
      <c r="F26" s="190">
        <f>PORTIONS!F26*USAGE!$F$6</f>
        <v>177.9214286</v>
      </c>
      <c r="G26" s="190">
        <f>PORTIONS!G26*USAGE!$F$7</f>
        <v>243.4714286</v>
      </c>
      <c r="H26" s="190">
        <f>PORTIONS!H26*USAGE!$F$8</f>
        <v>56.18571429</v>
      </c>
      <c r="I26" s="190">
        <f>PORTIONS!I26*USAGE!$F$9</f>
        <v>0</v>
      </c>
      <c r="J26" s="190">
        <f>PORTIONS!J26*USAGE!$F$10</f>
        <v>0</v>
      </c>
      <c r="K26" s="190">
        <f>PORTIONS!K26*USAGE!$F$11</f>
        <v>0</v>
      </c>
      <c r="L26" s="190">
        <f>PORTIONS!L26*USAGE!$F$12</f>
        <v>112.3714286</v>
      </c>
      <c r="M26" s="142">
        <f>PORTIONS!M26*USAGE!$F$13</f>
        <v>0</v>
      </c>
      <c r="N26" s="190">
        <f>PORTIONS!N26*USAGE!$F$14</f>
        <v>0</v>
      </c>
      <c r="O26" s="190">
        <f>PORTIONS!O26*USAGE!$F$15</f>
        <v>17.97942857</v>
      </c>
      <c r="P26" s="190">
        <f>PORTIONS!P26*USAGE!$F$16</f>
        <v>31.21428571</v>
      </c>
      <c r="Q26" s="142">
        <f>PORTIONS!Q26*USAGE!$F$17</f>
        <v>0</v>
      </c>
      <c r="R26" s="190">
        <f>PORTIONS!R26*USAGE!$F$18</f>
        <v>0</v>
      </c>
      <c r="S26" s="190">
        <f>PORTIONS!S26*USAGE!$F$19</f>
        <v>0</v>
      </c>
      <c r="T26" s="190">
        <f>PORTIONS!T26*USAGE!$F$20</f>
        <v>0</v>
      </c>
      <c r="U26" s="190">
        <f>PORTIONS!U26*USAGE!$F$21</f>
        <v>0</v>
      </c>
      <c r="V26" s="218">
        <f t="shared" si="1"/>
        <v>639.1437143</v>
      </c>
    </row>
    <row r="27">
      <c r="A27" s="141" t="str">
        <f>COSTS!A27&amp;" (g)"</f>
        <v>Olive oil, garlic (g)</v>
      </c>
      <c r="B27" s="142">
        <f>PORTIONS!B27*USAGE!$F$2</f>
        <v>0</v>
      </c>
      <c r="C27" s="190">
        <f>PORTIONS!C27*USAGE!$F$3</f>
        <v>0</v>
      </c>
      <c r="D27" s="190">
        <f>PORTIONS!D27*USAGE!$F$4</f>
        <v>24.97142857</v>
      </c>
      <c r="E27" s="190">
        <f>PORTIONS!E27*USAGE!$F$5</f>
        <v>74.91428571</v>
      </c>
      <c r="F27" s="190">
        <f>PORTIONS!F27*USAGE!$F$6</f>
        <v>0</v>
      </c>
      <c r="G27" s="190">
        <f>PORTIONS!G27*USAGE!$F$7</f>
        <v>0</v>
      </c>
      <c r="H27" s="190">
        <f>PORTIONS!H27*USAGE!$F$8</f>
        <v>0</v>
      </c>
      <c r="I27" s="190">
        <f>PORTIONS!I27*USAGE!$F$9</f>
        <v>56.18571429</v>
      </c>
      <c r="J27" s="190">
        <f>PORTIONS!J27*USAGE!$F$10</f>
        <v>0</v>
      </c>
      <c r="K27" s="190">
        <f>PORTIONS!K27*USAGE!$F$11</f>
        <v>56.18571429</v>
      </c>
      <c r="L27" s="190">
        <f>PORTIONS!L27*USAGE!$F$12</f>
        <v>0</v>
      </c>
      <c r="M27" s="142">
        <f>PORTIONS!M27*USAGE!$F$13</f>
        <v>0</v>
      </c>
      <c r="N27" s="190">
        <f>PORTIONS!N27*USAGE!$F$14</f>
        <v>0</v>
      </c>
      <c r="O27" s="190">
        <f>PORTIONS!O27*USAGE!$F$15</f>
        <v>0</v>
      </c>
      <c r="P27" s="190">
        <f>PORTIONS!P27*USAGE!$F$16</f>
        <v>0</v>
      </c>
      <c r="Q27" s="142">
        <f>PORTIONS!Q27*USAGE!$F$17</f>
        <v>0</v>
      </c>
      <c r="R27" s="190">
        <f>PORTIONS!R27*USAGE!$F$18</f>
        <v>0</v>
      </c>
      <c r="S27" s="190">
        <f>PORTIONS!S27*USAGE!$F$19</f>
        <v>0</v>
      </c>
      <c r="T27" s="190">
        <f>PORTIONS!T27*USAGE!$F$20</f>
        <v>0</v>
      </c>
      <c r="U27" s="190">
        <f>PORTIONS!U27*USAGE!$F$21</f>
        <v>0</v>
      </c>
      <c r="V27" s="218">
        <f t="shared" si="1"/>
        <v>212.2571429</v>
      </c>
    </row>
    <row r="28">
      <c r="A28" s="141" t="str">
        <f>COSTS!A28&amp;" (g)"</f>
        <v>OLIVE OIL, PURE (g)</v>
      </c>
      <c r="B28" s="142">
        <f>PORTIONS!B28*USAGE!$F$2</f>
        <v>0</v>
      </c>
      <c r="C28" s="190">
        <f>PORTIONS!C28*USAGE!$F$3</f>
        <v>0</v>
      </c>
      <c r="D28" s="190">
        <f>PORTIONS!D28*USAGE!$F$4</f>
        <v>0</v>
      </c>
      <c r="E28" s="190">
        <f>PORTIONS!E28*USAGE!$F$5</f>
        <v>0</v>
      </c>
      <c r="F28" s="190">
        <f>PORTIONS!F28*USAGE!$F$6</f>
        <v>0</v>
      </c>
      <c r="G28" s="190">
        <f>PORTIONS!G28*USAGE!$F$7</f>
        <v>0</v>
      </c>
      <c r="H28" s="190">
        <f>PORTIONS!H28*USAGE!$F$8</f>
        <v>0</v>
      </c>
      <c r="I28" s="190">
        <f>PORTIONS!I28*USAGE!$F$9</f>
        <v>0</v>
      </c>
      <c r="J28" s="190">
        <f>PORTIONS!J28*USAGE!$F$10</f>
        <v>0</v>
      </c>
      <c r="K28" s="190">
        <f>PORTIONS!K28*USAGE!$F$11</f>
        <v>0</v>
      </c>
      <c r="L28" s="190">
        <f>PORTIONS!L28*USAGE!$F$12</f>
        <v>0</v>
      </c>
      <c r="M28" s="142">
        <f>PORTIONS!M28*USAGE!$F$13</f>
        <v>0</v>
      </c>
      <c r="N28" s="190">
        <f>PORTIONS!N28*USAGE!$F$14</f>
        <v>0</v>
      </c>
      <c r="O28" s="190">
        <f>PORTIONS!O28*USAGE!$F$15</f>
        <v>0</v>
      </c>
      <c r="P28" s="190">
        <f>PORTIONS!P28*USAGE!$F$16</f>
        <v>0</v>
      </c>
      <c r="Q28" s="142">
        <f>PORTIONS!Q28*USAGE!$F$17</f>
        <v>0</v>
      </c>
      <c r="R28" s="190">
        <f>PORTIONS!R28*USAGE!$F$18</f>
        <v>0</v>
      </c>
      <c r="S28" s="190">
        <f>PORTIONS!S28*USAGE!$F$19</f>
        <v>0</v>
      </c>
      <c r="T28" s="190">
        <f>PORTIONS!T28*USAGE!$F$20</f>
        <v>0</v>
      </c>
      <c r="U28" s="190">
        <f>PORTIONS!U28*USAGE!$F$21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PORTIONS!B29*USAGE!$F$2</f>
        <v>0</v>
      </c>
      <c r="C29" s="190">
        <f>PORTIONS!C29*USAGE!$F$3</f>
        <v>0</v>
      </c>
      <c r="D29" s="190">
        <f>PORTIONS!D29*USAGE!$F$4</f>
        <v>0</v>
      </c>
      <c r="E29" s="190">
        <f>PORTIONS!E29*USAGE!$F$5</f>
        <v>0</v>
      </c>
      <c r="F29" s="190">
        <f>PORTIONS!F29*USAGE!$F$6</f>
        <v>741.3392857</v>
      </c>
      <c r="G29" s="190">
        <f>PORTIONS!G29*USAGE!$F$7</f>
        <v>0</v>
      </c>
      <c r="H29" s="190">
        <f>PORTIONS!H29*USAGE!$F$8</f>
        <v>0</v>
      </c>
      <c r="I29" s="190">
        <f>PORTIONS!I29*USAGE!$F$9</f>
        <v>936.4285714</v>
      </c>
      <c r="J29" s="190">
        <f>PORTIONS!J29*USAGE!$F$10</f>
        <v>0</v>
      </c>
      <c r="K29" s="190">
        <f>PORTIONS!K29*USAGE!$F$11</f>
        <v>0</v>
      </c>
      <c r="L29" s="190">
        <f>PORTIONS!L29*USAGE!$F$12</f>
        <v>0</v>
      </c>
      <c r="M29" s="142">
        <f>PORTIONS!M29*USAGE!$F$13</f>
        <v>0</v>
      </c>
      <c r="N29" s="190">
        <f>PORTIONS!N29*USAGE!$F$14</f>
        <v>0</v>
      </c>
      <c r="O29" s="190">
        <f>PORTIONS!O29*USAGE!$F$15</f>
        <v>0</v>
      </c>
      <c r="P29" s="190">
        <f>PORTIONS!P29*USAGE!$F$16</f>
        <v>0</v>
      </c>
      <c r="Q29" s="142">
        <f>PORTIONS!Q29*USAGE!$F$17</f>
        <v>0</v>
      </c>
      <c r="R29" s="190">
        <f>PORTIONS!R29*USAGE!$F$18</f>
        <v>0</v>
      </c>
      <c r="S29" s="190">
        <f>PORTIONS!S29*USAGE!$F$19</f>
        <v>0</v>
      </c>
      <c r="T29" s="190">
        <f>PORTIONS!T29*USAGE!$F$20</f>
        <v>0</v>
      </c>
      <c r="U29" s="190">
        <f>PORTIONS!U29*USAGE!$F$21</f>
        <v>0</v>
      </c>
      <c r="V29" s="218">
        <f t="shared" si="1"/>
        <v>1677.767857</v>
      </c>
    </row>
    <row r="30">
      <c r="A30" s="141" t="str">
        <f>COSTS!A30&amp;" (g)"</f>
        <v>Oregano (g)</v>
      </c>
      <c r="B30" s="142">
        <f>PORTIONS!B30*USAGE!$F$2</f>
        <v>0</v>
      </c>
      <c r="C30" s="190">
        <f>PORTIONS!C30*USAGE!$F$3</f>
        <v>0</v>
      </c>
      <c r="D30" s="190">
        <f>PORTIONS!D30*USAGE!$F$4</f>
        <v>1.248571429</v>
      </c>
      <c r="E30" s="190">
        <f>PORTIONS!E30*USAGE!$F$5</f>
        <v>3.745714286</v>
      </c>
      <c r="F30" s="190">
        <f>PORTIONS!F30*USAGE!$F$6</f>
        <v>5.930714286</v>
      </c>
      <c r="G30" s="190">
        <f>PORTIONS!G30*USAGE!$F$7</f>
        <v>8.115714286</v>
      </c>
      <c r="H30" s="190">
        <f>PORTIONS!H30*USAGE!$F$8</f>
        <v>1.872857143</v>
      </c>
      <c r="I30" s="190">
        <f>PORTIONS!I30*USAGE!$F$9</f>
        <v>0</v>
      </c>
      <c r="J30" s="190">
        <f>PORTIONS!J30*USAGE!$F$10</f>
        <v>6.555</v>
      </c>
      <c r="K30" s="190">
        <f>PORTIONS!K30*USAGE!$F$11</f>
        <v>1.872857143</v>
      </c>
      <c r="L30" s="190">
        <f>PORTIONS!L30*USAGE!$F$12</f>
        <v>3.745714286</v>
      </c>
      <c r="M30" s="142">
        <f>PORTIONS!M30*USAGE!$F$13</f>
        <v>0</v>
      </c>
      <c r="N30" s="190">
        <f>PORTIONS!N30*USAGE!$F$14</f>
        <v>0</v>
      </c>
      <c r="O30" s="190">
        <f>PORTIONS!O30*USAGE!$F$15</f>
        <v>0</v>
      </c>
      <c r="P30" s="190">
        <f>PORTIONS!P30*USAGE!$F$16</f>
        <v>0</v>
      </c>
      <c r="Q30" s="142">
        <f>PORTIONS!Q30*USAGE!$F$17</f>
        <v>0</v>
      </c>
      <c r="R30" s="190">
        <f>PORTIONS!R30*USAGE!$F$18</f>
        <v>0</v>
      </c>
      <c r="S30" s="190">
        <f>PORTIONS!S30*USAGE!$F$19</f>
        <v>0</v>
      </c>
      <c r="T30" s="190">
        <f>PORTIONS!T30*USAGE!$F$20</f>
        <v>0</v>
      </c>
      <c r="U30" s="190">
        <f>PORTIONS!U30*USAGE!$F$21</f>
        <v>0</v>
      </c>
      <c r="V30" s="218">
        <f t="shared" si="1"/>
        <v>33.08714286</v>
      </c>
    </row>
    <row r="31">
      <c r="A31" s="141" t="str">
        <f>COSTS!A31&amp;" (g)"</f>
        <v>Pecorino Romano (g)</v>
      </c>
      <c r="B31" s="142">
        <f>PORTIONS!B31*USAGE!$F$2</f>
        <v>0</v>
      </c>
      <c r="C31" s="190">
        <f>PORTIONS!C31*USAGE!$F$3</f>
        <v>0</v>
      </c>
      <c r="D31" s="190">
        <f>PORTIONS!D31*USAGE!$F$4</f>
        <v>109.25</v>
      </c>
      <c r="E31" s="190">
        <f>PORTIONS!E31*USAGE!$F$5</f>
        <v>0</v>
      </c>
      <c r="F31" s="190">
        <f>PORTIONS!F31*USAGE!$F$6</f>
        <v>0</v>
      </c>
      <c r="G31" s="190">
        <f>PORTIONS!G31*USAGE!$F$7</f>
        <v>0</v>
      </c>
      <c r="H31" s="190">
        <f>PORTIONS!H31*USAGE!$F$8</f>
        <v>0</v>
      </c>
      <c r="I31" s="190">
        <f>PORTIONS!I31*USAGE!$F$9</f>
        <v>0</v>
      </c>
      <c r="J31" s="190">
        <f>PORTIONS!J31*USAGE!$F$10</f>
        <v>0</v>
      </c>
      <c r="K31" s="190">
        <f>PORTIONS!K31*USAGE!$F$11</f>
        <v>187.2857143</v>
      </c>
      <c r="L31" s="190">
        <f>PORTIONS!L31*USAGE!$F$12</f>
        <v>0</v>
      </c>
      <c r="M31" s="142">
        <f>PORTIONS!M31*USAGE!$F$13</f>
        <v>0</v>
      </c>
      <c r="N31" s="190">
        <f>PORTIONS!N31*USAGE!$F$14</f>
        <v>0</v>
      </c>
      <c r="O31" s="190">
        <f>PORTIONS!O31*USAGE!$F$15</f>
        <v>0</v>
      </c>
      <c r="P31" s="190">
        <f>PORTIONS!P31*USAGE!$F$16</f>
        <v>0</v>
      </c>
      <c r="Q31" s="142">
        <f>PORTIONS!Q31*USAGE!$F$17</f>
        <v>0</v>
      </c>
      <c r="R31" s="190">
        <f>PORTIONS!R31*USAGE!$F$18</f>
        <v>0</v>
      </c>
      <c r="S31" s="190">
        <f>PORTIONS!S31*USAGE!$F$19</f>
        <v>0</v>
      </c>
      <c r="T31" s="190">
        <f>PORTIONS!T31*USAGE!$F$20</f>
        <v>0</v>
      </c>
      <c r="U31" s="190">
        <f>PORTIONS!U31*USAGE!$F$21</f>
        <v>0</v>
      </c>
      <c r="V31" s="218">
        <f t="shared" si="1"/>
        <v>296.5357143</v>
      </c>
    </row>
    <row r="32">
      <c r="A32" s="141" t="str">
        <f>COSTS!A32&amp;" (g)"</f>
        <v>Pepper, black (g)</v>
      </c>
      <c r="B32" s="142">
        <f>PORTIONS!B32*USAGE!$F$2</f>
        <v>0</v>
      </c>
      <c r="C32" s="190">
        <f>PORTIONS!C32*USAGE!$F$3</f>
        <v>0</v>
      </c>
      <c r="D32" s="190">
        <f>PORTIONS!D32*USAGE!$F$4</f>
        <v>0</v>
      </c>
      <c r="E32" s="190">
        <f>PORTIONS!E32*USAGE!$F$5</f>
        <v>0</v>
      </c>
      <c r="F32" s="190">
        <f>PORTIONS!F32*USAGE!$F$6</f>
        <v>0</v>
      </c>
      <c r="G32" s="190">
        <f>PORTIONS!G32*USAGE!$F$7</f>
        <v>0</v>
      </c>
      <c r="H32" s="190">
        <f>PORTIONS!H32*USAGE!$F$8</f>
        <v>0</v>
      </c>
      <c r="I32" s="190">
        <f>PORTIONS!I32*USAGE!$F$9</f>
        <v>0</v>
      </c>
      <c r="J32" s="190">
        <f>PORTIONS!J32*USAGE!$F$10</f>
        <v>0</v>
      </c>
      <c r="K32" s="190">
        <f>PORTIONS!K32*USAGE!$F$11</f>
        <v>0</v>
      </c>
      <c r="L32" s="190">
        <f>PORTIONS!L32*USAGE!$F$12</f>
        <v>0</v>
      </c>
      <c r="M32" s="142">
        <f>PORTIONS!M32*USAGE!$F$13</f>
        <v>0</v>
      </c>
      <c r="N32" s="190">
        <f>PORTIONS!N32*USAGE!$F$14</f>
        <v>0.06367714286</v>
      </c>
      <c r="O32" s="190">
        <f>PORTIONS!O32*USAGE!$F$15</f>
        <v>0</v>
      </c>
      <c r="P32" s="190">
        <f>PORTIONS!P32*USAGE!$F$16</f>
        <v>0</v>
      </c>
      <c r="Q32" s="142">
        <f>PORTIONS!Q32*USAGE!$F$17</f>
        <v>0</v>
      </c>
      <c r="R32" s="190">
        <f>PORTIONS!R32*USAGE!$F$18</f>
        <v>0</v>
      </c>
      <c r="S32" s="190">
        <f>PORTIONS!S32*USAGE!$F$19</f>
        <v>0</v>
      </c>
      <c r="T32" s="190">
        <f>PORTIONS!T32*USAGE!$F$20</f>
        <v>0</v>
      </c>
      <c r="U32" s="190">
        <f>PORTIONS!U32*USAGE!$F$21</f>
        <v>0</v>
      </c>
      <c r="V32" s="218">
        <f t="shared" si="1"/>
        <v>0.06367714286</v>
      </c>
    </row>
    <row r="33">
      <c r="A33" s="141" t="str">
        <f>COSTS!A33&amp;" (g)"</f>
        <v>Pepperoni (g)</v>
      </c>
      <c r="B33" s="142">
        <f>PORTIONS!B33*USAGE!$F$2</f>
        <v>0</v>
      </c>
      <c r="C33" s="190">
        <f>PORTIONS!C33*USAGE!$F$3</f>
        <v>0</v>
      </c>
      <c r="D33" s="190">
        <f>PORTIONS!D33*USAGE!$F$4</f>
        <v>0</v>
      </c>
      <c r="E33" s="190">
        <f>PORTIONS!E33*USAGE!$F$5</f>
        <v>0</v>
      </c>
      <c r="F33" s="190">
        <f>PORTIONS!F33*USAGE!$F$6</f>
        <v>0</v>
      </c>
      <c r="G33" s="190">
        <f>PORTIONS!G33*USAGE!$F$7</f>
        <v>0</v>
      </c>
      <c r="H33" s="190">
        <f>PORTIONS!H33*USAGE!$F$8</f>
        <v>0</v>
      </c>
      <c r="I33" s="190">
        <f>PORTIONS!I33*USAGE!$F$9</f>
        <v>0</v>
      </c>
      <c r="J33" s="190">
        <f>PORTIONS!J33*USAGE!$F$10</f>
        <v>1802.625</v>
      </c>
      <c r="K33" s="190">
        <f>PORTIONS!K33*USAGE!$F$11</f>
        <v>0</v>
      </c>
      <c r="L33" s="190">
        <f>PORTIONS!L33*USAGE!$F$12</f>
        <v>0</v>
      </c>
      <c r="M33" s="142">
        <f>PORTIONS!M33*USAGE!$F$13</f>
        <v>0</v>
      </c>
      <c r="N33" s="190">
        <f>PORTIONS!N33*USAGE!$F$14</f>
        <v>0</v>
      </c>
      <c r="O33" s="190">
        <f>PORTIONS!O33*USAGE!$F$15</f>
        <v>0</v>
      </c>
      <c r="P33" s="190">
        <f>PORTIONS!P33*USAGE!$F$16</f>
        <v>0</v>
      </c>
      <c r="Q33" s="142">
        <f>PORTIONS!Q33*USAGE!$F$17</f>
        <v>0</v>
      </c>
      <c r="R33" s="190">
        <f>PORTIONS!R33*USAGE!$F$18</f>
        <v>0</v>
      </c>
      <c r="S33" s="190">
        <f>PORTIONS!S33*USAGE!$F$19</f>
        <v>0</v>
      </c>
      <c r="T33" s="190">
        <f>PORTIONS!T33*USAGE!$F$20</f>
        <v>0</v>
      </c>
      <c r="U33" s="190">
        <f>PORTIONS!U33*USAGE!$F$21</f>
        <v>0</v>
      </c>
      <c r="V33" s="218">
        <f t="shared" si="1"/>
        <v>1802.625</v>
      </c>
    </row>
    <row r="34">
      <c r="A34" s="141" t="str">
        <f>COSTS!A34&amp;" (g)"</f>
        <v>Rosemary (g)</v>
      </c>
      <c r="B34" s="142">
        <f>PORTIONS!B34*USAGE!$F$2</f>
        <v>0</v>
      </c>
      <c r="C34" s="190">
        <f>PORTIONS!C34*USAGE!$F$3</f>
        <v>0</v>
      </c>
      <c r="D34" s="190">
        <f>PORTIONS!D34*USAGE!$F$4</f>
        <v>0</v>
      </c>
      <c r="E34" s="190">
        <f>PORTIONS!E34*USAGE!$F$5</f>
        <v>0</v>
      </c>
      <c r="F34" s="190">
        <f>PORTIONS!F34*USAGE!$F$6</f>
        <v>0</v>
      </c>
      <c r="G34" s="190">
        <f>PORTIONS!G34*USAGE!$F$7</f>
        <v>0</v>
      </c>
      <c r="H34" s="190">
        <f>PORTIONS!H34*USAGE!$F$8</f>
        <v>0</v>
      </c>
      <c r="I34" s="190">
        <f>PORTIONS!I34*USAGE!$F$9</f>
        <v>1.872857143</v>
      </c>
      <c r="J34" s="190">
        <f>PORTIONS!J34*USAGE!$F$10</f>
        <v>0</v>
      </c>
      <c r="K34" s="190">
        <f>PORTIONS!K34*USAGE!$F$11</f>
        <v>0</v>
      </c>
      <c r="L34" s="190">
        <f>PORTIONS!L34*USAGE!$F$12</f>
        <v>0</v>
      </c>
      <c r="M34" s="142">
        <f>PORTIONS!M34*USAGE!$F$13</f>
        <v>0</v>
      </c>
      <c r="N34" s="190">
        <f>PORTIONS!N34*USAGE!$F$14</f>
        <v>0</v>
      </c>
      <c r="O34" s="190">
        <f>PORTIONS!O34*USAGE!$F$15</f>
        <v>0</v>
      </c>
      <c r="P34" s="190">
        <f>PORTIONS!P34*USAGE!$F$16</f>
        <v>0</v>
      </c>
      <c r="Q34" s="142">
        <f>PORTIONS!Q34*USAGE!$F$17</f>
        <v>0</v>
      </c>
      <c r="R34" s="190">
        <f>PORTIONS!R34*USAGE!$F$18</f>
        <v>0</v>
      </c>
      <c r="S34" s="190">
        <f>PORTIONS!S34*USAGE!$F$19</f>
        <v>0</v>
      </c>
      <c r="T34" s="190">
        <f>PORTIONS!T34*USAGE!$F$20</f>
        <v>0</v>
      </c>
      <c r="U34" s="190">
        <f>PORTIONS!U34*USAGE!$F$21</f>
        <v>0</v>
      </c>
      <c r="V34" s="218">
        <f t="shared" si="1"/>
        <v>1.872857143</v>
      </c>
    </row>
    <row r="35">
      <c r="A35" s="141" t="str">
        <f>COSTS!A35&amp;" (g)"</f>
        <v>SALT, GRANULATED (g)</v>
      </c>
      <c r="B35" s="142">
        <f>PORTIONS!B35*USAGE!$F$2</f>
        <v>0</v>
      </c>
      <c r="C35" s="190">
        <f>PORTIONS!C35*USAGE!$F$3</f>
        <v>0</v>
      </c>
      <c r="D35" s="190">
        <f>PORTIONS!D35*USAGE!$F$4</f>
        <v>0</v>
      </c>
      <c r="E35" s="190">
        <f>PORTIONS!E35*USAGE!$F$5</f>
        <v>0</v>
      </c>
      <c r="F35" s="190">
        <f>PORTIONS!F35*USAGE!$F$6</f>
        <v>0</v>
      </c>
      <c r="G35" s="190">
        <f>PORTIONS!G35*USAGE!$F$7</f>
        <v>0</v>
      </c>
      <c r="H35" s="190">
        <f>PORTIONS!H35*USAGE!$F$8</f>
        <v>0</v>
      </c>
      <c r="I35" s="190">
        <f>PORTIONS!I35*USAGE!$F$9</f>
        <v>0</v>
      </c>
      <c r="J35" s="190">
        <f>PORTIONS!J35*USAGE!$F$10</f>
        <v>0</v>
      </c>
      <c r="K35" s="190">
        <f>PORTIONS!K35*USAGE!$F$11</f>
        <v>0</v>
      </c>
      <c r="L35" s="190">
        <f>PORTIONS!L35*USAGE!$F$12</f>
        <v>0</v>
      </c>
      <c r="M35" s="142">
        <f>PORTIONS!M35*USAGE!$F$13</f>
        <v>0</v>
      </c>
      <c r="N35" s="190">
        <f>PORTIONS!N35*USAGE!$F$14</f>
        <v>0</v>
      </c>
      <c r="O35" s="190">
        <f>PORTIONS!O35*USAGE!$F$15</f>
        <v>0</v>
      </c>
      <c r="P35" s="190">
        <f>PORTIONS!P35*USAGE!$F$16</f>
        <v>0</v>
      </c>
      <c r="Q35" s="142">
        <f>PORTIONS!Q35*USAGE!$F$17</f>
        <v>0</v>
      </c>
      <c r="R35" s="190">
        <f>PORTIONS!R35*USAGE!$F$18</f>
        <v>0</v>
      </c>
      <c r="S35" s="190">
        <f>PORTIONS!S35*USAGE!$F$19</f>
        <v>0</v>
      </c>
      <c r="T35" s="190">
        <f>PORTIONS!T35*USAGE!$F$20</f>
        <v>0</v>
      </c>
      <c r="U35" s="190">
        <f>PORTIONS!U35*USAGE!$F$21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PORTIONS!B36*USAGE!$F$2</f>
        <v>0</v>
      </c>
      <c r="C36" s="190">
        <f>PORTIONS!C36*USAGE!$F$3</f>
        <v>0</v>
      </c>
      <c r="D36" s="190">
        <f>PORTIONS!D36*USAGE!$F$4</f>
        <v>0</v>
      </c>
      <c r="E36" s="190">
        <f>PORTIONS!E36*USAGE!$F$5</f>
        <v>0</v>
      </c>
      <c r="F36" s="190">
        <f>PORTIONS!F36*USAGE!$F$6</f>
        <v>0</v>
      </c>
      <c r="G36" s="190">
        <f>PORTIONS!G36*USAGE!$F$7</f>
        <v>0</v>
      </c>
      <c r="H36" s="190">
        <f>PORTIONS!H36*USAGE!$F$8</f>
        <v>0</v>
      </c>
      <c r="I36" s="190">
        <f>PORTIONS!I36*USAGE!$F$9</f>
        <v>0</v>
      </c>
      <c r="J36" s="190">
        <f>PORTIONS!J36*USAGE!$F$10</f>
        <v>0</v>
      </c>
      <c r="K36" s="190">
        <f>PORTIONS!K36*USAGE!$F$11</f>
        <v>0</v>
      </c>
      <c r="L36" s="190">
        <f>PORTIONS!L36*USAGE!$F$12</f>
        <v>0</v>
      </c>
      <c r="M36" s="142">
        <f>PORTIONS!M36*USAGE!$F$13</f>
        <v>0</v>
      </c>
      <c r="N36" s="190">
        <f>PORTIONS!N36*USAGE!$F$14</f>
        <v>0</v>
      </c>
      <c r="O36" s="190">
        <f>PORTIONS!O36*USAGE!$F$15</f>
        <v>0.02996571429</v>
      </c>
      <c r="P36" s="190">
        <f>PORTIONS!P36*USAGE!$F$16</f>
        <v>0</v>
      </c>
      <c r="Q36" s="142">
        <f>PORTIONS!Q36*USAGE!$F$17</f>
        <v>0</v>
      </c>
      <c r="R36" s="190">
        <f>PORTIONS!R36*USAGE!$F$18</f>
        <v>0</v>
      </c>
      <c r="S36" s="190">
        <f>PORTIONS!S36*USAGE!$F$19</f>
        <v>0</v>
      </c>
      <c r="T36" s="190">
        <f>PORTIONS!T36*USAGE!$F$20</f>
        <v>0</v>
      </c>
      <c r="U36" s="190">
        <f>PORTIONS!U36*USAGE!$F$21</f>
        <v>0</v>
      </c>
      <c r="V36" s="218">
        <f t="shared" si="1"/>
        <v>0.02996571429</v>
      </c>
    </row>
    <row r="37">
      <c r="A37" s="141" t="str">
        <f>COSTS!A37&amp;" (g)"</f>
        <v>Sausage (g)</v>
      </c>
      <c r="B37" s="142">
        <f>PORTIONS!B37*USAGE!$F$2</f>
        <v>0</v>
      </c>
      <c r="C37" s="190">
        <f>PORTIONS!C37*USAGE!$F$3</f>
        <v>0</v>
      </c>
      <c r="D37" s="190">
        <f>PORTIONS!D37*USAGE!$F$4</f>
        <v>0</v>
      </c>
      <c r="E37" s="190">
        <f>PORTIONS!E37*USAGE!$F$5</f>
        <v>0</v>
      </c>
      <c r="F37" s="190">
        <f>PORTIONS!F37*USAGE!$F$6</f>
        <v>1630.946429</v>
      </c>
      <c r="G37" s="190">
        <f>PORTIONS!G37*USAGE!$F$7</f>
        <v>0</v>
      </c>
      <c r="H37" s="190">
        <f>PORTIONS!H37*USAGE!$F$8</f>
        <v>0</v>
      </c>
      <c r="I37" s="190">
        <f>PORTIONS!I37*USAGE!$F$9</f>
        <v>0</v>
      </c>
      <c r="J37" s="190">
        <f>PORTIONS!J37*USAGE!$F$10</f>
        <v>0</v>
      </c>
      <c r="K37" s="190">
        <f>PORTIONS!K37*USAGE!$F$11</f>
        <v>0</v>
      </c>
      <c r="L37" s="190">
        <f>PORTIONS!L37*USAGE!$F$12</f>
        <v>0</v>
      </c>
      <c r="M37" s="142">
        <f>PORTIONS!M37*USAGE!$F$13</f>
        <v>0</v>
      </c>
      <c r="N37" s="190">
        <f>PORTIONS!N37*USAGE!$F$14</f>
        <v>0</v>
      </c>
      <c r="O37" s="190">
        <f>PORTIONS!O37*USAGE!$F$15</f>
        <v>0</v>
      </c>
      <c r="P37" s="190">
        <f>PORTIONS!P37*USAGE!$F$16</f>
        <v>0</v>
      </c>
      <c r="Q37" s="142">
        <f>PORTIONS!Q37*USAGE!$F$17</f>
        <v>0</v>
      </c>
      <c r="R37" s="190">
        <f>PORTIONS!R37*USAGE!$F$18</f>
        <v>0</v>
      </c>
      <c r="S37" s="190">
        <f>PORTIONS!S37*USAGE!$F$19</f>
        <v>0</v>
      </c>
      <c r="T37" s="190">
        <f>PORTIONS!T37*USAGE!$F$20</f>
        <v>0</v>
      </c>
      <c r="U37" s="190">
        <f>PORTIONS!U37*USAGE!$F$21</f>
        <v>0</v>
      </c>
      <c r="V37" s="218">
        <f t="shared" si="1"/>
        <v>1630.946429</v>
      </c>
    </row>
    <row r="38">
      <c r="A38" s="141" t="str">
        <f>COSTS!A38&amp;" (g)"</f>
        <v>Smokey Blue Cheese (g)</v>
      </c>
      <c r="B38" s="142">
        <f>PORTIONS!B38*USAGE!$F$2</f>
        <v>0</v>
      </c>
      <c r="C38" s="190">
        <f>PORTIONS!C38*USAGE!$F$3</f>
        <v>0</v>
      </c>
      <c r="D38" s="190">
        <f>PORTIONS!D38*USAGE!$F$4</f>
        <v>0</v>
      </c>
      <c r="E38" s="190">
        <f>PORTIONS!E38*USAGE!$F$5</f>
        <v>0</v>
      </c>
      <c r="F38" s="190">
        <f>PORTIONS!F38*USAGE!$F$6</f>
        <v>0</v>
      </c>
      <c r="G38" s="190">
        <f>PORTIONS!G38*USAGE!$F$7</f>
        <v>0</v>
      </c>
      <c r="H38" s="190">
        <f>PORTIONS!H38*USAGE!$F$8</f>
        <v>0</v>
      </c>
      <c r="I38" s="190">
        <f>PORTIONS!I38*USAGE!$F$9</f>
        <v>187.2857143</v>
      </c>
      <c r="J38" s="190">
        <f>PORTIONS!J38*USAGE!$F$10</f>
        <v>0</v>
      </c>
      <c r="K38" s="190">
        <f>PORTIONS!K38*USAGE!$F$11</f>
        <v>187.2857143</v>
      </c>
      <c r="L38" s="190">
        <f>PORTIONS!L38*USAGE!$F$12</f>
        <v>0</v>
      </c>
      <c r="M38" s="142">
        <f>PORTIONS!M38*USAGE!$F$13</f>
        <v>0</v>
      </c>
      <c r="N38" s="190">
        <f>PORTIONS!N38*USAGE!$F$14</f>
        <v>0</v>
      </c>
      <c r="O38" s="190">
        <f>PORTIONS!O38*USAGE!$F$15</f>
        <v>0</v>
      </c>
      <c r="P38" s="190">
        <f>PORTIONS!P38*USAGE!$F$16</f>
        <v>78.03571429</v>
      </c>
      <c r="Q38" s="142">
        <f>PORTIONS!Q38*USAGE!$F$17</f>
        <v>0</v>
      </c>
      <c r="R38" s="190">
        <f>PORTIONS!R38*USAGE!$F$18</f>
        <v>0</v>
      </c>
      <c r="S38" s="190">
        <f>PORTIONS!S38*USAGE!$F$19</f>
        <v>0</v>
      </c>
      <c r="T38" s="190">
        <f>PORTIONS!T38*USAGE!$F$20</f>
        <v>0</v>
      </c>
      <c r="U38" s="190">
        <f>PORTIONS!U38*USAGE!$F$21</f>
        <v>0</v>
      </c>
      <c r="V38" s="218">
        <f t="shared" si="1"/>
        <v>452.6071429</v>
      </c>
    </row>
    <row r="39">
      <c r="A39" s="141" t="str">
        <f>COSTS!A39&amp;" (g)"</f>
        <v>Spinach (g)</v>
      </c>
      <c r="B39" s="142">
        <f>PORTIONS!B39*USAGE!$F$2</f>
        <v>0</v>
      </c>
      <c r="C39" s="190">
        <f>PORTIONS!C39*USAGE!$F$3</f>
        <v>0</v>
      </c>
      <c r="D39" s="190">
        <f>PORTIONS!D39*USAGE!$F$4</f>
        <v>0</v>
      </c>
      <c r="E39" s="190">
        <f>PORTIONS!E39*USAGE!$F$5</f>
        <v>0</v>
      </c>
      <c r="F39" s="190">
        <f>PORTIONS!F39*USAGE!$F$6</f>
        <v>0</v>
      </c>
      <c r="G39" s="190">
        <f>PORTIONS!G39*USAGE!$F$7</f>
        <v>0</v>
      </c>
      <c r="H39" s="190">
        <f>PORTIONS!H39*USAGE!$F$8</f>
        <v>0</v>
      </c>
      <c r="I39" s="190">
        <f>PORTIONS!I39*USAGE!$F$9</f>
        <v>0</v>
      </c>
      <c r="J39" s="190">
        <f>PORTIONS!J39*USAGE!$F$10</f>
        <v>0</v>
      </c>
      <c r="K39" s="190">
        <f>PORTIONS!K39*USAGE!$F$11</f>
        <v>0</v>
      </c>
      <c r="L39" s="190">
        <f>PORTIONS!L39*USAGE!$F$12</f>
        <v>280.9285714</v>
      </c>
      <c r="M39" s="142">
        <f>PORTIONS!M39*USAGE!$F$13</f>
        <v>0</v>
      </c>
      <c r="N39" s="190">
        <f>PORTIONS!N39*USAGE!$F$14</f>
        <v>0</v>
      </c>
      <c r="O39" s="190">
        <f>PORTIONS!O39*USAGE!$F$15</f>
        <v>0</v>
      </c>
      <c r="P39" s="190">
        <f>PORTIONS!P39*USAGE!$F$16</f>
        <v>280.9285714</v>
      </c>
      <c r="Q39" s="142">
        <f>PORTIONS!Q39*USAGE!$F$17</f>
        <v>0</v>
      </c>
      <c r="R39" s="190">
        <f>PORTIONS!R39*USAGE!$F$18</f>
        <v>0</v>
      </c>
      <c r="S39" s="190">
        <f>PORTIONS!S39*USAGE!$F$19</f>
        <v>0</v>
      </c>
      <c r="T39" s="190">
        <f>PORTIONS!T39*USAGE!$F$20</f>
        <v>0</v>
      </c>
      <c r="U39" s="190">
        <f>PORTIONS!U39*USAGE!$F$21</f>
        <v>0</v>
      </c>
      <c r="V39" s="218">
        <f t="shared" si="1"/>
        <v>561.8571429</v>
      </c>
    </row>
    <row r="40">
      <c r="A40" s="141" t="str">
        <f>COSTS!A40&amp;" (g)"</f>
        <v>SUGAR (g)</v>
      </c>
      <c r="B40" s="142">
        <f>PORTIONS!B40*USAGE!$F$2</f>
        <v>0</v>
      </c>
      <c r="C40" s="190">
        <f>PORTIONS!C40*USAGE!$F$3</f>
        <v>0</v>
      </c>
      <c r="D40" s="190">
        <f>PORTIONS!D40*USAGE!$F$4</f>
        <v>0</v>
      </c>
      <c r="E40" s="190">
        <f>PORTIONS!E40*USAGE!$F$5</f>
        <v>0</v>
      </c>
      <c r="F40" s="190">
        <f>PORTIONS!F40*USAGE!$F$6</f>
        <v>0</v>
      </c>
      <c r="G40" s="190">
        <f>PORTIONS!G40*USAGE!$F$7</f>
        <v>0</v>
      </c>
      <c r="H40" s="190">
        <f>PORTIONS!H40*USAGE!$F$8</f>
        <v>0</v>
      </c>
      <c r="I40" s="190">
        <f>PORTIONS!I40*USAGE!$F$9</f>
        <v>0</v>
      </c>
      <c r="J40" s="190">
        <f>PORTIONS!J40*USAGE!$F$10</f>
        <v>0</v>
      </c>
      <c r="K40" s="190">
        <f>PORTIONS!K40*USAGE!$F$11</f>
        <v>0</v>
      </c>
      <c r="L40" s="190">
        <f>PORTIONS!L40*USAGE!$F$12</f>
        <v>0</v>
      </c>
      <c r="M40" s="142">
        <f>PORTIONS!M40*USAGE!$F$13</f>
        <v>0</v>
      </c>
      <c r="N40" s="190">
        <f>PORTIONS!N40*USAGE!$F$14</f>
        <v>0</v>
      </c>
      <c r="O40" s="190">
        <f>PORTIONS!O40*USAGE!$F$15</f>
        <v>0</v>
      </c>
      <c r="P40" s="190">
        <f>PORTIONS!P40*USAGE!$F$16</f>
        <v>0</v>
      </c>
      <c r="Q40" s="142">
        <f>PORTIONS!Q40*USAGE!$F$17</f>
        <v>0</v>
      </c>
      <c r="R40" s="190">
        <f>PORTIONS!R40*USAGE!$F$18</f>
        <v>0</v>
      </c>
      <c r="S40" s="190">
        <f>PORTIONS!S40*USAGE!$F$19</f>
        <v>0</v>
      </c>
      <c r="T40" s="190">
        <f>PORTIONS!T40*USAGE!$F$20</f>
        <v>0</v>
      </c>
      <c r="U40" s="190">
        <f>PORTIONS!U40*USAGE!$F$21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PORTIONS!B41*USAGE!$F$2</f>
        <v>0</v>
      </c>
      <c r="C41" s="190">
        <f>PORTIONS!C41*USAGE!$F$3</f>
        <v>0</v>
      </c>
      <c r="D41" s="190">
        <f>PORTIONS!D41*USAGE!$F$4</f>
        <v>0</v>
      </c>
      <c r="E41" s="190">
        <f>PORTIONS!E41*USAGE!$F$5</f>
        <v>0</v>
      </c>
      <c r="F41" s="190">
        <f>PORTIONS!F41*USAGE!$F$6</f>
        <v>0</v>
      </c>
      <c r="G41" s="190">
        <f>PORTIONS!G41*USAGE!$F$7</f>
        <v>0</v>
      </c>
      <c r="H41" s="190">
        <f>PORTIONS!H41*USAGE!$F$8</f>
        <v>0</v>
      </c>
      <c r="I41" s="190">
        <f>PORTIONS!I41*USAGE!$F$9</f>
        <v>0</v>
      </c>
      <c r="J41" s="190">
        <f>PORTIONS!J41*USAGE!$F$10</f>
        <v>0</v>
      </c>
      <c r="K41" s="190">
        <f>PORTIONS!K41*USAGE!$F$11</f>
        <v>0</v>
      </c>
      <c r="L41" s="190">
        <f>PORTIONS!L41*USAGE!$F$12</f>
        <v>0</v>
      </c>
      <c r="M41" s="142">
        <f>PORTIONS!M41*USAGE!$F$13</f>
        <v>0</v>
      </c>
      <c r="N41" s="190">
        <f>PORTIONS!N41*USAGE!$F$14</f>
        <v>0</v>
      </c>
      <c r="O41" s="190">
        <f>PORTIONS!O41*USAGE!$F$15</f>
        <v>0</v>
      </c>
      <c r="P41" s="190">
        <f>PORTIONS!P41*USAGE!$F$16</f>
        <v>0</v>
      </c>
      <c r="Q41" s="142">
        <f>PORTIONS!Q41*USAGE!$F$17</f>
        <v>0</v>
      </c>
      <c r="R41" s="190">
        <f>PORTIONS!R41*USAGE!$F$18</f>
        <v>0</v>
      </c>
      <c r="S41" s="190">
        <f>PORTIONS!S41*USAGE!$F$19</f>
        <v>0</v>
      </c>
      <c r="T41" s="190">
        <f>PORTIONS!T41*USAGE!$F$20</f>
        <v>0</v>
      </c>
      <c r="U41" s="190">
        <f>PORTIONS!U41*USAGE!$F$21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PORTIONS!B42*USAGE!$F$2</f>
        <v>0</v>
      </c>
      <c r="C42" s="190">
        <f>PORTIONS!C42*USAGE!$F$3</f>
        <v>0</v>
      </c>
      <c r="D42" s="190">
        <f>PORTIONS!D42*USAGE!$F$4</f>
        <v>0</v>
      </c>
      <c r="E42" s="190">
        <f>PORTIONS!E42*USAGE!$F$5</f>
        <v>0</v>
      </c>
      <c r="F42" s="190">
        <f>PORTIONS!F42*USAGE!$F$6</f>
        <v>0</v>
      </c>
      <c r="G42" s="190">
        <f>PORTIONS!G42*USAGE!$F$7</f>
        <v>0</v>
      </c>
      <c r="H42" s="190">
        <f>PORTIONS!H42*USAGE!$F$8</f>
        <v>0</v>
      </c>
      <c r="I42" s="190">
        <f>PORTIONS!I42*USAGE!$F$9</f>
        <v>0</v>
      </c>
      <c r="J42" s="190">
        <f>PORTIONS!J42*USAGE!$F$10</f>
        <v>0</v>
      </c>
      <c r="K42" s="190">
        <f>PORTIONS!K42*USAGE!$F$11</f>
        <v>0</v>
      </c>
      <c r="L42" s="190">
        <f>PORTIONS!L42*USAGE!$F$12</f>
        <v>0</v>
      </c>
      <c r="M42" s="142">
        <f>PORTIONS!M42*USAGE!$F$13</f>
        <v>0</v>
      </c>
      <c r="N42" s="190">
        <f>PORTIONS!N42*USAGE!$F$14</f>
        <v>0</v>
      </c>
      <c r="O42" s="190">
        <f>PORTIONS!O42*USAGE!$F$15</f>
        <v>149.8285714</v>
      </c>
      <c r="P42" s="190">
        <f>PORTIONS!P42*USAGE!$F$16</f>
        <v>0</v>
      </c>
      <c r="Q42" s="142">
        <f>PORTIONS!Q42*USAGE!$F$17</f>
        <v>0</v>
      </c>
      <c r="R42" s="190">
        <f>PORTIONS!R42*USAGE!$F$18</f>
        <v>0</v>
      </c>
      <c r="S42" s="190">
        <f>PORTIONS!S42*USAGE!$F$19</f>
        <v>0</v>
      </c>
      <c r="T42" s="190">
        <f>PORTIONS!T42*USAGE!$F$20</f>
        <v>0</v>
      </c>
      <c r="U42" s="190">
        <f>PORTIONS!U42*USAGE!$F$21</f>
        <v>0</v>
      </c>
      <c r="V42" s="218">
        <f t="shared" si="1"/>
        <v>149.8285714</v>
      </c>
    </row>
    <row r="43">
      <c r="A43" s="141" t="str">
        <f>COSTS!A43&amp;" (g)"</f>
        <v>WATER (g)</v>
      </c>
      <c r="B43" s="142">
        <f>PORTIONS!B43*USAGE!$F$2</f>
        <v>0</v>
      </c>
      <c r="C43" s="190">
        <f>PORTIONS!C43*USAGE!$F$3</f>
        <v>0</v>
      </c>
      <c r="D43" s="190">
        <f>PORTIONS!D43*USAGE!$F$4</f>
        <v>0</v>
      </c>
      <c r="E43" s="190">
        <f>PORTIONS!E43*USAGE!$F$5</f>
        <v>0</v>
      </c>
      <c r="F43" s="190">
        <f>PORTIONS!F43*USAGE!$F$6</f>
        <v>0</v>
      </c>
      <c r="G43" s="190">
        <f>PORTIONS!G43*USAGE!$F$7</f>
        <v>0</v>
      </c>
      <c r="H43" s="190">
        <f>PORTIONS!H43*USAGE!$F$8</f>
        <v>0</v>
      </c>
      <c r="I43" s="190">
        <f>PORTIONS!I43*USAGE!$F$9</f>
        <v>0</v>
      </c>
      <c r="J43" s="190">
        <f>PORTIONS!J43*USAGE!$F$10</f>
        <v>0</v>
      </c>
      <c r="K43" s="190">
        <f>PORTIONS!K43*USAGE!$F$11</f>
        <v>0</v>
      </c>
      <c r="L43" s="190">
        <f>PORTIONS!L43*USAGE!$F$12</f>
        <v>0</v>
      </c>
      <c r="M43" s="142">
        <f>PORTIONS!M43*USAGE!$F$13</f>
        <v>0</v>
      </c>
      <c r="N43" s="190">
        <f>PORTIONS!N43*USAGE!$F$14</f>
        <v>0</v>
      </c>
      <c r="O43" s="190">
        <f>PORTIONS!O43*USAGE!$F$15</f>
        <v>0</v>
      </c>
      <c r="P43" s="190">
        <f>PORTIONS!P43*USAGE!$F$16</f>
        <v>0</v>
      </c>
      <c r="Q43" s="142">
        <f>PORTIONS!Q43*USAGE!$F$17</f>
        <v>0</v>
      </c>
      <c r="R43" s="190">
        <f>PORTIONS!R43*USAGE!$F$18</f>
        <v>0</v>
      </c>
      <c r="S43" s="190">
        <f>PORTIONS!S43*USAGE!$F$19</f>
        <v>0</v>
      </c>
      <c r="T43" s="190">
        <f>PORTIONS!T43*USAGE!$F$20</f>
        <v>0</v>
      </c>
      <c r="U43" s="190">
        <f>PORTIONS!U43*USAGE!$F$21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PORTIONS!B44*USAGE!$F$2</f>
        <v>0</v>
      </c>
      <c r="C44" s="190">
        <f>PORTIONS!C44*USAGE!$F$3</f>
        <v>0</v>
      </c>
      <c r="D44" s="190">
        <f>PORTIONS!D44*USAGE!$F$4</f>
        <v>0</v>
      </c>
      <c r="E44" s="190">
        <f>PORTIONS!E44*USAGE!$F$5</f>
        <v>0</v>
      </c>
      <c r="F44" s="190">
        <f>PORTIONS!F44*USAGE!$F$6</f>
        <v>0</v>
      </c>
      <c r="G44" s="190">
        <f>PORTIONS!G44*USAGE!$F$7</f>
        <v>0</v>
      </c>
      <c r="H44" s="190">
        <f>PORTIONS!H44*USAGE!$F$8</f>
        <v>0</v>
      </c>
      <c r="I44" s="190">
        <f>PORTIONS!I44*USAGE!$F$9</f>
        <v>0</v>
      </c>
      <c r="J44" s="190">
        <f>PORTIONS!J44*USAGE!$F$10</f>
        <v>0</v>
      </c>
      <c r="K44" s="190">
        <f>PORTIONS!K44*USAGE!$F$11</f>
        <v>0</v>
      </c>
      <c r="L44" s="190">
        <f>PORTIONS!L44*USAGE!$F$12</f>
        <v>0</v>
      </c>
      <c r="M44" s="142">
        <f>PORTIONS!M44*USAGE!$F$13</f>
        <v>0</v>
      </c>
      <c r="N44" s="190">
        <f>PORTIONS!N44*USAGE!$F$14</f>
        <v>0</v>
      </c>
      <c r="O44" s="190">
        <f>PORTIONS!O44*USAGE!$F$15</f>
        <v>0</v>
      </c>
      <c r="P44" s="190">
        <f>PORTIONS!P44*USAGE!$F$16</f>
        <v>0</v>
      </c>
      <c r="Q44" s="142">
        <f>PORTIONS!Q44*USAGE!$F$17</f>
        <v>0</v>
      </c>
      <c r="R44" s="190">
        <f>PORTIONS!R45*USAGE!$F$18</f>
        <v>0</v>
      </c>
      <c r="S44" s="190">
        <f>PORTIONS!S45*USAGE!$F$19</f>
        <v>0</v>
      </c>
      <c r="T44" s="190">
        <f>PORTIONS!T45*USAGE!$F$20</f>
        <v>0</v>
      </c>
      <c r="U44" s="190">
        <f>PORTIONS!U45*USAGE!$F$21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PORTIONS!B45*USAGE!$F$2</f>
        <v>0</v>
      </c>
      <c r="C45" s="190">
        <f>PORTIONS!C45*USAGE!$F$3</f>
        <v>0</v>
      </c>
      <c r="D45" s="190">
        <f>PORTIONS!D45*USAGE!$F$4</f>
        <v>0</v>
      </c>
      <c r="E45" s="190">
        <f>PORTIONS!E45*USAGE!$F$5</f>
        <v>0</v>
      </c>
      <c r="F45" s="190">
        <f>PORTIONS!F45*USAGE!$F$6</f>
        <v>0</v>
      </c>
      <c r="G45" s="190">
        <f>PORTIONS!G45*USAGE!$F$7</f>
        <v>0</v>
      </c>
      <c r="H45" s="190">
        <f>PORTIONS!H45*USAGE!$F$8</f>
        <v>0</v>
      </c>
      <c r="I45" s="190">
        <f>PORTIONS!I45*USAGE!$F$9</f>
        <v>0</v>
      </c>
      <c r="J45" s="190">
        <f>PORTIONS!J45*USAGE!$F$10</f>
        <v>0</v>
      </c>
      <c r="K45" s="190">
        <f>PORTIONS!K45*USAGE!$F$11</f>
        <v>0</v>
      </c>
      <c r="L45" s="190">
        <f>PORTIONS!L45*USAGE!$F$12</f>
        <v>0</v>
      </c>
      <c r="M45" s="142">
        <f>PORTIONS!M45*USAGE!$F$13</f>
        <v>0</v>
      </c>
      <c r="N45" s="190">
        <f>PORTIONS!N45*USAGE!$F$14</f>
        <v>0</v>
      </c>
      <c r="O45" s="190">
        <f>PORTIONS!O45*USAGE!$F$15</f>
        <v>0</v>
      </c>
      <c r="P45" s="190">
        <f>PORTIONS!P45*USAGE!$F$16</f>
        <v>0</v>
      </c>
      <c r="Q45" s="142">
        <f>PORTIONS!Q45*USAGE!$F$17</f>
        <v>0</v>
      </c>
      <c r="R45" s="190">
        <f>PORTIONS!R46*USAGE!$F$18</f>
        <v>0</v>
      </c>
      <c r="S45" s="190">
        <f>PORTIONS!S46*USAGE!$F$19</f>
        <v>0</v>
      </c>
      <c r="T45" s="190">
        <f>PORTIONS!T46*USAGE!$F$20</f>
        <v>0</v>
      </c>
      <c r="U45" s="190">
        <f>PORTIONS!U46*USAGE!$F$21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PORTIONS!B46*USAGE!$F$2</f>
        <v>0</v>
      </c>
      <c r="C46" s="190">
        <f>PORTIONS!C46*USAGE!$F$3</f>
        <v>0</v>
      </c>
      <c r="D46" s="190">
        <f>PORTIONS!D46*USAGE!$F$4</f>
        <v>0</v>
      </c>
      <c r="E46" s="190">
        <f>PORTIONS!E46*USAGE!$F$5</f>
        <v>0</v>
      </c>
      <c r="F46" s="190">
        <f>PORTIONS!F46*USAGE!$F$6</f>
        <v>0</v>
      </c>
      <c r="G46" s="190">
        <f>PORTIONS!G46*USAGE!$F$7</f>
        <v>0</v>
      </c>
      <c r="H46" s="190">
        <f>PORTIONS!H46*USAGE!$F$8</f>
        <v>0</v>
      </c>
      <c r="I46" s="190">
        <f>PORTIONS!I46*USAGE!$F$9</f>
        <v>0</v>
      </c>
      <c r="J46" s="190">
        <f>PORTIONS!J46*USAGE!$F$10</f>
        <v>0</v>
      </c>
      <c r="K46" s="190">
        <f>PORTIONS!K46*USAGE!$F$11</f>
        <v>0</v>
      </c>
      <c r="L46" s="190">
        <f>PORTIONS!L46*USAGE!$F$12</f>
        <v>0</v>
      </c>
      <c r="M46" s="142">
        <f>PORTIONS!M46*USAGE!$F$13</f>
        <v>0</v>
      </c>
      <c r="N46" s="190">
        <f>PORTIONS!N46*USAGE!$F$14</f>
        <v>0</v>
      </c>
      <c r="O46" s="190">
        <f>PORTIONS!O46*USAGE!$F$15</f>
        <v>0</v>
      </c>
      <c r="P46" s="190">
        <f>PORTIONS!P46*USAGE!$F$16</f>
        <v>0</v>
      </c>
      <c r="Q46" s="142">
        <f>PORTIONS!Q46*USAGE!$F$17</f>
        <v>0</v>
      </c>
      <c r="R46" s="190">
        <f>PORTIONS!R47*USAGE!$F$18</f>
        <v>0</v>
      </c>
      <c r="S46" s="190">
        <f>PORTIONS!S47*USAGE!$F$19</f>
        <v>0</v>
      </c>
      <c r="T46" s="190">
        <f>PORTIONS!T47*USAGE!$F$20</f>
        <v>0</v>
      </c>
      <c r="U46" s="190">
        <f>PORTIONS!U47*USAGE!$F$21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PORTIONS!B47*USAGE!$F$2</f>
        <v>0</v>
      </c>
      <c r="C47" s="190">
        <f>PORTIONS!C47*USAGE!$F$3</f>
        <v>0</v>
      </c>
      <c r="D47" s="190">
        <f>PORTIONS!D47*USAGE!$F$4</f>
        <v>0</v>
      </c>
      <c r="E47" s="190">
        <f>PORTIONS!E47*USAGE!$F$5</f>
        <v>0</v>
      </c>
      <c r="F47" s="190">
        <f>PORTIONS!F47*USAGE!$F$6</f>
        <v>0</v>
      </c>
      <c r="G47" s="190">
        <f>PORTIONS!G47*USAGE!$F$7</f>
        <v>0</v>
      </c>
      <c r="H47" s="190">
        <f>PORTIONS!H47*USAGE!$F$8</f>
        <v>0</v>
      </c>
      <c r="I47" s="190">
        <f>PORTIONS!I47*USAGE!$F$9</f>
        <v>0</v>
      </c>
      <c r="J47" s="190">
        <f>PORTIONS!J47*USAGE!$F$10</f>
        <v>0</v>
      </c>
      <c r="K47" s="190">
        <f>PORTIONS!K47*USAGE!$F$11</f>
        <v>0</v>
      </c>
      <c r="L47" s="190">
        <f>PORTIONS!L47*USAGE!$F$12</f>
        <v>0</v>
      </c>
      <c r="M47" s="142">
        <f>PORTIONS!M47*USAGE!$F$13</f>
        <v>0</v>
      </c>
      <c r="N47" s="190">
        <f>PORTIONS!N47*USAGE!$F$14</f>
        <v>0</v>
      </c>
      <c r="O47" s="190">
        <f>PORTIONS!O47*USAGE!$F$15</f>
        <v>0</v>
      </c>
      <c r="P47" s="190">
        <f>PORTIONS!P47*USAGE!$F$16</f>
        <v>0</v>
      </c>
      <c r="Q47" s="142">
        <f>PORTIONS!Q47*USAGE!$F$17</f>
        <v>0</v>
      </c>
      <c r="R47" s="190">
        <f>PORTIONS!R47*USAGE!$F$18</f>
        <v>0</v>
      </c>
      <c r="S47" s="190">
        <f>PORTIONS!S47*USAGE!$F$19</f>
        <v>0</v>
      </c>
      <c r="T47" s="190">
        <f>PORTIONS!T47*USAGE!$F$20</f>
        <v>0</v>
      </c>
      <c r="U47" s="190">
        <f>PORTIONS!U47*USAGE!$F$21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PORTIONS!B48*USAGE!$F$2</f>
        <v>0</v>
      </c>
      <c r="C48" s="190">
        <f>PORTIONS!C48*USAGE!$F$3</f>
        <v>0</v>
      </c>
      <c r="D48" s="190">
        <f>PORTIONS!D48*USAGE!$F$4</f>
        <v>0</v>
      </c>
      <c r="E48" s="190">
        <f>PORTIONS!E48*USAGE!$F$5</f>
        <v>0</v>
      </c>
      <c r="F48" s="190">
        <f>PORTIONS!F48*USAGE!$F$6</f>
        <v>0</v>
      </c>
      <c r="G48" s="190">
        <f>PORTIONS!G48*USAGE!$F$7</f>
        <v>0</v>
      </c>
      <c r="H48" s="190">
        <f>PORTIONS!H48*USAGE!$F$8</f>
        <v>0</v>
      </c>
      <c r="I48" s="190">
        <f>PORTIONS!I48*USAGE!$F$9</f>
        <v>0</v>
      </c>
      <c r="J48" s="190">
        <f>PORTIONS!J48*USAGE!$F$10</f>
        <v>0</v>
      </c>
      <c r="K48" s="190">
        <f>PORTIONS!K48*USAGE!$F$11</f>
        <v>0</v>
      </c>
      <c r="L48" s="190">
        <f>PORTIONS!L48*USAGE!$F$12</f>
        <v>0</v>
      </c>
      <c r="M48" s="142">
        <f>PORTIONS!M48*USAGE!$F$13</f>
        <v>0</v>
      </c>
      <c r="N48" s="190">
        <f>PORTIONS!N48*USAGE!$F$14</f>
        <v>0</v>
      </c>
      <c r="O48" s="190">
        <f>PORTIONS!O48*USAGE!$F$15</f>
        <v>0</v>
      </c>
      <c r="P48" s="190">
        <f>PORTIONS!P48*USAGE!$F$16</f>
        <v>0</v>
      </c>
      <c r="Q48" s="142">
        <f>PORTIONS!Q48*USAGE!$F$17</f>
        <v>0</v>
      </c>
      <c r="R48" s="190">
        <f>PORTIONS!R48*USAGE!$F$18</f>
        <v>0</v>
      </c>
      <c r="S48" s="190">
        <f>PORTIONS!S48*USAGE!$F$19</f>
        <v>0</v>
      </c>
      <c r="T48" s="190">
        <f>PORTIONS!T48*USAGE!$F$20</f>
        <v>0</v>
      </c>
      <c r="U48" s="190">
        <f>PORTIONS!U48*USAGE!$F$21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PORTIONS!B49*USAGE!$F$2</f>
        <v>0</v>
      </c>
      <c r="C49" s="190">
        <f>PORTIONS!C49*USAGE!$F$3</f>
        <v>0</v>
      </c>
      <c r="D49" s="190">
        <f>PORTIONS!D49*USAGE!$F$4</f>
        <v>0</v>
      </c>
      <c r="E49" s="190">
        <f>PORTIONS!E49*USAGE!$F$5</f>
        <v>0</v>
      </c>
      <c r="F49" s="190">
        <f>PORTIONS!F49*USAGE!$F$6</f>
        <v>0</v>
      </c>
      <c r="G49" s="190">
        <f>PORTIONS!G49*USAGE!$F$7</f>
        <v>0</v>
      </c>
      <c r="H49" s="190">
        <f>PORTIONS!H49*USAGE!$F$8</f>
        <v>0</v>
      </c>
      <c r="I49" s="190">
        <f>PORTIONS!I49*USAGE!$F$9</f>
        <v>0</v>
      </c>
      <c r="J49" s="190">
        <f>PORTIONS!J49*USAGE!$F$10</f>
        <v>0</v>
      </c>
      <c r="K49" s="190">
        <f>PORTIONS!K49*USAGE!$F$11</f>
        <v>0</v>
      </c>
      <c r="L49" s="190">
        <f>PORTIONS!L49*USAGE!$F$12</f>
        <v>0</v>
      </c>
      <c r="M49" s="142">
        <f>PORTIONS!M49*USAGE!$F$13</f>
        <v>0</v>
      </c>
      <c r="N49" s="190">
        <f>PORTIONS!N49*USAGE!$F$14</f>
        <v>0</v>
      </c>
      <c r="O49" s="190">
        <f>PORTIONS!O49*USAGE!$F$15</f>
        <v>0</v>
      </c>
      <c r="P49" s="190">
        <f>PORTIONS!P49*USAGE!$F$16</f>
        <v>0</v>
      </c>
      <c r="Q49" s="142">
        <f>PORTIONS!Q49*USAGE!$F$17</f>
        <v>0</v>
      </c>
      <c r="R49" s="190">
        <f>PORTIONS!R49*USAGE!$F$18</f>
        <v>0</v>
      </c>
      <c r="S49" s="190">
        <f>PORTIONS!S49*USAGE!$F$19</f>
        <v>0</v>
      </c>
      <c r="T49" s="190">
        <f>PORTIONS!T49*USAGE!$F$20</f>
        <v>0</v>
      </c>
      <c r="U49" s="190">
        <f>PORTIONS!U49*USAGE!$F$21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PORTIONS!B52*USAGE!$F$2</f>
        <v>0</v>
      </c>
      <c r="C50" s="190">
        <f>PORTIONS!C52*USAGE!$F$3</f>
        <v>0</v>
      </c>
      <c r="D50" s="190">
        <f>PORTIONS!D52*USAGE!$F$4</f>
        <v>0</v>
      </c>
      <c r="E50" s="190">
        <f>PORTIONS!E52*USAGE!$F$5</f>
        <v>0</v>
      </c>
      <c r="F50" s="190">
        <f>PORTIONS!F52*USAGE!$F$6</f>
        <v>0</v>
      </c>
      <c r="G50" s="190">
        <f>PORTIONS!G52*USAGE!$F$7</f>
        <v>0</v>
      </c>
      <c r="H50" s="190">
        <f>PORTIONS!H52*USAGE!$F$8</f>
        <v>0</v>
      </c>
      <c r="I50" s="190">
        <f>PORTIONS!I52*USAGE!$F$9</f>
        <v>0</v>
      </c>
      <c r="J50" s="190">
        <f>PORTIONS!J52*USAGE!$F$10</f>
        <v>0</v>
      </c>
      <c r="K50" s="190">
        <f>PORTIONS!K52*USAGE!$F$11</f>
        <v>0</v>
      </c>
      <c r="L50" s="190">
        <f>PORTIONS!L52*USAGE!$F$12</f>
        <v>0</v>
      </c>
      <c r="M50" s="142">
        <f>PORTIONS!M52*USAGE!$F$13</f>
        <v>0</v>
      </c>
      <c r="N50" s="190">
        <f>PORTIONS!N52*USAGE!$F$14</f>
        <v>0</v>
      </c>
      <c r="O50" s="190">
        <f>PORTIONS!O52*USAGE!$F$15</f>
        <v>0</v>
      </c>
      <c r="P50" s="190">
        <f>PORTIONS!P52*USAGE!$F$16</f>
        <v>0</v>
      </c>
      <c r="Q50" s="142">
        <f>PORTIONS!Q52*USAGE!$F$17</f>
        <v>0</v>
      </c>
      <c r="R50" s="190">
        <f>PORTIONS!R52*USAGE!$F$18</f>
        <v>0</v>
      </c>
      <c r="S50" s="190">
        <f>PORTIONS!S52*USAGE!$F$19</f>
        <v>0</v>
      </c>
      <c r="T50" s="190">
        <f>PORTIONS!T52*USAGE!$F$20</f>
        <v>0</v>
      </c>
      <c r="U50" s="190">
        <f>PORTIONS!U52*USAGE!$F$21</f>
        <v>0</v>
      </c>
      <c r="V50" s="218">
        <f t="shared" si="1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PORTIONS!B2*USAGE!$G$2</f>
        <v>0</v>
      </c>
      <c r="C2" s="190">
        <f>PORTIONS!C2*USAGE!$G$3</f>
        <v>0</v>
      </c>
      <c r="D2" s="190">
        <f>PORTIONS!D2*USAGE!$G$4</f>
        <v>0</v>
      </c>
      <c r="E2" s="190">
        <f>PORTIONS!E2*USAGE!$G$5</f>
        <v>0</v>
      </c>
      <c r="F2" s="190">
        <f>PORTIONS!F2*USAGE!$G$6</f>
        <v>0</v>
      </c>
      <c r="G2" s="190">
        <f>PORTIONS!G2*USAGE!$G$7</f>
        <v>0</v>
      </c>
      <c r="H2" s="190">
        <f>PORTIONS!H2*USAGE!$G$8</f>
        <v>0</v>
      </c>
      <c r="I2" s="190">
        <f>PORTIONS!I2*USAGE!$G$9</f>
        <v>0</v>
      </c>
      <c r="J2" s="190">
        <f>PORTIONS!J2*USAGE!$G$10</f>
        <v>0</v>
      </c>
      <c r="K2" s="190">
        <f>PORTIONS!K2*USAGE!$G$11</f>
        <v>0</v>
      </c>
      <c r="L2" s="190">
        <f>PORTIONS!L2*USAGE!$G$12</f>
        <v>0</v>
      </c>
      <c r="M2" s="142">
        <f>PORTIONS!M2*USAGE!$G$13</f>
        <v>0</v>
      </c>
      <c r="N2" s="190">
        <f>PORTIONS!N2*USAGE!$G$14</f>
        <v>0</v>
      </c>
      <c r="O2" s="190">
        <f>PORTIONS!O2*USAGE!$G$15</f>
        <v>0</v>
      </c>
      <c r="P2" s="190">
        <f>PORTIONS!P2*USAGE!$G$16</f>
        <v>0</v>
      </c>
      <c r="Q2" s="142">
        <f>PORTIONS!Q2*USAGE!$G$17</f>
        <v>0</v>
      </c>
      <c r="R2" s="190">
        <f>PORTIONS!R2*USAGE!$G$18</f>
        <v>0</v>
      </c>
      <c r="S2" s="190">
        <f>PORTIONS!S2*USAGE!$G$19</f>
        <v>0</v>
      </c>
      <c r="T2" s="190">
        <f>PORTIONS!T2*USAGE!$G$20</f>
        <v>0</v>
      </c>
      <c r="U2" s="190">
        <f>PORTIONS!U2*USAGE!$G$21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PORTIONS!B3*USAGE!$G$2</f>
        <v>0</v>
      </c>
      <c r="C3" s="190">
        <f>PORTIONS!C3*USAGE!$G$3</f>
        <v>0</v>
      </c>
      <c r="D3" s="190">
        <f>PORTIONS!D3*USAGE!$G$4</f>
        <v>0</v>
      </c>
      <c r="E3" s="190">
        <f>PORTIONS!E3*USAGE!$G$5</f>
        <v>0</v>
      </c>
      <c r="F3" s="190">
        <f>PORTIONS!F3*USAGE!$G$6</f>
        <v>0</v>
      </c>
      <c r="G3" s="190">
        <f>PORTIONS!G3*USAGE!$G$7</f>
        <v>0</v>
      </c>
      <c r="H3" s="190">
        <f>PORTIONS!H3*USAGE!$G$8</f>
        <v>0</v>
      </c>
      <c r="I3" s="190">
        <f>PORTIONS!I3*USAGE!$G$9</f>
        <v>0</v>
      </c>
      <c r="J3" s="190">
        <f>PORTIONS!J3*USAGE!$G$10</f>
        <v>0</v>
      </c>
      <c r="K3" s="190">
        <f>PORTIONS!K3*USAGE!$G$11</f>
        <v>0</v>
      </c>
      <c r="L3" s="190">
        <f>PORTIONS!L3*USAGE!$G$12</f>
        <v>0</v>
      </c>
      <c r="M3" s="142">
        <f>PORTIONS!M3*USAGE!$G$13</f>
        <v>0</v>
      </c>
      <c r="N3" s="190">
        <f>PORTIONS!N3*USAGE!$G$14</f>
        <v>0</v>
      </c>
      <c r="O3" s="190">
        <f>PORTIONS!O3*USAGE!$G$15</f>
        <v>42.01846154</v>
      </c>
      <c r="P3" s="190">
        <f>PORTIONS!P3*USAGE!$G$16</f>
        <v>43.76923077</v>
      </c>
      <c r="Q3" s="142">
        <f>PORTIONS!Q3*USAGE!$G$17</f>
        <v>0</v>
      </c>
      <c r="R3" s="190">
        <f>PORTIONS!R3*USAGE!$G$18</f>
        <v>0</v>
      </c>
      <c r="S3" s="190">
        <f>PORTIONS!S3*USAGE!$G$19</f>
        <v>0</v>
      </c>
      <c r="T3" s="190">
        <f>PORTIONS!T3*USAGE!$G$20</f>
        <v>0</v>
      </c>
      <c r="U3" s="190">
        <f>PORTIONS!U3*USAGE!$G$21</f>
        <v>0</v>
      </c>
      <c r="V3" s="218">
        <f t="shared" si="1"/>
        <v>85.78769231</v>
      </c>
    </row>
    <row r="4">
      <c r="A4" s="141" t="str">
        <f>COSTS!A4&amp;" (g)"</f>
        <v>Basil (g)</v>
      </c>
      <c r="B4" s="142">
        <f>PORTIONS!B4*USAGE!$G$2</f>
        <v>0</v>
      </c>
      <c r="C4" s="190">
        <f>PORTIONS!C4*USAGE!$G$3</f>
        <v>0</v>
      </c>
      <c r="D4" s="190">
        <f>PORTIONS!D4*USAGE!$G$4</f>
        <v>0</v>
      </c>
      <c r="E4" s="190">
        <f>PORTIONS!E4*USAGE!$G$5</f>
        <v>0</v>
      </c>
      <c r="F4" s="190">
        <f>PORTIONS!F4*USAGE!$G$6</f>
        <v>207.9038462</v>
      </c>
      <c r="G4" s="190">
        <f>PORTIONS!G4*USAGE!$G$7</f>
        <v>284.5</v>
      </c>
      <c r="H4" s="190">
        <f>PORTIONS!H4*USAGE!$G$8</f>
        <v>65.65384615</v>
      </c>
      <c r="I4" s="190">
        <f>PORTIONS!I4*USAGE!$G$9</f>
        <v>0</v>
      </c>
      <c r="J4" s="190">
        <f>PORTIONS!J4*USAGE!$G$10</f>
        <v>0</v>
      </c>
      <c r="K4" s="190">
        <f>PORTIONS!K4*USAGE!$G$11</f>
        <v>0</v>
      </c>
      <c r="L4" s="190">
        <f>PORTIONS!L4*USAGE!$G$12</f>
        <v>0</v>
      </c>
      <c r="M4" s="142">
        <f>PORTIONS!M4*USAGE!$G$13</f>
        <v>0</v>
      </c>
      <c r="N4" s="190">
        <f>PORTIONS!N4*USAGE!$G$14</f>
        <v>0</v>
      </c>
      <c r="O4" s="190">
        <f>PORTIONS!O4*USAGE!$G$15</f>
        <v>21.00923077</v>
      </c>
      <c r="P4" s="190">
        <f>PORTIONS!P4*USAGE!$G$16</f>
        <v>0</v>
      </c>
      <c r="Q4" s="142">
        <f>PORTIONS!Q4*USAGE!$G$17</f>
        <v>0</v>
      </c>
      <c r="R4" s="190">
        <f>PORTIONS!R4*USAGE!$G$18</f>
        <v>0</v>
      </c>
      <c r="S4" s="190">
        <f>PORTIONS!S4*USAGE!$G$19</f>
        <v>0</v>
      </c>
      <c r="T4" s="190">
        <f>PORTIONS!T4*USAGE!$G$20</f>
        <v>0</v>
      </c>
      <c r="U4" s="190">
        <f>PORTIONS!U4*USAGE!$G$21</f>
        <v>0</v>
      </c>
      <c r="V4" s="218">
        <f t="shared" si="1"/>
        <v>579.0669231</v>
      </c>
    </row>
    <row r="5">
      <c r="A5" s="141" t="str">
        <f>COSTS!A5&amp;" (g)"</f>
        <v>BIGA (g)</v>
      </c>
      <c r="B5" s="142">
        <f>PORTIONS!B5*USAGE!$G$2</f>
        <v>0</v>
      </c>
      <c r="C5" s="190">
        <f>PORTIONS!C5*USAGE!$G$3</f>
        <v>0</v>
      </c>
      <c r="D5" s="190">
        <f>PORTIONS!D5*USAGE!$G$4</f>
        <v>0</v>
      </c>
      <c r="E5" s="190">
        <f>PORTIONS!E5*USAGE!$G$5</f>
        <v>0</v>
      </c>
      <c r="F5" s="190">
        <f>PORTIONS!F5*USAGE!$G$6</f>
        <v>0</v>
      </c>
      <c r="G5" s="190">
        <f>PORTIONS!G5*USAGE!$G$7</f>
        <v>0</v>
      </c>
      <c r="H5" s="190">
        <f>PORTIONS!H5*USAGE!$G$8</f>
        <v>0</v>
      </c>
      <c r="I5" s="190">
        <f>PORTIONS!I5*USAGE!$G$9</f>
        <v>0</v>
      </c>
      <c r="J5" s="190">
        <f>PORTIONS!J5*USAGE!$G$10</f>
        <v>0</v>
      </c>
      <c r="K5" s="190">
        <f>PORTIONS!K5*USAGE!$G$11</f>
        <v>0</v>
      </c>
      <c r="L5" s="190">
        <f>PORTIONS!L5*USAGE!$G$12</f>
        <v>0</v>
      </c>
      <c r="M5" s="142">
        <f>PORTIONS!M5*USAGE!$G$13</f>
        <v>0</v>
      </c>
      <c r="N5" s="190">
        <f>PORTIONS!N5*USAGE!$G$14</f>
        <v>0</v>
      </c>
      <c r="O5" s="190">
        <f>PORTIONS!O5*USAGE!$G$15</f>
        <v>0</v>
      </c>
      <c r="P5" s="190">
        <f>PORTIONS!P5*USAGE!$G$16</f>
        <v>0</v>
      </c>
      <c r="Q5" s="142">
        <f>PORTIONS!Q5*USAGE!$G$17</f>
        <v>0</v>
      </c>
      <c r="R5" s="190">
        <f>PORTIONS!R5*USAGE!$G$18</f>
        <v>0</v>
      </c>
      <c r="S5" s="190">
        <f>PORTIONS!S5*USAGE!$G$19</f>
        <v>0</v>
      </c>
      <c r="T5" s="190">
        <f>PORTIONS!T5*USAGE!$G$20</f>
        <v>0</v>
      </c>
      <c r="U5" s="190">
        <f>PORTIONS!U5*USAGE!$G$21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PORTIONS!B6*USAGE!$G$2</f>
        <v>0</v>
      </c>
      <c r="C6" s="190">
        <f>PORTIONS!C6*USAGE!$G$3</f>
        <v>0</v>
      </c>
      <c r="D6" s="190">
        <f>PORTIONS!D6*USAGE!$G$4</f>
        <v>0</v>
      </c>
      <c r="E6" s="190">
        <f>PORTIONS!E6*USAGE!$G$5</f>
        <v>0</v>
      </c>
      <c r="F6" s="190">
        <f>PORTIONS!F6*USAGE!$G$6</f>
        <v>0</v>
      </c>
      <c r="G6" s="190">
        <f>PORTIONS!G6*USAGE!$G$7</f>
        <v>0</v>
      </c>
      <c r="H6" s="190">
        <f>PORTIONS!H6*USAGE!$G$8</f>
        <v>0</v>
      </c>
      <c r="I6" s="190">
        <f>PORTIONS!I6*USAGE!$G$9</f>
        <v>0</v>
      </c>
      <c r="J6" s="190">
        <f>PORTIONS!J6*USAGE!$G$10</f>
        <v>0</v>
      </c>
      <c r="K6" s="190">
        <f>PORTIONS!K6*USAGE!$G$11</f>
        <v>0</v>
      </c>
      <c r="L6" s="190">
        <f>PORTIONS!L6*USAGE!$G$12</f>
        <v>0</v>
      </c>
      <c r="M6" s="142">
        <f>PORTIONS!M6*USAGE!$G$13</f>
        <v>0</v>
      </c>
      <c r="N6" s="190">
        <f>PORTIONS!N6*USAGE!$G$14</f>
        <v>446.4461538</v>
      </c>
      <c r="O6" s="190">
        <f>PORTIONS!O6*USAGE!$G$15</f>
        <v>0</v>
      </c>
      <c r="P6" s="190">
        <f>PORTIONS!P6*USAGE!$G$16</f>
        <v>0</v>
      </c>
      <c r="Q6" s="142">
        <f>PORTIONS!Q6*USAGE!$G$17</f>
        <v>0</v>
      </c>
      <c r="R6" s="190">
        <f>PORTIONS!R6*USAGE!$G$18</f>
        <v>0</v>
      </c>
      <c r="S6" s="190">
        <f>PORTIONS!S6*USAGE!$G$19</f>
        <v>0</v>
      </c>
      <c r="T6" s="190">
        <f>PORTIONS!T6*USAGE!$G$20</f>
        <v>0</v>
      </c>
      <c r="U6" s="190">
        <f>PORTIONS!U6*USAGE!$G$21</f>
        <v>0</v>
      </c>
      <c r="V6" s="218">
        <f t="shared" si="1"/>
        <v>446.4461538</v>
      </c>
    </row>
    <row r="7">
      <c r="A7" s="141" t="str">
        <f>COSTS!A7&amp;" (g)"</f>
        <v>Cranberries, dried (g)</v>
      </c>
      <c r="B7" s="142">
        <f>PORTIONS!B7*USAGE!$G$2</f>
        <v>0</v>
      </c>
      <c r="C7" s="190">
        <f>PORTIONS!C7*USAGE!$G$3</f>
        <v>0</v>
      </c>
      <c r="D7" s="190">
        <f>PORTIONS!D7*USAGE!$G$4</f>
        <v>0</v>
      </c>
      <c r="E7" s="190">
        <f>PORTIONS!E7*USAGE!$G$5</f>
        <v>0</v>
      </c>
      <c r="F7" s="190">
        <f>PORTIONS!F7*USAGE!$G$6</f>
        <v>0</v>
      </c>
      <c r="G7" s="190">
        <f>PORTIONS!G7*USAGE!$G$7</f>
        <v>0</v>
      </c>
      <c r="H7" s="190">
        <f>PORTIONS!H7*USAGE!$G$8</f>
        <v>0</v>
      </c>
      <c r="I7" s="190">
        <f>PORTIONS!I7*USAGE!$G$9</f>
        <v>0</v>
      </c>
      <c r="J7" s="190">
        <f>PORTIONS!J7*USAGE!$G$10</f>
        <v>0</v>
      </c>
      <c r="K7" s="190">
        <f>PORTIONS!K7*USAGE!$G$11</f>
        <v>0</v>
      </c>
      <c r="L7" s="190">
        <f>PORTIONS!L7*USAGE!$G$12</f>
        <v>0</v>
      </c>
      <c r="M7" s="142">
        <f>PORTIONS!M7*USAGE!$G$13</f>
        <v>0</v>
      </c>
      <c r="N7" s="190">
        <f>PORTIONS!N7*USAGE!$G$14</f>
        <v>0</v>
      </c>
      <c r="O7" s="190">
        <f>PORTIONS!O7*USAGE!$G$15</f>
        <v>0</v>
      </c>
      <c r="P7" s="190">
        <f>PORTIONS!P7*USAGE!$G$16</f>
        <v>87.53846154</v>
      </c>
      <c r="Q7" s="142">
        <f>PORTIONS!Q7*USAGE!$G$17</f>
        <v>0</v>
      </c>
      <c r="R7" s="190">
        <f>PORTIONS!R7*USAGE!$G$18</f>
        <v>0</v>
      </c>
      <c r="S7" s="190">
        <f>PORTIONS!S7*USAGE!$G$19</f>
        <v>0</v>
      </c>
      <c r="T7" s="190">
        <f>PORTIONS!T7*USAGE!$G$20</f>
        <v>0</v>
      </c>
      <c r="U7" s="190">
        <f>PORTIONS!U7*USAGE!$G$21</f>
        <v>0</v>
      </c>
      <c r="V7" s="218">
        <f t="shared" si="1"/>
        <v>87.53846154</v>
      </c>
    </row>
    <row r="8">
      <c r="A8" s="141" t="str">
        <f>COSTS!A8&amp;" (g)"</f>
        <v>Croutons (g)</v>
      </c>
      <c r="B8" s="142">
        <f>PORTIONS!B8*USAGE!$G$2</f>
        <v>0</v>
      </c>
      <c r="C8" s="190">
        <f>PORTIONS!C8*USAGE!$G$3</f>
        <v>0</v>
      </c>
      <c r="D8" s="190">
        <f>PORTIONS!D8*USAGE!$G$4</f>
        <v>0</v>
      </c>
      <c r="E8" s="190">
        <f>PORTIONS!E8*USAGE!$G$5</f>
        <v>0</v>
      </c>
      <c r="F8" s="190">
        <f>PORTIONS!F8*USAGE!$G$6</f>
        <v>0</v>
      </c>
      <c r="G8" s="190">
        <f>PORTIONS!G8*USAGE!$G$7</f>
        <v>0</v>
      </c>
      <c r="H8" s="190">
        <f>PORTIONS!H8*USAGE!$G$8</f>
        <v>0</v>
      </c>
      <c r="I8" s="190">
        <f>PORTIONS!I8*USAGE!$G$9</f>
        <v>0</v>
      </c>
      <c r="J8" s="190">
        <f>PORTIONS!J8*USAGE!$G$10</f>
        <v>0</v>
      </c>
      <c r="K8" s="190">
        <f>PORTIONS!K8*USAGE!$G$11</f>
        <v>0</v>
      </c>
      <c r="L8" s="190">
        <f>PORTIONS!L8*USAGE!$G$12</f>
        <v>0</v>
      </c>
      <c r="M8" s="142">
        <f>PORTIONS!M8*USAGE!$G$13</f>
        <v>0</v>
      </c>
      <c r="N8" s="190">
        <f>PORTIONS!N8*USAGE!$G$14</f>
        <v>267.8676923</v>
      </c>
      <c r="O8" s="190">
        <f>PORTIONS!O8*USAGE!$G$15</f>
        <v>0</v>
      </c>
      <c r="P8" s="190">
        <f>PORTIONS!P8*USAGE!$G$16</f>
        <v>0</v>
      </c>
      <c r="Q8" s="142">
        <f>PORTIONS!Q8*USAGE!$G$17</f>
        <v>0</v>
      </c>
      <c r="R8" s="190">
        <f>PORTIONS!R8*USAGE!$G$18</f>
        <v>0</v>
      </c>
      <c r="S8" s="190">
        <f>PORTIONS!S8*USAGE!$G$19</f>
        <v>0</v>
      </c>
      <c r="T8" s="190">
        <f>PORTIONS!T8*USAGE!$G$20</f>
        <v>0</v>
      </c>
      <c r="U8" s="190">
        <f>PORTIONS!U8*USAGE!$G$21</f>
        <v>0</v>
      </c>
      <c r="V8" s="218">
        <f t="shared" si="1"/>
        <v>267.8676923</v>
      </c>
    </row>
    <row r="9">
      <c r="A9" s="141" t="str">
        <f>COSTS!A9&amp;" (g)"</f>
        <v>Dough (g)</v>
      </c>
      <c r="B9" s="142">
        <f>PORTIONS!B9*USAGE!$G$2</f>
        <v>0</v>
      </c>
      <c r="C9" s="190">
        <f>PORTIONS!C9*USAGE!$G$3</f>
        <v>0</v>
      </c>
      <c r="D9" s="190">
        <f>PORTIONS!D9*USAGE!$G$4</f>
        <v>1159.884615</v>
      </c>
      <c r="E9" s="190">
        <f>PORTIONS!E9*USAGE!$G$5</f>
        <v>3479.653846</v>
      </c>
      <c r="F9" s="190">
        <f>PORTIONS!F9*USAGE!$G$6</f>
        <v>11018.90385</v>
      </c>
      <c r="G9" s="190">
        <f>PORTIONS!G9*USAGE!$G$7</f>
        <v>15078.5</v>
      </c>
      <c r="H9" s="190">
        <f>PORTIONS!H9*USAGE!$G$8</f>
        <v>3479.653846</v>
      </c>
      <c r="I9" s="190">
        <f>PORTIONS!I9*USAGE!$G$9</f>
        <v>3479.653846</v>
      </c>
      <c r="J9" s="190">
        <f>PORTIONS!J9*USAGE!$G$10</f>
        <v>12178.78846</v>
      </c>
      <c r="K9" s="190">
        <f>PORTIONS!K9*USAGE!$G$11</f>
        <v>3479.653846</v>
      </c>
      <c r="L9" s="190">
        <f>PORTIONS!L9*USAGE!$G$12</f>
        <v>6959.307692</v>
      </c>
      <c r="M9" s="142">
        <f>PORTIONS!M9*USAGE!$G$13</f>
        <v>0</v>
      </c>
      <c r="N9" s="190">
        <f>PORTIONS!N9*USAGE!$G$14</f>
        <v>0</v>
      </c>
      <c r="O9" s="190">
        <f>PORTIONS!O9*USAGE!$G$15</f>
        <v>0</v>
      </c>
      <c r="P9" s="190">
        <f>PORTIONS!P9*USAGE!$G$16</f>
        <v>0</v>
      </c>
      <c r="Q9" s="142">
        <f>PORTIONS!Q9*USAGE!$G$17</f>
        <v>0</v>
      </c>
      <c r="R9" s="190">
        <f>PORTIONS!R9*USAGE!$G$18</f>
        <v>0</v>
      </c>
      <c r="S9" s="190">
        <f>PORTIONS!S9*USAGE!$G$19</f>
        <v>0</v>
      </c>
      <c r="T9" s="190">
        <f>PORTIONS!T9*USAGE!$G$20</f>
        <v>0</v>
      </c>
      <c r="U9" s="190">
        <f>PORTIONS!U9*USAGE!$G$21</f>
        <v>0</v>
      </c>
      <c r="V9" s="218">
        <f t="shared" si="1"/>
        <v>60314</v>
      </c>
    </row>
    <row r="10">
      <c r="A10" s="158" t="str">
        <f>COSTS!A10&amp;" (g)"</f>
        <v>EGGS (g)</v>
      </c>
      <c r="B10" s="158">
        <f>PORTIONS!B10*USAGE!$G$2</f>
        <v>0</v>
      </c>
      <c r="C10" s="158">
        <f>PORTIONS!C10*USAGE!$G$3</f>
        <v>0</v>
      </c>
      <c r="D10" s="158">
        <f>PORTIONS!D10*USAGE!$G$4</f>
        <v>0</v>
      </c>
      <c r="E10" s="158">
        <f>PORTIONS!E10*USAGE!$G$5</f>
        <v>0</v>
      </c>
      <c r="F10" s="158">
        <f>PORTIONS!F10*USAGE!$G$6</f>
        <v>0</v>
      </c>
      <c r="G10" s="158">
        <f>PORTIONS!G10*USAGE!$G$7</f>
        <v>0</v>
      </c>
      <c r="H10" s="158">
        <f>PORTIONS!H10*USAGE!$G$8</f>
        <v>0</v>
      </c>
      <c r="I10" s="158">
        <f>PORTIONS!I10*USAGE!$G$9</f>
        <v>0</v>
      </c>
      <c r="J10" s="158">
        <f>PORTIONS!J10*USAGE!$G$10</f>
        <v>0</v>
      </c>
      <c r="K10" s="158">
        <f>PORTIONS!K10*USAGE!$G$11</f>
        <v>0</v>
      </c>
      <c r="L10" s="158">
        <f>PORTIONS!L10*USAGE!$G$12</f>
        <v>0</v>
      </c>
      <c r="M10" s="158">
        <f>PORTIONS!M10*USAGE!$G$13</f>
        <v>0</v>
      </c>
      <c r="N10" s="158">
        <f>PORTIONS!N10*USAGE!$G$14</f>
        <v>0</v>
      </c>
      <c r="O10" s="158">
        <f>PORTIONS!O10*USAGE!$G$15</f>
        <v>0</v>
      </c>
      <c r="P10" s="158">
        <f>PORTIONS!P10*USAGE!$G$16</f>
        <v>0</v>
      </c>
      <c r="Q10" s="158">
        <f>PORTIONS!Q10*USAGE!$G$17</f>
        <v>0</v>
      </c>
      <c r="R10" s="158">
        <f>PORTIONS!R10*USAGE!$G$18</f>
        <v>0</v>
      </c>
      <c r="S10" s="158">
        <f>PORTIONS!S10*USAGE!$G$19</f>
        <v>0</v>
      </c>
      <c r="T10" s="158">
        <f>PORTIONS!T10*USAGE!$G$20</f>
        <v>0</v>
      </c>
      <c r="U10" s="158">
        <f>PORTIONS!U10*USAGE!$G$21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PORTIONS!B11*USAGE!$G$2</f>
        <v>0</v>
      </c>
      <c r="C11" s="190">
        <f>PORTIONS!C11*USAGE!$G$3</f>
        <v>0</v>
      </c>
      <c r="D11" s="190">
        <f>PORTIONS!D11*USAGE!$G$4</f>
        <v>0</v>
      </c>
      <c r="E11" s="190">
        <f>PORTIONS!E11*USAGE!$G$5</f>
        <v>0</v>
      </c>
      <c r="F11" s="190">
        <f>PORTIONS!F11*USAGE!$G$6</f>
        <v>0</v>
      </c>
      <c r="G11" s="190">
        <f>PORTIONS!G11*USAGE!$G$7</f>
        <v>0</v>
      </c>
      <c r="H11" s="190">
        <f>PORTIONS!H11*USAGE!$G$8</f>
        <v>0</v>
      </c>
      <c r="I11" s="190">
        <f>PORTIONS!I11*USAGE!$G$9</f>
        <v>0</v>
      </c>
      <c r="J11" s="190">
        <f>PORTIONS!J11*USAGE!$G$10</f>
        <v>0</v>
      </c>
      <c r="K11" s="190">
        <f>PORTIONS!K11*USAGE!$G$11</f>
        <v>0</v>
      </c>
      <c r="L11" s="190">
        <f>PORTIONS!L11*USAGE!$G$12</f>
        <v>0</v>
      </c>
      <c r="M11" s="142">
        <f>PORTIONS!M11*USAGE!$G$13</f>
        <v>0</v>
      </c>
      <c r="N11" s="190">
        <f>PORTIONS!N11*USAGE!$G$14</f>
        <v>0</v>
      </c>
      <c r="O11" s="190">
        <f>PORTIONS!O11*USAGE!$G$15</f>
        <v>0</v>
      </c>
      <c r="P11" s="190">
        <f>PORTIONS!P11*USAGE!$G$16</f>
        <v>0</v>
      </c>
      <c r="Q11" s="142">
        <f>PORTIONS!Q11*USAGE!$G$17</f>
        <v>0</v>
      </c>
      <c r="R11" s="190">
        <f>PORTIONS!R11*USAGE!$G$18</f>
        <v>0</v>
      </c>
      <c r="S11" s="190">
        <f>PORTIONS!S11*USAGE!$G$19</f>
        <v>0</v>
      </c>
      <c r="T11" s="190">
        <f>PORTIONS!T11*USAGE!$G$20</f>
        <v>0</v>
      </c>
      <c r="U11" s="190">
        <f>PORTIONS!U11*USAGE!$G$21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PORTIONS!B12*USAGE!$G$2</f>
        <v>0</v>
      </c>
      <c r="C12" s="190">
        <f>PORTIONS!C12*USAGE!$G$3</f>
        <v>0</v>
      </c>
      <c r="D12" s="190">
        <f>PORTIONS!D12*USAGE!$G$4</f>
        <v>0</v>
      </c>
      <c r="E12" s="190">
        <f>PORTIONS!E12*USAGE!$G$5</f>
        <v>0</v>
      </c>
      <c r="F12" s="190">
        <f>PORTIONS!F12*USAGE!$G$6</f>
        <v>0</v>
      </c>
      <c r="G12" s="190">
        <f>PORTIONS!G12*USAGE!$G$7</f>
        <v>0</v>
      </c>
      <c r="H12" s="190">
        <f>PORTIONS!H12*USAGE!$G$8</f>
        <v>0</v>
      </c>
      <c r="I12" s="190">
        <f>PORTIONS!I12*USAGE!$G$9</f>
        <v>0</v>
      </c>
      <c r="J12" s="190">
        <f>PORTIONS!J12*USAGE!$G$10</f>
        <v>0</v>
      </c>
      <c r="K12" s="190">
        <f>PORTIONS!K12*USAGE!$G$11</f>
        <v>0</v>
      </c>
      <c r="L12" s="190">
        <f>PORTIONS!L12*USAGE!$G$12</f>
        <v>0</v>
      </c>
      <c r="M12" s="142">
        <f>PORTIONS!M12*USAGE!$G$13</f>
        <v>0</v>
      </c>
      <c r="N12" s="190">
        <f>PORTIONS!N12*USAGE!$G$14</f>
        <v>0</v>
      </c>
      <c r="O12" s="190">
        <f>PORTIONS!O12*USAGE!$G$15</f>
        <v>0</v>
      </c>
      <c r="P12" s="190">
        <f>PORTIONS!P12*USAGE!$G$16</f>
        <v>0</v>
      </c>
      <c r="Q12" s="142">
        <f>PORTIONS!Q12*USAGE!$G$17</f>
        <v>0</v>
      </c>
      <c r="R12" s="190">
        <f>PORTIONS!R12*USAGE!$G$18</f>
        <v>0</v>
      </c>
      <c r="S12" s="190">
        <f>PORTIONS!S12*USAGE!$G$19</f>
        <v>0</v>
      </c>
      <c r="T12" s="190">
        <f>PORTIONS!T12*USAGE!$G$20</f>
        <v>0</v>
      </c>
      <c r="U12" s="190">
        <f>PORTIONS!U12*USAGE!$G$21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PORTIONS!B13*USAGE!$G$2</f>
        <v>0</v>
      </c>
      <c r="C13" s="190">
        <f>PORTIONS!C13*USAGE!$G$3</f>
        <v>0</v>
      </c>
      <c r="D13" s="190">
        <f>PORTIONS!D13*USAGE!$G$4</f>
        <v>0</v>
      </c>
      <c r="E13" s="190">
        <f>PORTIONS!E13*USAGE!$G$5</f>
        <v>0</v>
      </c>
      <c r="F13" s="190">
        <f>PORTIONS!F13*USAGE!$G$6</f>
        <v>0</v>
      </c>
      <c r="G13" s="190">
        <f>PORTIONS!G13*USAGE!$G$7</f>
        <v>0</v>
      </c>
      <c r="H13" s="190">
        <f>PORTIONS!H13*USAGE!$G$8</f>
        <v>105.0461538</v>
      </c>
      <c r="I13" s="190">
        <f>PORTIONS!I13*USAGE!$G$9</f>
        <v>0</v>
      </c>
      <c r="J13" s="190">
        <f>PORTIONS!J13*USAGE!$G$10</f>
        <v>0</v>
      </c>
      <c r="K13" s="190">
        <f>PORTIONS!K13*USAGE!$G$11</f>
        <v>0</v>
      </c>
      <c r="L13" s="190">
        <f>PORTIONS!L13*USAGE!$G$12</f>
        <v>0</v>
      </c>
      <c r="M13" s="142">
        <f>PORTIONS!M13*USAGE!$G$13</f>
        <v>0</v>
      </c>
      <c r="N13" s="190">
        <f>PORTIONS!N13*USAGE!$G$14</f>
        <v>0</v>
      </c>
      <c r="O13" s="190">
        <f>PORTIONS!O13*USAGE!$G$15</f>
        <v>0</v>
      </c>
      <c r="P13" s="190">
        <f>PORTIONS!P13*USAGE!$G$16</f>
        <v>0</v>
      </c>
      <c r="Q13" s="142">
        <f>PORTIONS!Q13*USAGE!$G$17</f>
        <v>0</v>
      </c>
      <c r="R13" s="190">
        <f>PORTIONS!R13*USAGE!$G$18</f>
        <v>0</v>
      </c>
      <c r="S13" s="190">
        <f>PORTIONS!S13*USAGE!$G$19</f>
        <v>0</v>
      </c>
      <c r="T13" s="190">
        <f>PORTIONS!T13*USAGE!$G$20</f>
        <v>0</v>
      </c>
      <c r="U13" s="190">
        <f>PORTIONS!U13*USAGE!$G$21</f>
        <v>0</v>
      </c>
      <c r="V13" s="218">
        <f t="shared" si="1"/>
        <v>105.0461538</v>
      </c>
    </row>
    <row r="14">
      <c r="A14" s="141" t="str">
        <f>COSTS!A14&amp;" (g)"</f>
        <v>Garlic, roasted (g)</v>
      </c>
      <c r="B14" s="142">
        <f>PORTIONS!B14*USAGE!$G$2</f>
        <v>0</v>
      </c>
      <c r="C14" s="190">
        <f>PORTIONS!C14*USAGE!$G$3</f>
        <v>0</v>
      </c>
      <c r="D14" s="190">
        <f>PORTIONS!D14*USAGE!$G$4</f>
        <v>0</v>
      </c>
      <c r="E14" s="190">
        <f>PORTIONS!E14*USAGE!$G$5</f>
        <v>525.2307692</v>
      </c>
      <c r="F14" s="190">
        <f>PORTIONS!F14*USAGE!$G$6</f>
        <v>0</v>
      </c>
      <c r="G14" s="190">
        <f>PORTIONS!G14*USAGE!$G$7</f>
        <v>0</v>
      </c>
      <c r="H14" s="190">
        <f>PORTIONS!H14*USAGE!$G$8</f>
        <v>0</v>
      </c>
      <c r="I14" s="190">
        <f>PORTIONS!I14*USAGE!$G$9</f>
        <v>0</v>
      </c>
      <c r="J14" s="190">
        <f>PORTIONS!J14*USAGE!$G$10</f>
        <v>0</v>
      </c>
      <c r="K14" s="190">
        <f>PORTIONS!K14*USAGE!$G$11</f>
        <v>0</v>
      </c>
      <c r="L14" s="190">
        <f>PORTIONS!L14*USAGE!$G$12</f>
        <v>0</v>
      </c>
      <c r="M14" s="142">
        <f>PORTIONS!M14*USAGE!$G$13</f>
        <v>0</v>
      </c>
      <c r="N14" s="190">
        <f>PORTIONS!N14*USAGE!$G$14</f>
        <v>0</v>
      </c>
      <c r="O14" s="190">
        <f>PORTIONS!O14*USAGE!$G$15</f>
        <v>0</v>
      </c>
      <c r="P14" s="190">
        <f>PORTIONS!P14*USAGE!$G$16</f>
        <v>0</v>
      </c>
      <c r="Q14" s="142">
        <f>PORTIONS!Q14*USAGE!$G$17</f>
        <v>0</v>
      </c>
      <c r="R14" s="190">
        <f>PORTIONS!R14*USAGE!$G$18</f>
        <v>0</v>
      </c>
      <c r="S14" s="190">
        <f>PORTIONS!S14*USAGE!$G$19</f>
        <v>0</v>
      </c>
      <c r="T14" s="190">
        <f>PORTIONS!T14*USAGE!$G$20</f>
        <v>0</v>
      </c>
      <c r="U14" s="190">
        <f>PORTIONS!U14*USAGE!$G$21</f>
        <v>0</v>
      </c>
      <c r="V14" s="218">
        <f t="shared" si="1"/>
        <v>525.2307692</v>
      </c>
    </row>
    <row r="15">
      <c r="A15" s="141" t="str">
        <f>COSTS!A15&amp;" (g)"</f>
        <v>Grana Padano (g)</v>
      </c>
      <c r="B15" s="142">
        <f>PORTIONS!B15*USAGE!$G$2</f>
        <v>0</v>
      </c>
      <c r="C15" s="190">
        <f>PORTIONS!C15*USAGE!$G$3</f>
        <v>0</v>
      </c>
      <c r="D15" s="190">
        <f>PORTIONS!D15*USAGE!$G$4</f>
        <v>0</v>
      </c>
      <c r="E15" s="190">
        <f>PORTIONS!E15*USAGE!$G$5</f>
        <v>0</v>
      </c>
      <c r="F15" s="190">
        <f>PORTIONS!F15*USAGE!$G$6</f>
        <v>0</v>
      </c>
      <c r="G15" s="190">
        <f>PORTIONS!G15*USAGE!$G$7</f>
        <v>0</v>
      </c>
      <c r="H15" s="190">
        <f>PORTIONS!H15*USAGE!$G$8</f>
        <v>196.9615385</v>
      </c>
      <c r="I15" s="190">
        <f>PORTIONS!I15*USAGE!$G$9</f>
        <v>328.2692308</v>
      </c>
      <c r="J15" s="190">
        <f>PORTIONS!J15*USAGE!$G$10</f>
        <v>0</v>
      </c>
      <c r="K15" s="190">
        <f>PORTIONS!K15*USAGE!$G$11</f>
        <v>0</v>
      </c>
      <c r="L15" s="190">
        <f>PORTIONS!L15*USAGE!$G$12</f>
        <v>0</v>
      </c>
      <c r="M15" s="142">
        <f>PORTIONS!M15*USAGE!$G$13</f>
        <v>0</v>
      </c>
      <c r="N15" s="190">
        <f>PORTIONS!N15*USAGE!$G$14</f>
        <v>89.28923077</v>
      </c>
      <c r="O15" s="190">
        <f>PORTIONS!O15*USAGE!$G$15</f>
        <v>0</v>
      </c>
      <c r="P15" s="190">
        <f>PORTIONS!P15*USAGE!$G$16</f>
        <v>0</v>
      </c>
      <c r="Q15" s="142">
        <f>PORTIONS!Q15*USAGE!$G$17</f>
        <v>0</v>
      </c>
      <c r="R15" s="190">
        <f>PORTIONS!R15*USAGE!$G$18</f>
        <v>0</v>
      </c>
      <c r="S15" s="190">
        <f>PORTIONS!S15*USAGE!$G$19</f>
        <v>0</v>
      </c>
      <c r="T15" s="190">
        <f>PORTIONS!T15*USAGE!$G$20</f>
        <v>0</v>
      </c>
      <c r="U15" s="190">
        <f>PORTIONS!U15*USAGE!$G$21</f>
        <v>0</v>
      </c>
      <c r="V15" s="218">
        <f t="shared" si="1"/>
        <v>614.52</v>
      </c>
    </row>
    <row r="16">
      <c r="A16" s="141" t="str">
        <f>COSTS!A16&amp;" (g)"</f>
        <v>Hazelnuts, candied (g)</v>
      </c>
      <c r="B16" s="142">
        <f>PORTIONS!B16*USAGE!$G$2</f>
        <v>0</v>
      </c>
      <c r="C16" s="190">
        <f>PORTIONS!C16*USAGE!$G$3</f>
        <v>0</v>
      </c>
      <c r="D16" s="190">
        <f>PORTIONS!D16*USAGE!$G$4</f>
        <v>0</v>
      </c>
      <c r="E16" s="190">
        <f>PORTIONS!E16*USAGE!$G$5</f>
        <v>0</v>
      </c>
      <c r="F16" s="190">
        <f>PORTIONS!F16*USAGE!$G$6</f>
        <v>0</v>
      </c>
      <c r="G16" s="190">
        <f>PORTIONS!G16*USAGE!$G$7</f>
        <v>0</v>
      </c>
      <c r="H16" s="190">
        <f>PORTIONS!H16*USAGE!$G$8</f>
        <v>0</v>
      </c>
      <c r="I16" s="190">
        <f>PORTIONS!I16*USAGE!$G$9</f>
        <v>0</v>
      </c>
      <c r="J16" s="190">
        <f>PORTIONS!J16*USAGE!$G$10</f>
        <v>0</v>
      </c>
      <c r="K16" s="190">
        <f>PORTIONS!K16*USAGE!$G$11</f>
        <v>0</v>
      </c>
      <c r="L16" s="190">
        <f>PORTIONS!L16*USAGE!$G$12</f>
        <v>0</v>
      </c>
      <c r="M16" s="142">
        <f>PORTIONS!M16*USAGE!$G$13</f>
        <v>0</v>
      </c>
      <c r="N16" s="190">
        <f>PORTIONS!N16*USAGE!$G$14</f>
        <v>0</v>
      </c>
      <c r="O16" s="190">
        <f>PORTIONS!O16*USAGE!$G$15</f>
        <v>0</v>
      </c>
      <c r="P16" s="190">
        <f>PORTIONS!P16*USAGE!$G$16</f>
        <v>131.3076923</v>
      </c>
      <c r="Q16" s="142">
        <f>PORTIONS!Q16*USAGE!$G$17</f>
        <v>0</v>
      </c>
      <c r="R16" s="190">
        <f>PORTIONS!R16*USAGE!$G$18</f>
        <v>0</v>
      </c>
      <c r="S16" s="190">
        <f>PORTIONS!S16*USAGE!$G$19</f>
        <v>0</v>
      </c>
      <c r="T16" s="190">
        <f>PORTIONS!T16*USAGE!$G$20</f>
        <v>0</v>
      </c>
      <c r="U16" s="190">
        <f>PORTIONS!U16*USAGE!$G$21</f>
        <v>0</v>
      </c>
      <c r="V16" s="218">
        <f t="shared" si="1"/>
        <v>131.3076923</v>
      </c>
    </row>
    <row r="17">
      <c r="A17" s="141" t="str">
        <f>COSTS!A17&amp;" (g)"</f>
        <v>Hazelnuts, roasted (g)</v>
      </c>
      <c r="B17" s="142">
        <f>PORTIONS!B17*USAGE!$G$2</f>
        <v>0</v>
      </c>
      <c r="C17" s="190">
        <f>PORTIONS!C17*USAGE!$G$3</f>
        <v>0</v>
      </c>
      <c r="D17" s="190">
        <f>PORTIONS!D17*USAGE!$G$4</f>
        <v>0</v>
      </c>
      <c r="E17" s="190">
        <f>PORTIONS!E17*USAGE!$G$5</f>
        <v>0</v>
      </c>
      <c r="F17" s="190">
        <f>PORTIONS!F17*USAGE!$G$6</f>
        <v>0</v>
      </c>
      <c r="G17" s="190">
        <f>PORTIONS!G17*USAGE!$G$7</f>
        <v>0</v>
      </c>
      <c r="H17" s="190">
        <f>PORTIONS!H17*USAGE!$G$8</f>
        <v>0</v>
      </c>
      <c r="I17" s="190">
        <f>PORTIONS!I17*USAGE!$G$9</f>
        <v>131.3076923</v>
      </c>
      <c r="J17" s="190">
        <f>PORTIONS!J17*USAGE!$G$10</f>
        <v>0</v>
      </c>
      <c r="K17" s="190">
        <f>PORTIONS!K17*USAGE!$G$11</f>
        <v>0</v>
      </c>
      <c r="L17" s="190">
        <f>PORTIONS!L17*USAGE!$G$12</f>
        <v>0</v>
      </c>
      <c r="M17" s="142">
        <f>PORTIONS!M17*USAGE!$G$13</f>
        <v>0</v>
      </c>
      <c r="N17" s="190">
        <f>PORTIONS!N17*USAGE!$G$14</f>
        <v>0</v>
      </c>
      <c r="O17" s="190">
        <f>PORTIONS!O17*USAGE!$G$15</f>
        <v>0</v>
      </c>
      <c r="P17" s="190">
        <f>PORTIONS!P17*USAGE!$G$16</f>
        <v>0</v>
      </c>
      <c r="Q17" s="142">
        <f>PORTIONS!Q17*USAGE!$G$17</f>
        <v>0</v>
      </c>
      <c r="R17" s="190">
        <f>PORTIONS!R17*USAGE!$G$18</f>
        <v>0</v>
      </c>
      <c r="S17" s="190">
        <f>PORTIONS!S17*USAGE!$G$19</f>
        <v>0</v>
      </c>
      <c r="T17" s="190">
        <f>PORTIONS!T17*USAGE!$G$20</f>
        <v>0</v>
      </c>
      <c r="U17" s="190">
        <f>PORTIONS!U17*USAGE!$G$21</f>
        <v>0</v>
      </c>
      <c r="V17" s="218">
        <f t="shared" si="1"/>
        <v>131.3076923</v>
      </c>
    </row>
    <row r="18">
      <c r="A18" s="141" t="str">
        <f>COSTS!A18&amp;" (g)"</f>
        <v>Kefalograviera (g)</v>
      </c>
      <c r="B18" s="142">
        <f>PORTIONS!B18*USAGE!$G$2</f>
        <v>0</v>
      </c>
      <c r="C18" s="190">
        <f>PORTIONS!C18*USAGE!$G$3</f>
        <v>0</v>
      </c>
      <c r="D18" s="190">
        <f>PORTIONS!D18*USAGE!$G$4</f>
        <v>0</v>
      </c>
      <c r="E18" s="190">
        <f>PORTIONS!E18*USAGE!$G$5</f>
        <v>0</v>
      </c>
      <c r="F18" s="190">
        <f>PORTIONS!F18*USAGE!$G$6</f>
        <v>0</v>
      </c>
      <c r="G18" s="190">
        <f>PORTIONS!G18*USAGE!$G$7</f>
        <v>0</v>
      </c>
      <c r="H18" s="190">
        <f>PORTIONS!H18*USAGE!$G$8</f>
        <v>0</v>
      </c>
      <c r="I18" s="190">
        <f>PORTIONS!I18*USAGE!$G$9</f>
        <v>0</v>
      </c>
      <c r="J18" s="190">
        <f>PORTIONS!J18*USAGE!$G$10</f>
        <v>0</v>
      </c>
      <c r="K18" s="190">
        <f>PORTIONS!K18*USAGE!$G$11</f>
        <v>262.6153846</v>
      </c>
      <c r="L18" s="190">
        <f>PORTIONS!L18*USAGE!$G$12</f>
        <v>0</v>
      </c>
      <c r="M18" s="142">
        <f>PORTIONS!M18*USAGE!$G$13</f>
        <v>0</v>
      </c>
      <c r="N18" s="190">
        <f>PORTIONS!N18*USAGE!$G$14</f>
        <v>0</v>
      </c>
      <c r="O18" s="190">
        <f>PORTIONS!O18*USAGE!$G$15</f>
        <v>0</v>
      </c>
      <c r="P18" s="190">
        <f>PORTIONS!P18*USAGE!$G$16</f>
        <v>0</v>
      </c>
      <c r="Q18" s="142">
        <f>PORTIONS!Q18*USAGE!$G$17</f>
        <v>0</v>
      </c>
      <c r="R18" s="190">
        <f>PORTIONS!R18*USAGE!$G$18</f>
        <v>0</v>
      </c>
      <c r="S18" s="190">
        <f>PORTIONS!S18*USAGE!$G$19</f>
        <v>0</v>
      </c>
      <c r="T18" s="190">
        <f>PORTIONS!T18*USAGE!$G$20</f>
        <v>0</v>
      </c>
      <c r="U18" s="190">
        <f>PORTIONS!U18*USAGE!$G$21</f>
        <v>0</v>
      </c>
      <c r="V18" s="218">
        <f t="shared" si="1"/>
        <v>262.6153846</v>
      </c>
    </row>
    <row r="19">
      <c r="A19" s="158" t="str">
        <f>COSTS!A19&amp;" (g)"</f>
        <v>Lemons (g)</v>
      </c>
      <c r="B19" s="158">
        <f>PORTIONS!B19*USAGE!$G$2</f>
        <v>0</v>
      </c>
      <c r="C19" s="158">
        <f>PORTIONS!C19*USAGE!$G$3</f>
        <v>0</v>
      </c>
      <c r="D19" s="158">
        <f>PORTIONS!D19*USAGE!$G$4</f>
        <v>0</v>
      </c>
      <c r="E19" s="158">
        <f>PORTIONS!E19*USAGE!$G$5</f>
        <v>0</v>
      </c>
      <c r="F19" s="158">
        <f>PORTIONS!F19*USAGE!$G$6</f>
        <v>0</v>
      </c>
      <c r="G19" s="158">
        <f>PORTIONS!G19*USAGE!$G$7</f>
        <v>0</v>
      </c>
      <c r="H19" s="158">
        <f>PORTIONS!H19*USAGE!$G$8</f>
        <v>0</v>
      </c>
      <c r="I19" s="158">
        <f>PORTIONS!I19*USAGE!$G$9</f>
        <v>0</v>
      </c>
      <c r="J19" s="158">
        <f>PORTIONS!J19*USAGE!$G$10</f>
        <v>0</v>
      </c>
      <c r="K19" s="158">
        <f>PORTIONS!K19*USAGE!$G$11</f>
        <v>0</v>
      </c>
      <c r="L19" s="158">
        <f>PORTIONS!L19*USAGE!$G$12</f>
        <v>0</v>
      </c>
      <c r="M19" s="158">
        <f>PORTIONS!M19*USAGE!$G$13</f>
        <v>0</v>
      </c>
      <c r="N19" s="158">
        <f>PORTIONS!N19*USAGE!$G$14</f>
        <v>1.116115385</v>
      </c>
      <c r="O19" s="158">
        <f>PORTIONS!O19*USAGE!$G$15</f>
        <v>0</v>
      </c>
      <c r="P19" s="158">
        <f>PORTIONS!P19*USAGE!$G$16</f>
        <v>0</v>
      </c>
      <c r="Q19" s="158">
        <f>PORTIONS!Q19*USAGE!$G$17</f>
        <v>0</v>
      </c>
      <c r="R19" s="158">
        <f>PORTIONS!R19*USAGE!$G$18</f>
        <v>0</v>
      </c>
      <c r="S19" s="158">
        <f>PORTIONS!S19*USAGE!$G$19</f>
        <v>0</v>
      </c>
      <c r="T19" s="158">
        <f>PORTIONS!T19*USAGE!$G$20</f>
        <v>0</v>
      </c>
      <c r="U19" s="158">
        <f>PORTIONS!U19*USAGE!$G$21</f>
        <v>0</v>
      </c>
      <c r="V19" s="218">
        <f t="shared" si="1"/>
        <v>1.116115385</v>
      </c>
    </row>
    <row r="20">
      <c r="A20" s="141" t="str">
        <f>COSTS!A20&amp;" (g)"</f>
        <v>Lettuce, romaine (g)</v>
      </c>
      <c r="B20" s="142">
        <f>PORTIONS!B20*USAGE!$G$2</f>
        <v>0</v>
      </c>
      <c r="C20" s="190">
        <f>PORTIONS!C20*USAGE!$G$3</f>
        <v>0</v>
      </c>
      <c r="D20" s="190">
        <f>PORTIONS!D20*USAGE!$G$4</f>
        <v>0</v>
      </c>
      <c r="E20" s="190">
        <f>PORTIONS!E20*USAGE!$G$5</f>
        <v>0</v>
      </c>
      <c r="F20" s="190">
        <f>PORTIONS!F20*USAGE!$G$6</f>
        <v>0</v>
      </c>
      <c r="G20" s="190">
        <f>PORTIONS!G20*USAGE!$G$7</f>
        <v>0</v>
      </c>
      <c r="H20" s="190">
        <f>PORTIONS!H20*USAGE!$G$8</f>
        <v>0</v>
      </c>
      <c r="I20" s="190">
        <f>PORTIONS!I20*USAGE!$G$9</f>
        <v>0</v>
      </c>
      <c r="J20" s="190">
        <f>PORTIONS!J20*USAGE!$G$10</f>
        <v>0</v>
      </c>
      <c r="K20" s="190">
        <f>PORTIONS!K20*USAGE!$G$11</f>
        <v>0</v>
      </c>
      <c r="L20" s="190">
        <f>PORTIONS!L20*USAGE!$G$12</f>
        <v>0</v>
      </c>
      <c r="M20" s="142">
        <f>PORTIONS!M20*USAGE!$G$13</f>
        <v>0</v>
      </c>
      <c r="N20" s="190">
        <f>PORTIONS!N20*USAGE!$G$14</f>
        <v>1205.404615</v>
      </c>
      <c r="O20" s="190">
        <f>PORTIONS!O20*USAGE!$G$15</f>
        <v>0</v>
      </c>
      <c r="P20" s="190">
        <f>PORTIONS!P20*USAGE!$G$16</f>
        <v>0</v>
      </c>
      <c r="Q20" s="142">
        <f>PORTIONS!Q20*USAGE!$G$17</f>
        <v>0</v>
      </c>
      <c r="R20" s="190">
        <f>PORTIONS!R20*USAGE!$G$18</f>
        <v>0</v>
      </c>
      <c r="S20" s="190">
        <f>PORTIONS!S20*USAGE!$G$19</f>
        <v>0</v>
      </c>
      <c r="T20" s="190">
        <f>PORTIONS!T20*USAGE!$G$20</f>
        <v>0</v>
      </c>
      <c r="U20" s="190">
        <f>PORTIONS!U20*USAGE!$G$21</f>
        <v>0</v>
      </c>
      <c r="V20" s="218">
        <f t="shared" si="1"/>
        <v>1205.404615</v>
      </c>
    </row>
    <row r="21">
      <c r="A21" s="141" t="str">
        <f>COSTS!A21&amp;" (g)"</f>
        <v>Marinara (g)</v>
      </c>
      <c r="B21" s="142">
        <f>PORTIONS!B21*USAGE!$G$2</f>
        <v>0</v>
      </c>
      <c r="C21" s="190">
        <f>PORTIONS!C21*USAGE!$G$3</f>
        <v>0</v>
      </c>
      <c r="D21" s="190">
        <f>PORTIONS!D21*USAGE!$G$4</f>
        <v>525.2307692</v>
      </c>
      <c r="E21" s="190">
        <f>PORTIONS!E21*USAGE!$G$5</f>
        <v>1575.692308</v>
      </c>
      <c r="F21" s="190">
        <f>PORTIONS!F21*USAGE!$G$6</f>
        <v>2494.846154</v>
      </c>
      <c r="G21" s="190">
        <f>PORTIONS!G21*USAGE!$G$7</f>
        <v>3414</v>
      </c>
      <c r="H21" s="190">
        <f>PORTIONS!H21*USAGE!$G$8</f>
        <v>1575.692308</v>
      </c>
      <c r="I21" s="190">
        <f>PORTIONS!I21*USAGE!$G$9</f>
        <v>0</v>
      </c>
      <c r="J21" s="190">
        <f>PORTIONS!J21*USAGE!$G$10</f>
        <v>2757.461538</v>
      </c>
      <c r="K21" s="190">
        <f>PORTIONS!K21*USAGE!$G$11</f>
        <v>0</v>
      </c>
      <c r="L21" s="190">
        <f>PORTIONS!L21*USAGE!$G$12</f>
        <v>1575.692308</v>
      </c>
      <c r="M21" s="142">
        <f>PORTIONS!M21*USAGE!$G$13</f>
        <v>0</v>
      </c>
      <c r="N21" s="190">
        <f>PORTIONS!N21*USAGE!$G$14</f>
        <v>0</v>
      </c>
      <c r="O21" s="190">
        <f>PORTIONS!O21*USAGE!$G$15</f>
        <v>0</v>
      </c>
      <c r="P21" s="190">
        <f>PORTIONS!P21*USAGE!$G$16</f>
        <v>0</v>
      </c>
      <c r="Q21" s="142">
        <f>PORTIONS!Q21*USAGE!$G$17</f>
        <v>0</v>
      </c>
      <c r="R21" s="190">
        <f>PORTIONS!R21*USAGE!$G$18</f>
        <v>0</v>
      </c>
      <c r="S21" s="190">
        <f>PORTIONS!S21*USAGE!$G$19</f>
        <v>0</v>
      </c>
      <c r="T21" s="190">
        <f>PORTIONS!T21*USAGE!$G$20</f>
        <v>0</v>
      </c>
      <c r="U21" s="190">
        <f>PORTIONS!U21*USAGE!$G$21</f>
        <v>0</v>
      </c>
      <c r="V21" s="218">
        <f t="shared" si="1"/>
        <v>13918.61538</v>
      </c>
    </row>
    <row r="22">
      <c r="A22" s="141" t="str">
        <f>COSTS!A22&amp;" (g)"</f>
        <v>Mozzarella (g)</v>
      </c>
      <c r="B22" s="142">
        <f>PORTIONS!B22*USAGE!$G$2</f>
        <v>0</v>
      </c>
      <c r="C22" s="190">
        <f>PORTIONS!C22*USAGE!$G$3</f>
        <v>0</v>
      </c>
      <c r="D22" s="190">
        <f>PORTIONS!D22*USAGE!$G$4</f>
        <v>0</v>
      </c>
      <c r="E22" s="190">
        <f>PORTIONS!E22*USAGE!$G$5</f>
        <v>0</v>
      </c>
      <c r="F22" s="190">
        <f>PORTIONS!F22*USAGE!$G$6</f>
        <v>2286.942308</v>
      </c>
      <c r="G22" s="190">
        <f>PORTIONS!G22*USAGE!$G$7</f>
        <v>3129.5</v>
      </c>
      <c r="H22" s="190">
        <f>PORTIONS!H22*USAGE!$G$8</f>
        <v>0</v>
      </c>
      <c r="I22" s="190">
        <f>PORTIONS!I22*USAGE!$G$9</f>
        <v>0</v>
      </c>
      <c r="J22" s="190">
        <f>PORTIONS!J22*USAGE!$G$10</f>
        <v>2527.673077</v>
      </c>
      <c r="K22" s="190">
        <f>PORTIONS!K22*USAGE!$G$11</f>
        <v>722.1923077</v>
      </c>
      <c r="L22" s="190">
        <f>PORTIONS!L22*USAGE!$G$12</f>
        <v>1444.384615</v>
      </c>
      <c r="M22" s="142">
        <f>PORTIONS!M22*USAGE!$G$13</f>
        <v>0</v>
      </c>
      <c r="N22" s="190">
        <f>PORTIONS!N22*USAGE!$G$14</f>
        <v>0</v>
      </c>
      <c r="O22" s="190">
        <f>PORTIONS!O22*USAGE!$G$15</f>
        <v>504.2215385</v>
      </c>
      <c r="P22" s="190">
        <f>PORTIONS!P22*USAGE!$G$16</f>
        <v>0</v>
      </c>
      <c r="Q22" s="142">
        <f>PORTIONS!Q22*USAGE!$G$17</f>
        <v>0</v>
      </c>
      <c r="R22" s="190">
        <f>PORTIONS!R22*USAGE!$G$18</f>
        <v>0</v>
      </c>
      <c r="S22" s="190">
        <f>PORTIONS!S22*USAGE!$G$19</f>
        <v>0</v>
      </c>
      <c r="T22" s="190">
        <f>PORTIONS!T22*USAGE!$G$20</f>
        <v>0</v>
      </c>
      <c r="U22" s="190">
        <f>PORTIONS!U22*USAGE!$G$21</f>
        <v>0</v>
      </c>
      <c r="V22" s="218">
        <f t="shared" si="1"/>
        <v>10614.91385</v>
      </c>
    </row>
    <row r="23">
      <c r="A23" s="141" t="str">
        <f>COSTS!A23&amp;" (g)"</f>
        <v>MOZZARELLA CURD (g)</v>
      </c>
      <c r="B23" s="142">
        <f>PORTIONS!B23*USAGE!$G$2</f>
        <v>0</v>
      </c>
      <c r="C23" s="190">
        <f>PORTIONS!C23*USAGE!$G$3</f>
        <v>0</v>
      </c>
      <c r="D23" s="190">
        <f>PORTIONS!D23*USAGE!$G$4</f>
        <v>0</v>
      </c>
      <c r="E23" s="190">
        <f>PORTIONS!E23*USAGE!$G$5</f>
        <v>0</v>
      </c>
      <c r="F23" s="190">
        <f>PORTIONS!F23*USAGE!$G$6</f>
        <v>0</v>
      </c>
      <c r="G23" s="190">
        <f>PORTIONS!G23*USAGE!$G$7</f>
        <v>0</v>
      </c>
      <c r="H23" s="190">
        <f>PORTIONS!H23*USAGE!$G$8</f>
        <v>0</v>
      </c>
      <c r="I23" s="190">
        <f>PORTIONS!I23*USAGE!$G$9</f>
        <v>0</v>
      </c>
      <c r="J23" s="190">
        <f>PORTIONS!J23*USAGE!$G$10</f>
        <v>0</v>
      </c>
      <c r="K23" s="190">
        <f>PORTIONS!K23*USAGE!$G$11</f>
        <v>0</v>
      </c>
      <c r="L23" s="190">
        <f>PORTIONS!L23*USAGE!$G$12</f>
        <v>0</v>
      </c>
      <c r="M23" s="142">
        <f>PORTIONS!M23*USAGE!$G$13</f>
        <v>0</v>
      </c>
      <c r="N23" s="190">
        <f>PORTIONS!N23*USAGE!$G$14</f>
        <v>0</v>
      </c>
      <c r="O23" s="190">
        <f>PORTIONS!O23*USAGE!$G$15</f>
        <v>0</v>
      </c>
      <c r="P23" s="190">
        <f>PORTIONS!P23*USAGE!$G$16</f>
        <v>0</v>
      </c>
      <c r="Q23" s="142">
        <f>PORTIONS!Q23*USAGE!$G$17</f>
        <v>0</v>
      </c>
      <c r="R23" s="190">
        <f>PORTIONS!R23*USAGE!$G$18</f>
        <v>0</v>
      </c>
      <c r="S23" s="190">
        <f>PORTIONS!S23*USAGE!$G$19</f>
        <v>0</v>
      </c>
      <c r="T23" s="190">
        <f>PORTIONS!T23*USAGE!$G$20</f>
        <v>0</v>
      </c>
      <c r="U23" s="190">
        <f>PORTIONS!U23*USAGE!$G$21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PORTIONS!B24*USAGE!$G$2</f>
        <v>0</v>
      </c>
      <c r="C24" s="190">
        <f>PORTIONS!C24*USAGE!$G$3</f>
        <v>0</v>
      </c>
      <c r="D24" s="190">
        <f>PORTIONS!D24*USAGE!$G$4</f>
        <v>0</v>
      </c>
      <c r="E24" s="190">
        <f>PORTIONS!E24*USAGE!$G$5</f>
        <v>0</v>
      </c>
      <c r="F24" s="190">
        <f>PORTIONS!F24*USAGE!$G$6</f>
        <v>0</v>
      </c>
      <c r="G24" s="190">
        <f>PORTIONS!G24*USAGE!$G$7</f>
        <v>0</v>
      </c>
      <c r="H24" s="190">
        <f>PORTIONS!H24*USAGE!$G$8</f>
        <v>0</v>
      </c>
      <c r="I24" s="190">
        <f>PORTIONS!I24*USAGE!$G$9</f>
        <v>0</v>
      </c>
      <c r="J24" s="190">
        <f>PORTIONS!J24*USAGE!$G$10</f>
        <v>0</v>
      </c>
      <c r="K24" s="190">
        <f>PORTIONS!K24*USAGE!$G$11</f>
        <v>0</v>
      </c>
      <c r="L24" s="190">
        <f>PORTIONS!L24*USAGE!$G$12</f>
        <v>0</v>
      </c>
      <c r="M24" s="142">
        <f>PORTIONS!M24*USAGE!$G$13</f>
        <v>0</v>
      </c>
      <c r="N24" s="190">
        <f>PORTIONS!N24*USAGE!$G$14</f>
        <v>0</v>
      </c>
      <c r="O24" s="190">
        <f>PORTIONS!O24*USAGE!$G$15</f>
        <v>0</v>
      </c>
      <c r="P24" s="190">
        <f>PORTIONS!P24*USAGE!$G$16</f>
        <v>0</v>
      </c>
      <c r="Q24" s="142">
        <f>PORTIONS!Q24*USAGE!$G$17</f>
        <v>0</v>
      </c>
      <c r="R24" s="190">
        <f>PORTIONS!R24*USAGE!$G$18</f>
        <v>0</v>
      </c>
      <c r="S24" s="190">
        <f>PORTIONS!S24*USAGE!$G$19</f>
        <v>0</v>
      </c>
      <c r="T24" s="190">
        <f>PORTIONS!T24*USAGE!$G$20</f>
        <v>0</v>
      </c>
      <c r="U24" s="190">
        <f>PORTIONS!U24*USAGE!$G$21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PORTIONS!B25*USAGE!$G$2</f>
        <v>0</v>
      </c>
      <c r="C25" s="190">
        <f>PORTIONS!C25*USAGE!$G$3</f>
        <v>0</v>
      </c>
      <c r="D25" s="190">
        <f>PORTIONS!D25*USAGE!$G$4</f>
        <v>0</v>
      </c>
      <c r="E25" s="190">
        <f>PORTIONS!E25*USAGE!$G$5</f>
        <v>0</v>
      </c>
      <c r="F25" s="190">
        <f>PORTIONS!F25*USAGE!$G$6</f>
        <v>0</v>
      </c>
      <c r="G25" s="190">
        <f>PORTIONS!G25*USAGE!$G$7</f>
        <v>0</v>
      </c>
      <c r="H25" s="190">
        <f>PORTIONS!H25*USAGE!$G$8</f>
        <v>0</v>
      </c>
      <c r="I25" s="190">
        <f>PORTIONS!I25*USAGE!$G$9</f>
        <v>0</v>
      </c>
      <c r="J25" s="190">
        <f>PORTIONS!J25*USAGE!$G$10</f>
        <v>0</v>
      </c>
      <c r="K25" s="190">
        <f>PORTIONS!K25*USAGE!$G$11</f>
        <v>0</v>
      </c>
      <c r="L25" s="190">
        <f>PORTIONS!L25*USAGE!$G$12</f>
        <v>1575.692308</v>
      </c>
      <c r="M25" s="142">
        <f>PORTIONS!M25*USAGE!$G$13</f>
        <v>0</v>
      </c>
      <c r="N25" s="190">
        <f>PORTIONS!N25*USAGE!$G$14</f>
        <v>0</v>
      </c>
      <c r="O25" s="190">
        <f>PORTIONS!O25*USAGE!$G$15</f>
        <v>0</v>
      </c>
      <c r="P25" s="190">
        <f>PORTIONS!P25*USAGE!$G$16</f>
        <v>0</v>
      </c>
      <c r="Q25" s="142">
        <f>PORTIONS!Q25*USAGE!$G$17</f>
        <v>0</v>
      </c>
      <c r="R25" s="190">
        <f>PORTIONS!R25*USAGE!$G$18</f>
        <v>0</v>
      </c>
      <c r="S25" s="190">
        <f>PORTIONS!S25*USAGE!$G$19</f>
        <v>0</v>
      </c>
      <c r="T25" s="190">
        <f>PORTIONS!T25*USAGE!$G$20</f>
        <v>0</v>
      </c>
      <c r="U25" s="190">
        <f>PORTIONS!U25*USAGE!$G$21</f>
        <v>0</v>
      </c>
      <c r="V25" s="218">
        <f t="shared" si="1"/>
        <v>1575.692308</v>
      </c>
    </row>
    <row r="26">
      <c r="A26" s="141" t="str">
        <f>COSTS!A26&amp;" (g)"</f>
        <v>Olive oil, extra-virgin (g)</v>
      </c>
      <c r="B26" s="142">
        <f>PORTIONS!B26*USAGE!$G$2</f>
        <v>0</v>
      </c>
      <c r="C26" s="190">
        <f>PORTIONS!C26*USAGE!$G$3</f>
        <v>0</v>
      </c>
      <c r="D26" s="190">
        <f>PORTIONS!D26*USAGE!$G$4</f>
        <v>0</v>
      </c>
      <c r="E26" s="190">
        <f>PORTIONS!E26*USAGE!$G$5</f>
        <v>0</v>
      </c>
      <c r="F26" s="190">
        <f>PORTIONS!F26*USAGE!$G$6</f>
        <v>249.4846154</v>
      </c>
      <c r="G26" s="190">
        <f>PORTIONS!G26*USAGE!$G$7</f>
        <v>341.4</v>
      </c>
      <c r="H26" s="190">
        <f>PORTIONS!H26*USAGE!$G$8</f>
        <v>78.78461538</v>
      </c>
      <c r="I26" s="190">
        <f>PORTIONS!I26*USAGE!$G$9</f>
        <v>0</v>
      </c>
      <c r="J26" s="190">
        <f>PORTIONS!J26*USAGE!$G$10</f>
        <v>0</v>
      </c>
      <c r="K26" s="190">
        <f>PORTIONS!K26*USAGE!$G$11</f>
        <v>0</v>
      </c>
      <c r="L26" s="190">
        <f>PORTIONS!L26*USAGE!$G$12</f>
        <v>157.5692308</v>
      </c>
      <c r="M26" s="142">
        <f>PORTIONS!M26*USAGE!$G$13</f>
        <v>0</v>
      </c>
      <c r="N26" s="190">
        <f>PORTIONS!N26*USAGE!$G$14</f>
        <v>0</v>
      </c>
      <c r="O26" s="190">
        <f>PORTIONS!O26*USAGE!$G$15</f>
        <v>25.21107692</v>
      </c>
      <c r="P26" s="190">
        <f>PORTIONS!P26*USAGE!$G$16</f>
        <v>43.76923077</v>
      </c>
      <c r="Q26" s="142">
        <f>PORTIONS!Q26*USAGE!$G$17</f>
        <v>0</v>
      </c>
      <c r="R26" s="190">
        <f>PORTIONS!R26*USAGE!$G$18</f>
        <v>0</v>
      </c>
      <c r="S26" s="190">
        <f>PORTIONS!S26*USAGE!$G$19</f>
        <v>0</v>
      </c>
      <c r="T26" s="190">
        <f>PORTIONS!T26*USAGE!$G$20</f>
        <v>0</v>
      </c>
      <c r="U26" s="190">
        <f>PORTIONS!U26*USAGE!$G$21</f>
        <v>0</v>
      </c>
      <c r="V26" s="218">
        <f t="shared" si="1"/>
        <v>896.2187692</v>
      </c>
    </row>
    <row r="27">
      <c r="A27" s="141" t="str">
        <f>COSTS!A27&amp;" (g)"</f>
        <v>Olive oil, garlic (g)</v>
      </c>
      <c r="B27" s="142">
        <f>PORTIONS!B27*USAGE!$G$2</f>
        <v>0</v>
      </c>
      <c r="C27" s="190">
        <f>PORTIONS!C27*USAGE!$G$3</f>
        <v>0</v>
      </c>
      <c r="D27" s="190">
        <f>PORTIONS!D27*USAGE!$G$4</f>
        <v>35.01538462</v>
      </c>
      <c r="E27" s="190">
        <f>PORTIONS!E27*USAGE!$G$5</f>
        <v>105.0461538</v>
      </c>
      <c r="F27" s="190">
        <f>PORTIONS!F27*USAGE!$G$6</f>
        <v>0</v>
      </c>
      <c r="G27" s="190">
        <f>PORTIONS!G27*USAGE!$G$7</f>
        <v>0</v>
      </c>
      <c r="H27" s="190">
        <f>PORTIONS!H27*USAGE!$G$8</f>
        <v>0</v>
      </c>
      <c r="I27" s="190">
        <f>PORTIONS!I27*USAGE!$G$9</f>
        <v>78.78461538</v>
      </c>
      <c r="J27" s="190">
        <f>PORTIONS!J27*USAGE!$G$10</f>
        <v>0</v>
      </c>
      <c r="K27" s="190">
        <f>PORTIONS!K27*USAGE!$G$11</f>
        <v>78.78461538</v>
      </c>
      <c r="L27" s="190">
        <f>PORTIONS!L27*USAGE!$G$12</f>
        <v>0</v>
      </c>
      <c r="M27" s="142">
        <f>PORTIONS!M27*USAGE!$G$13</f>
        <v>0</v>
      </c>
      <c r="N27" s="190">
        <f>PORTIONS!N27*USAGE!$G$14</f>
        <v>0</v>
      </c>
      <c r="O27" s="190">
        <f>PORTIONS!O27*USAGE!$G$15</f>
        <v>0</v>
      </c>
      <c r="P27" s="190">
        <f>PORTIONS!P27*USAGE!$G$16</f>
        <v>0</v>
      </c>
      <c r="Q27" s="142">
        <f>PORTIONS!Q27*USAGE!$G$17</f>
        <v>0</v>
      </c>
      <c r="R27" s="190">
        <f>PORTIONS!R27*USAGE!$G$18</f>
        <v>0</v>
      </c>
      <c r="S27" s="190">
        <f>PORTIONS!S27*USAGE!$G$19</f>
        <v>0</v>
      </c>
      <c r="T27" s="190">
        <f>PORTIONS!T27*USAGE!$G$20</f>
        <v>0</v>
      </c>
      <c r="U27" s="190">
        <f>PORTIONS!U27*USAGE!$G$21</f>
        <v>0</v>
      </c>
      <c r="V27" s="218">
        <f t="shared" si="1"/>
        <v>297.6307692</v>
      </c>
    </row>
    <row r="28">
      <c r="A28" s="141" t="str">
        <f>COSTS!A28&amp;" (g)"</f>
        <v>OLIVE OIL, PURE (g)</v>
      </c>
      <c r="B28" s="142">
        <f>PORTIONS!B28*USAGE!$G$2</f>
        <v>0</v>
      </c>
      <c r="C28" s="190">
        <f>PORTIONS!C28*USAGE!$G$3</f>
        <v>0</v>
      </c>
      <c r="D28" s="190">
        <f>PORTIONS!D28*USAGE!$G$4</f>
        <v>0</v>
      </c>
      <c r="E28" s="190">
        <f>PORTIONS!E28*USAGE!$G$5</f>
        <v>0</v>
      </c>
      <c r="F28" s="190">
        <f>PORTIONS!F28*USAGE!$G$6</f>
        <v>0</v>
      </c>
      <c r="G28" s="190">
        <f>PORTIONS!G28*USAGE!$G$7</f>
        <v>0</v>
      </c>
      <c r="H28" s="190">
        <f>PORTIONS!H28*USAGE!$G$8</f>
        <v>0</v>
      </c>
      <c r="I28" s="190">
        <f>PORTIONS!I28*USAGE!$G$9</f>
        <v>0</v>
      </c>
      <c r="J28" s="190">
        <f>PORTIONS!J28*USAGE!$G$10</f>
        <v>0</v>
      </c>
      <c r="K28" s="190">
        <f>PORTIONS!K28*USAGE!$G$11</f>
        <v>0</v>
      </c>
      <c r="L28" s="190">
        <f>PORTIONS!L28*USAGE!$G$12</f>
        <v>0</v>
      </c>
      <c r="M28" s="142">
        <f>PORTIONS!M28*USAGE!$G$13</f>
        <v>0</v>
      </c>
      <c r="N28" s="190">
        <f>PORTIONS!N28*USAGE!$G$14</f>
        <v>0</v>
      </c>
      <c r="O28" s="190">
        <f>PORTIONS!O28*USAGE!$G$15</f>
        <v>0</v>
      </c>
      <c r="P28" s="190">
        <f>PORTIONS!P28*USAGE!$G$16</f>
        <v>0</v>
      </c>
      <c r="Q28" s="142">
        <f>PORTIONS!Q28*USAGE!$G$17</f>
        <v>0</v>
      </c>
      <c r="R28" s="190">
        <f>PORTIONS!R28*USAGE!$G$18</f>
        <v>0</v>
      </c>
      <c r="S28" s="190">
        <f>PORTIONS!S28*USAGE!$G$19</f>
        <v>0</v>
      </c>
      <c r="T28" s="190">
        <f>PORTIONS!T28*USAGE!$G$20</f>
        <v>0</v>
      </c>
      <c r="U28" s="190">
        <f>PORTIONS!U28*USAGE!$G$21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PORTIONS!B29*USAGE!$G$2</f>
        <v>0</v>
      </c>
      <c r="C29" s="190">
        <f>PORTIONS!C29*USAGE!$G$3</f>
        <v>0</v>
      </c>
      <c r="D29" s="190">
        <f>PORTIONS!D29*USAGE!$G$4</f>
        <v>0</v>
      </c>
      <c r="E29" s="190">
        <f>PORTIONS!E29*USAGE!$G$5</f>
        <v>0</v>
      </c>
      <c r="F29" s="190">
        <f>PORTIONS!F29*USAGE!$G$6</f>
        <v>1039.519231</v>
      </c>
      <c r="G29" s="190">
        <f>PORTIONS!G29*USAGE!$G$7</f>
        <v>0</v>
      </c>
      <c r="H29" s="190">
        <f>PORTIONS!H29*USAGE!$G$8</f>
        <v>0</v>
      </c>
      <c r="I29" s="190">
        <f>PORTIONS!I29*USAGE!$G$9</f>
        <v>1313.076923</v>
      </c>
      <c r="J29" s="190">
        <f>PORTIONS!J29*USAGE!$G$10</f>
        <v>0</v>
      </c>
      <c r="K29" s="190">
        <f>PORTIONS!K29*USAGE!$G$11</f>
        <v>0</v>
      </c>
      <c r="L29" s="190">
        <f>PORTIONS!L29*USAGE!$G$12</f>
        <v>0</v>
      </c>
      <c r="M29" s="142">
        <f>PORTIONS!M29*USAGE!$G$13</f>
        <v>0</v>
      </c>
      <c r="N29" s="190">
        <f>PORTIONS!N29*USAGE!$G$14</f>
        <v>0</v>
      </c>
      <c r="O29" s="190">
        <f>PORTIONS!O29*USAGE!$G$15</f>
        <v>0</v>
      </c>
      <c r="P29" s="190">
        <f>PORTIONS!P29*USAGE!$G$16</f>
        <v>0</v>
      </c>
      <c r="Q29" s="142">
        <f>PORTIONS!Q29*USAGE!$G$17</f>
        <v>0</v>
      </c>
      <c r="R29" s="190">
        <f>PORTIONS!R29*USAGE!$G$18</f>
        <v>0</v>
      </c>
      <c r="S29" s="190">
        <f>PORTIONS!S29*USAGE!$G$19</f>
        <v>0</v>
      </c>
      <c r="T29" s="190">
        <f>PORTIONS!T29*USAGE!$G$20</f>
        <v>0</v>
      </c>
      <c r="U29" s="190">
        <f>PORTIONS!U29*USAGE!$G$21</f>
        <v>0</v>
      </c>
      <c r="V29" s="218">
        <f t="shared" si="1"/>
        <v>2352.596154</v>
      </c>
    </row>
    <row r="30">
      <c r="A30" s="141" t="str">
        <f>COSTS!A30&amp;" (g)"</f>
        <v>Oregano (g)</v>
      </c>
      <c r="B30" s="142">
        <f>PORTIONS!B30*USAGE!$G$2</f>
        <v>0</v>
      </c>
      <c r="C30" s="190">
        <f>PORTIONS!C30*USAGE!$G$3</f>
        <v>0</v>
      </c>
      <c r="D30" s="190">
        <f>PORTIONS!D30*USAGE!$G$4</f>
        <v>1.750769231</v>
      </c>
      <c r="E30" s="190">
        <f>PORTIONS!E30*USAGE!$G$5</f>
        <v>5.252307692</v>
      </c>
      <c r="F30" s="190">
        <f>PORTIONS!F30*USAGE!$G$6</f>
        <v>8.316153846</v>
      </c>
      <c r="G30" s="190">
        <f>PORTIONS!G30*USAGE!$G$7</f>
        <v>11.38</v>
      </c>
      <c r="H30" s="190">
        <f>PORTIONS!H30*USAGE!$G$8</f>
        <v>2.626153846</v>
      </c>
      <c r="I30" s="190">
        <f>PORTIONS!I30*USAGE!$G$9</f>
        <v>0</v>
      </c>
      <c r="J30" s="190">
        <f>PORTIONS!J30*USAGE!$G$10</f>
        <v>9.191538462</v>
      </c>
      <c r="K30" s="190">
        <f>PORTIONS!K30*USAGE!$G$11</f>
        <v>2.626153846</v>
      </c>
      <c r="L30" s="190">
        <f>PORTIONS!L30*USAGE!$G$12</f>
        <v>5.252307692</v>
      </c>
      <c r="M30" s="142">
        <f>PORTIONS!M30*USAGE!$G$13</f>
        <v>0</v>
      </c>
      <c r="N30" s="190">
        <f>PORTIONS!N30*USAGE!$G$14</f>
        <v>0</v>
      </c>
      <c r="O30" s="190">
        <f>PORTIONS!O30*USAGE!$G$15</f>
        <v>0</v>
      </c>
      <c r="P30" s="190">
        <f>PORTIONS!P30*USAGE!$G$16</f>
        <v>0</v>
      </c>
      <c r="Q30" s="142">
        <f>PORTIONS!Q30*USAGE!$G$17</f>
        <v>0</v>
      </c>
      <c r="R30" s="190">
        <f>PORTIONS!R30*USAGE!$G$18</f>
        <v>0</v>
      </c>
      <c r="S30" s="190">
        <f>PORTIONS!S30*USAGE!$G$19</f>
        <v>0</v>
      </c>
      <c r="T30" s="190">
        <f>PORTIONS!T30*USAGE!$G$20</f>
        <v>0</v>
      </c>
      <c r="U30" s="190">
        <f>PORTIONS!U30*USAGE!$G$21</f>
        <v>0</v>
      </c>
      <c r="V30" s="218">
        <f t="shared" si="1"/>
        <v>46.39538462</v>
      </c>
    </row>
    <row r="31">
      <c r="A31" s="141" t="str">
        <f>COSTS!A31&amp;" (g)"</f>
        <v>Pecorino Romano (g)</v>
      </c>
      <c r="B31" s="142">
        <f>PORTIONS!B31*USAGE!$G$2</f>
        <v>0</v>
      </c>
      <c r="C31" s="190">
        <f>PORTIONS!C31*USAGE!$G$3</f>
        <v>0</v>
      </c>
      <c r="D31" s="190">
        <f>PORTIONS!D31*USAGE!$G$4</f>
        <v>153.1923077</v>
      </c>
      <c r="E31" s="190">
        <f>PORTIONS!E31*USAGE!$G$5</f>
        <v>0</v>
      </c>
      <c r="F31" s="190">
        <f>PORTIONS!F31*USAGE!$G$6</f>
        <v>0</v>
      </c>
      <c r="G31" s="190">
        <f>PORTIONS!G31*USAGE!$G$7</f>
        <v>0</v>
      </c>
      <c r="H31" s="190">
        <f>PORTIONS!H31*USAGE!$G$8</f>
        <v>0</v>
      </c>
      <c r="I31" s="190">
        <f>PORTIONS!I31*USAGE!$G$9</f>
        <v>0</v>
      </c>
      <c r="J31" s="190">
        <f>PORTIONS!J31*USAGE!$G$10</f>
        <v>0</v>
      </c>
      <c r="K31" s="190">
        <f>PORTIONS!K31*USAGE!$G$11</f>
        <v>262.6153846</v>
      </c>
      <c r="L31" s="190">
        <f>PORTIONS!L31*USAGE!$G$12</f>
        <v>0</v>
      </c>
      <c r="M31" s="142">
        <f>PORTIONS!M31*USAGE!$G$13</f>
        <v>0</v>
      </c>
      <c r="N31" s="190">
        <f>PORTIONS!N31*USAGE!$G$14</f>
        <v>0</v>
      </c>
      <c r="O31" s="190">
        <f>PORTIONS!O31*USAGE!$G$15</f>
        <v>0</v>
      </c>
      <c r="P31" s="190">
        <f>PORTIONS!P31*USAGE!$G$16</f>
        <v>0</v>
      </c>
      <c r="Q31" s="142">
        <f>PORTIONS!Q31*USAGE!$G$17</f>
        <v>0</v>
      </c>
      <c r="R31" s="190">
        <f>PORTIONS!R31*USAGE!$G$18</f>
        <v>0</v>
      </c>
      <c r="S31" s="190">
        <f>PORTIONS!S31*USAGE!$G$19</f>
        <v>0</v>
      </c>
      <c r="T31" s="190">
        <f>PORTIONS!T31*USAGE!$G$20</f>
        <v>0</v>
      </c>
      <c r="U31" s="190">
        <f>PORTIONS!U31*USAGE!$G$21</f>
        <v>0</v>
      </c>
      <c r="V31" s="218">
        <f t="shared" si="1"/>
        <v>415.8076923</v>
      </c>
    </row>
    <row r="32">
      <c r="A32" s="141" t="str">
        <f>COSTS!A32&amp;" (g)"</f>
        <v>Pepper, black (g)</v>
      </c>
      <c r="B32" s="142">
        <f>PORTIONS!B32*USAGE!$G$2</f>
        <v>0</v>
      </c>
      <c r="C32" s="190">
        <f>PORTIONS!C32*USAGE!$G$3</f>
        <v>0</v>
      </c>
      <c r="D32" s="190">
        <f>PORTIONS!D32*USAGE!$G$4</f>
        <v>0</v>
      </c>
      <c r="E32" s="190">
        <f>PORTIONS!E32*USAGE!$G$5</f>
        <v>0</v>
      </c>
      <c r="F32" s="190">
        <f>PORTIONS!F32*USAGE!$G$6</f>
        <v>0</v>
      </c>
      <c r="G32" s="190">
        <f>PORTIONS!G32*USAGE!$G$7</f>
        <v>0</v>
      </c>
      <c r="H32" s="190">
        <f>PORTIONS!H32*USAGE!$G$8</f>
        <v>0</v>
      </c>
      <c r="I32" s="190">
        <f>PORTIONS!I32*USAGE!$G$9</f>
        <v>0</v>
      </c>
      <c r="J32" s="190">
        <f>PORTIONS!J32*USAGE!$G$10</f>
        <v>0</v>
      </c>
      <c r="K32" s="190">
        <f>PORTIONS!K32*USAGE!$G$11</f>
        <v>0</v>
      </c>
      <c r="L32" s="190">
        <f>PORTIONS!L32*USAGE!$G$12</f>
        <v>0</v>
      </c>
      <c r="M32" s="142">
        <f>PORTIONS!M32*USAGE!$G$13</f>
        <v>0</v>
      </c>
      <c r="N32" s="190">
        <f>PORTIONS!N32*USAGE!$G$14</f>
        <v>0.08928923077</v>
      </c>
      <c r="O32" s="190">
        <f>PORTIONS!O32*USAGE!$G$15</f>
        <v>0</v>
      </c>
      <c r="P32" s="190">
        <f>PORTIONS!P32*USAGE!$G$16</f>
        <v>0</v>
      </c>
      <c r="Q32" s="142">
        <f>PORTIONS!Q32*USAGE!$G$17</f>
        <v>0</v>
      </c>
      <c r="R32" s="190">
        <f>PORTIONS!R32*USAGE!$G$18</f>
        <v>0</v>
      </c>
      <c r="S32" s="190">
        <f>PORTIONS!S32*USAGE!$G$19</f>
        <v>0</v>
      </c>
      <c r="T32" s="190">
        <f>PORTIONS!T32*USAGE!$G$20</f>
        <v>0</v>
      </c>
      <c r="U32" s="190">
        <f>PORTIONS!U32*USAGE!$G$21</f>
        <v>0</v>
      </c>
      <c r="V32" s="218">
        <f t="shared" si="1"/>
        <v>0.08928923077</v>
      </c>
    </row>
    <row r="33">
      <c r="A33" s="141" t="str">
        <f>COSTS!A33&amp;" (g)"</f>
        <v>Pepperoni (g)</v>
      </c>
      <c r="B33" s="142">
        <f>PORTIONS!B33*USAGE!$G$2</f>
        <v>0</v>
      </c>
      <c r="C33" s="190">
        <f>PORTIONS!C33*USAGE!$G$3</f>
        <v>0</v>
      </c>
      <c r="D33" s="190">
        <f>PORTIONS!D33*USAGE!$G$4</f>
        <v>0</v>
      </c>
      <c r="E33" s="190">
        <f>PORTIONS!E33*USAGE!$G$5</f>
        <v>0</v>
      </c>
      <c r="F33" s="190">
        <f>PORTIONS!F33*USAGE!$G$6</f>
        <v>0</v>
      </c>
      <c r="G33" s="190">
        <f>PORTIONS!G33*USAGE!$G$7</f>
        <v>0</v>
      </c>
      <c r="H33" s="190">
        <f>PORTIONS!H33*USAGE!$G$8</f>
        <v>0</v>
      </c>
      <c r="I33" s="190">
        <f>PORTIONS!I33*USAGE!$G$9</f>
        <v>0</v>
      </c>
      <c r="J33" s="190">
        <f>PORTIONS!J33*USAGE!$G$10</f>
        <v>2527.673077</v>
      </c>
      <c r="K33" s="190">
        <f>PORTIONS!K33*USAGE!$G$11</f>
        <v>0</v>
      </c>
      <c r="L33" s="190">
        <f>PORTIONS!L33*USAGE!$G$12</f>
        <v>0</v>
      </c>
      <c r="M33" s="142">
        <f>PORTIONS!M33*USAGE!$G$13</f>
        <v>0</v>
      </c>
      <c r="N33" s="190">
        <f>PORTIONS!N33*USAGE!$G$14</f>
        <v>0</v>
      </c>
      <c r="O33" s="190">
        <f>PORTIONS!O33*USAGE!$G$15</f>
        <v>0</v>
      </c>
      <c r="P33" s="190">
        <f>PORTIONS!P33*USAGE!$G$16</f>
        <v>0</v>
      </c>
      <c r="Q33" s="142">
        <f>PORTIONS!Q33*USAGE!$G$17</f>
        <v>0</v>
      </c>
      <c r="R33" s="190">
        <f>PORTIONS!R33*USAGE!$G$18</f>
        <v>0</v>
      </c>
      <c r="S33" s="190">
        <f>PORTIONS!S33*USAGE!$G$19</f>
        <v>0</v>
      </c>
      <c r="T33" s="190">
        <f>PORTIONS!T33*USAGE!$G$20</f>
        <v>0</v>
      </c>
      <c r="U33" s="190">
        <f>PORTIONS!U33*USAGE!$G$21</f>
        <v>0</v>
      </c>
      <c r="V33" s="218">
        <f t="shared" si="1"/>
        <v>2527.673077</v>
      </c>
    </row>
    <row r="34">
      <c r="A34" s="141" t="str">
        <f>COSTS!A34&amp;" (g)"</f>
        <v>Rosemary (g)</v>
      </c>
      <c r="B34" s="142">
        <f>PORTIONS!B34*USAGE!$G$2</f>
        <v>0</v>
      </c>
      <c r="C34" s="190">
        <f>PORTIONS!C34*USAGE!$G$3</f>
        <v>0</v>
      </c>
      <c r="D34" s="190">
        <f>PORTIONS!D34*USAGE!$G$4</f>
        <v>0</v>
      </c>
      <c r="E34" s="190">
        <f>PORTIONS!E34*USAGE!$G$5</f>
        <v>0</v>
      </c>
      <c r="F34" s="190">
        <f>PORTIONS!F34*USAGE!$G$6</f>
        <v>0</v>
      </c>
      <c r="G34" s="190">
        <f>PORTIONS!G34*USAGE!$G$7</f>
        <v>0</v>
      </c>
      <c r="H34" s="190">
        <f>PORTIONS!H34*USAGE!$G$8</f>
        <v>0</v>
      </c>
      <c r="I34" s="190">
        <f>PORTIONS!I34*USAGE!$G$9</f>
        <v>2.626153846</v>
      </c>
      <c r="J34" s="190">
        <f>PORTIONS!J34*USAGE!$G$10</f>
        <v>0</v>
      </c>
      <c r="K34" s="190">
        <f>PORTIONS!K34*USAGE!$G$11</f>
        <v>0</v>
      </c>
      <c r="L34" s="190">
        <f>PORTIONS!L34*USAGE!$G$12</f>
        <v>0</v>
      </c>
      <c r="M34" s="142">
        <f>PORTIONS!M34*USAGE!$G$13</f>
        <v>0</v>
      </c>
      <c r="N34" s="190">
        <f>PORTIONS!N34*USAGE!$G$14</f>
        <v>0</v>
      </c>
      <c r="O34" s="190">
        <f>PORTIONS!O34*USAGE!$G$15</f>
        <v>0</v>
      </c>
      <c r="P34" s="190">
        <f>PORTIONS!P34*USAGE!$G$16</f>
        <v>0</v>
      </c>
      <c r="Q34" s="142">
        <f>PORTIONS!Q34*USAGE!$G$17</f>
        <v>0</v>
      </c>
      <c r="R34" s="190">
        <f>PORTIONS!R34*USAGE!$G$18</f>
        <v>0</v>
      </c>
      <c r="S34" s="190">
        <f>PORTIONS!S34*USAGE!$G$19</f>
        <v>0</v>
      </c>
      <c r="T34" s="190">
        <f>PORTIONS!T34*USAGE!$G$20</f>
        <v>0</v>
      </c>
      <c r="U34" s="190">
        <f>PORTIONS!U34*USAGE!$G$21</f>
        <v>0</v>
      </c>
      <c r="V34" s="218">
        <f t="shared" si="1"/>
        <v>2.626153846</v>
      </c>
    </row>
    <row r="35">
      <c r="A35" s="141" t="str">
        <f>COSTS!A35&amp;" (g)"</f>
        <v>SALT, GRANULATED (g)</v>
      </c>
      <c r="B35" s="142">
        <f>PORTIONS!B35*USAGE!$G$2</f>
        <v>0</v>
      </c>
      <c r="C35" s="190">
        <f>PORTIONS!C35*USAGE!$G$3</f>
        <v>0</v>
      </c>
      <c r="D35" s="190">
        <f>PORTIONS!D35*USAGE!$G$4</f>
        <v>0</v>
      </c>
      <c r="E35" s="190">
        <f>PORTIONS!E35*USAGE!$G$5</f>
        <v>0</v>
      </c>
      <c r="F35" s="190">
        <f>PORTIONS!F35*USAGE!$G$6</f>
        <v>0</v>
      </c>
      <c r="G35" s="190">
        <f>PORTIONS!G35*USAGE!$G$7</f>
        <v>0</v>
      </c>
      <c r="H35" s="190">
        <f>PORTIONS!H35*USAGE!$G$8</f>
        <v>0</v>
      </c>
      <c r="I35" s="190">
        <f>PORTIONS!I35*USAGE!$G$9</f>
        <v>0</v>
      </c>
      <c r="J35" s="190">
        <f>PORTIONS!J35*USAGE!$G$10</f>
        <v>0</v>
      </c>
      <c r="K35" s="190">
        <f>PORTIONS!K35*USAGE!$G$11</f>
        <v>0</v>
      </c>
      <c r="L35" s="190">
        <f>PORTIONS!L35*USAGE!$G$12</f>
        <v>0</v>
      </c>
      <c r="M35" s="142">
        <f>PORTIONS!M35*USAGE!$G$13</f>
        <v>0</v>
      </c>
      <c r="N35" s="190">
        <f>PORTIONS!N35*USAGE!$G$14</f>
        <v>0</v>
      </c>
      <c r="O35" s="190">
        <f>PORTIONS!O35*USAGE!$G$15</f>
        <v>0</v>
      </c>
      <c r="P35" s="190">
        <f>PORTIONS!P35*USAGE!$G$16</f>
        <v>0</v>
      </c>
      <c r="Q35" s="142">
        <f>PORTIONS!Q35*USAGE!$G$17</f>
        <v>0</v>
      </c>
      <c r="R35" s="190">
        <f>PORTIONS!R35*USAGE!$G$18</f>
        <v>0</v>
      </c>
      <c r="S35" s="190">
        <f>PORTIONS!S35*USAGE!$G$19</f>
        <v>0</v>
      </c>
      <c r="T35" s="190">
        <f>PORTIONS!T35*USAGE!$G$20</f>
        <v>0</v>
      </c>
      <c r="U35" s="190">
        <f>PORTIONS!U35*USAGE!$G$21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PORTIONS!B36*USAGE!$G$2</f>
        <v>0</v>
      </c>
      <c r="C36" s="190">
        <f>PORTIONS!C36*USAGE!$G$3</f>
        <v>0</v>
      </c>
      <c r="D36" s="190">
        <f>PORTIONS!D36*USAGE!$G$4</f>
        <v>0</v>
      </c>
      <c r="E36" s="190">
        <f>PORTIONS!E36*USAGE!$G$5</f>
        <v>0</v>
      </c>
      <c r="F36" s="190">
        <f>PORTIONS!F36*USAGE!$G$6</f>
        <v>0</v>
      </c>
      <c r="G36" s="190">
        <f>PORTIONS!G36*USAGE!$G$7</f>
        <v>0</v>
      </c>
      <c r="H36" s="190">
        <f>PORTIONS!H36*USAGE!$G$8</f>
        <v>0</v>
      </c>
      <c r="I36" s="190">
        <f>PORTIONS!I36*USAGE!$G$9</f>
        <v>0</v>
      </c>
      <c r="J36" s="190">
        <f>PORTIONS!J36*USAGE!$G$10</f>
        <v>0</v>
      </c>
      <c r="K36" s="190">
        <f>PORTIONS!K36*USAGE!$G$11</f>
        <v>0</v>
      </c>
      <c r="L36" s="190">
        <f>PORTIONS!L36*USAGE!$G$12</f>
        <v>0</v>
      </c>
      <c r="M36" s="142">
        <f>PORTIONS!M36*USAGE!$G$13</f>
        <v>0</v>
      </c>
      <c r="N36" s="190">
        <f>PORTIONS!N36*USAGE!$G$14</f>
        <v>0</v>
      </c>
      <c r="O36" s="190">
        <f>PORTIONS!O36*USAGE!$G$15</f>
        <v>0.04201846154</v>
      </c>
      <c r="P36" s="190">
        <f>PORTIONS!P36*USAGE!$G$16</f>
        <v>0</v>
      </c>
      <c r="Q36" s="142">
        <f>PORTIONS!Q36*USAGE!$G$17</f>
        <v>0</v>
      </c>
      <c r="R36" s="190">
        <f>PORTIONS!R36*USAGE!$G$18</f>
        <v>0</v>
      </c>
      <c r="S36" s="190">
        <f>PORTIONS!S36*USAGE!$G$19</f>
        <v>0</v>
      </c>
      <c r="T36" s="190">
        <f>PORTIONS!T36*USAGE!$G$20</f>
        <v>0</v>
      </c>
      <c r="U36" s="190">
        <f>PORTIONS!U36*USAGE!$G$21</f>
        <v>0</v>
      </c>
      <c r="V36" s="218">
        <f t="shared" si="1"/>
        <v>0.04201846154</v>
      </c>
    </row>
    <row r="37">
      <c r="A37" s="141" t="str">
        <f>COSTS!A37&amp;" (g)"</f>
        <v>Sausage (g)</v>
      </c>
      <c r="B37" s="142">
        <f>PORTIONS!B37*USAGE!$G$2</f>
        <v>0</v>
      </c>
      <c r="C37" s="190">
        <f>PORTIONS!C37*USAGE!$G$3</f>
        <v>0</v>
      </c>
      <c r="D37" s="190">
        <f>PORTIONS!D37*USAGE!$G$4</f>
        <v>0</v>
      </c>
      <c r="E37" s="190">
        <f>PORTIONS!E37*USAGE!$G$5</f>
        <v>0</v>
      </c>
      <c r="F37" s="190">
        <f>PORTIONS!F37*USAGE!$G$6</f>
        <v>2286.942308</v>
      </c>
      <c r="G37" s="190">
        <f>PORTIONS!G37*USAGE!$G$7</f>
        <v>0</v>
      </c>
      <c r="H37" s="190">
        <f>PORTIONS!H37*USAGE!$G$8</f>
        <v>0</v>
      </c>
      <c r="I37" s="190">
        <f>PORTIONS!I37*USAGE!$G$9</f>
        <v>0</v>
      </c>
      <c r="J37" s="190">
        <f>PORTIONS!J37*USAGE!$G$10</f>
        <v>0</v>
      </c>
      <c r="K37" s="190">
        <f>PORTIONS!K37*USAGE!$G$11</f>
        <v>0</v>
      </c>
      <c r="L37" s="190">
        <f>PORTIONS!L37*USAGE!$G$12</f>
        <v>0</v>
      </c>
      <c r="M37" s="142">
        <f>PORTIONS!M37*USAGE!$G$13</f>
        <v>0</v>
      </c>
      <c r="N37" s="190">
        <f>PORTIONS!N37*USAGE!$G$14</f>
        <v>0</v>
      </c>
      <c r="O37" s="190">
        <f>PORTIONS!O37*USAGE!$G$15</f>
        <v>0</v>
      </c>
      <c r="P37" s="190">
        <f>PORTIONS!P37*USAGE!$G$16</f>
        <v>0</v>
      </c>
      <c r="Q37" s="142">
        <f>PORTIONS!Q37*USAGE!$G$17</f>
        <v>0</v>
      </c>
      <c r="R37" s="190">
        <f>PORTIONS!R37*USAGE!$G$18</f>
        <v>0</v>
      </c>
      <c r="S37" s="190">
        <f>PORTIONS!S37*USAGE!$G$19</f>
        <v>0</v>
      </c>
      <c r="T37" s="190">
        <f>PORTIONS!T37*USAGE!$G$20</f>
        <v>0</v>
      </c>
      <c r="U37" s="190">
        <f>PORTIONS!U37*USAGE!$G$21</f>
        <v>0</v>
      </c>
      <c r="V37" s="218">
        <f t="shared" si="1"/>
        <v>2286.942308</v>
      </c>
    </row>
    <row r="38">
      <c r="A38" s="141" t="str">
        <f>COSTS!A38&amp;" (g)"</f>
        <v>Smokey Blue Cheese (g)</v>
      </c>
      <c r="B38" s="142">
        <f>PORTIONS!B38*USAGE!$G$2</f>
        <v>0</v>
      </c>
      <c r="C38" s="190">
        <f>PORTIONS!C38*USAGE!$G$3</f>
        <v>0</v>
      </c>
      <c r="D38" s="190">
        <f>PORTIONS!D38*USAGE!$G$4</f>
        <v>0</v>
      </c>
      <c r="E38" s="190">
        <f>PORTIONS!E38*USAGE!$G$5</f>
        <v>0</v>
      </c>
      <c r="F38" s="190">
        <f>PORTIONS!F38*USAGE!$G$6</f>
        <v>0</v>
      </c>
      <c r="G38" s="190">
        <f>PORTIONS!G38*USAGE!$G$7</f>
        <v>0</v>
      </c>
      <c r="H38" s="190">
        <f>PORTIONS!H38*USAGE!$G$8</f>
        <v>0</v>
      </c>
      <c r="I38" s="190">
        <f>PORTIONS!I38*USAGE!$G$9</f>
        <v>262.6153846</v>
      </c>
      <c r="J38" s="190">
        <f>PORTIONS!J38*USAGE!$G$10</f>
        <v>0</v>
      </c>
      <c r="K38" s="190">
        <f>PORTIONS!K38*USAGE!$G$11</f>
        <v>262.6153846</v>
      </c>
      <c r="L38" s="190">
        <f>PORTIONS!L38*USAGE!$G$12</f>
        <v>0</v>
      </c>
      <c r="M38" s="142">
        <f>PORTIONS!M38*USAGE!$G$13</f>
        <v>0</v>
      </c>
      <c r="N38" s="190">
        <f>PORTIONS!N38*USAGE!$G$14</f>
        <v>0</v>
      </c>
      <c r="O38" s="190">
        <f>PORTIONS!O38*USAGE!$G$15</f>
        <v>0</v>
      </c>
      <c r="P38" s="190">
        <f>PORTIONS!P38*USAGE!$G$16</f>
        <v>109.4230769</v>
      </c>
      <c r="Q38" s="142">
        <f>PORTIONS!Q38*USAGE!$G$17</f>
        <v>0</v>
      </c>
      <c r="R38" s="190">
        <f>PORTIONS!R38*USAGE!$G$18</f>
        <v>0</v>
      </c>
      <c r="S38" s="190">
        <f>PORTIONS!S38*USAGE!$G$19</f>
        <v>0</v>
      </c>
      <c r="T38" s="190">
        <f>PORTIONS!T38*USAGE!$G$20</f>
        <v>0</v>
      </c>
      <c r="U38" s="190">
        <f>PORTIONS!U38*USAGE!$G$21</f>
        <v>0</v>
      </c>
      <c r="V38" s="218">
        <f t="shared" si="1"/>
        <v>634.6538462</v>
      </c>
    </row>
    <row r="39">
      <c r="A39" s="141" t="str">
        <f>COSTS!A39&amp;" (g)"</f>
        <v>Spinach (g)</v>
      </c>
      <c r="B39" s="142">
        <f>PORTIONS!B39*USAGE!$G$2</f>
        <v>0</v>
      </c>
      <c r="C39" s="190">
        <f>PORTIONS!C39*USAGE!$G$3</f>
        <v>0</v>
      </c>
      <c r="D39" s="190">
        <f>PORTIONS!D39*USAGE!$G$4</f>
        <v>0</v>
      </c>
      <c r="E39" s="190">
        <f>PORTIONS!E39*USAGE!$G$5</f>
        <v>0</v>
      </c>
      <c r="F39" s="190">
        <f>PORTIONS!F39*USAGE!$G$6</f>
        <v>0</v>
      </c>
      <c r="G39" s="190">
        <f>PORTIONS!G39*USAGE!$G$7</f>
        <v>0</v>
      </c>
      <c r="H39" s="190">
        <f>PORTIONS!H39*USAGE!$G$8</f>
        <v>0</v>
      </c>
      <c r="I39" s="190">
        <f>PORTIONS!I39*USAGE!$G$9</f>
        <v>0</v>
      </c>
      <c r="J39" s="190">
        <f>PORTIONS!J39*USAGE!$G$10</f>
        <v>0</v>
      </c>
      <c r="K39" s="190">
        <f>PORTIONS!K39*USAGE!$G$11</f>
        <v>0</v>
      </c>
      <c r="L39" s="190">
        <f>PORTIONS!L39*USAGE!$G$12</f>
        <v>393.9230769</v>
      </c>
      <c r="M39" s="142">
        <f>PORTIONS!M39*USAGE!$G$13</f>
        <v>0</v>
      </c>
      <c r="N39" s="190">
        <f>PORTIONS!N39*USAGE!$G$14</f>
        <v>0</v>
      </c>
      <c r="O39" s="190">
        <f>PORTIONS!O39*USAGE!$G$15</f>
        <v>0</v>
      </c>
      <c r="P39" s="190">
        <f>PORTIONS!P39*USAGE!$G$16</f>
        <v>393.9230769</v>
      </c>
      <c r="Q39" s="142">
        <f>PORTIONS!Q39*USAGE!$G$17</f>
        <v>0</v>
      </c>
      <c r="R39" s="190">
        <f>PORTIONS!R39*USAGE!$G$18</f>
        <v>0</v>
      </c>
      <c r="S39" s="190">
        <f>PORTIONS!S39*USAGE!$G$19</f>
        <v>0</v>
      </c>
      <c r="T39" s="190">
        <f>PORTIONS!T39*USAGE!$G$20</f>
        <v>0</v>
      </c>
      <c r="U39" s="190">
        <f>PORTIONS!U39*USAGE!$G$21</f>
        <v>0</v>
      </c>
      <c r="V39" s="218">
        <f t="shared" si="1"/>
        <v>787.8461538</v>
      </c>
    </row>
    <row r="40">
      <c r="A40" s="141" t="str">
        <f>COSTS!A40&amp;" (g)"</f>
        <v>SUGAR (g)</v>
      </c>
      <c r="B40" s="142">
        <f>PORTIONS!B40*USAGE!$G$2</f>
        <v>0</v>
      </c>
      <c r="C40" s="190">
        <f>PORTIONS!C40*USAGE!$G$3</f>
        <v>0</v>
      </c>
      <c r="D40" s="190">
        <f>PORTIONS!D40*USAGE!$G$4</f>
        <v>0</v>
      </c>
      <c r="E40" s="190">
        <f>PORTIONS!E40*USAGE!$G$5</f>
        <v>0</v>
      </c>
      <c r="F40" s="190">
        <f>PORTIONS!F40*USAGE!$G$6</f>
        <v>0</v>
      </c>
      <c r="G40" s="190">
        <f>PORTIONS!G40*USAGE!$G$7</f>
        <v>0</v>
      </c>
      <c r="H40" s="190">
        <f>PORTIONS!H40*USAGE!$G$8</f>
        <v>0</v>
      </c>
      <c r="I40" s="190">
        <f>PORTIONS!I40*USAGE!$G$9</f>
        <v>0</v>
      </c>
      <c r="J40" s="190">
        <f>PORTIONS!J40*USAGE!$G$10</f>
        <v>0</v>
      </c>
      <c r="K40" s="190">
        <f>PORTIONS!K40*USAGE!$G$11</f>
        <v>0</v>
      </c>
      <c r="L40" s="190">
        <f>PORTIONS!L40*USAGE!$G$12</f>
        <v>0</v>
      </c>
      <c r="M40" s="142">
        <f>PORTIONS!M40*USAGE!$G$13</f>
        <v>0</v>
      </c>
      <c r="N40" s="190">
        <f>PORTIONS!N40*USAGE!$G$14</f>
        <v>0</v>
      </c>
      <c r="O40" s="190">
        <f>PORTIONS!O40*USAGE!$G$15</f>
        <v>0</v>
      </c>
      <c r="P40" s="190">
        <f>PORTIONS!P40*USAGE!$G$16</f>
        <v>0</v>
      </c>
      <c r="Q40" s="142">
        <f>PORTIONS!Q40*USAGE!$G$17</f>
        <v>0</v>
      </c>
      <c r="R40" s="190">
        <f>PORTIONS!R40*USAGE!$G$18</f>
        <v>0</v>
      </c>
      <c r="S40" s="190">
        <f>PORTIONS!S40*USAGE!$G$19</f>
        <v>0</v>
      </c>
      <c r="T40" s="190">
        <f>PORTIONS!T40*USAGE!$G$20</f>
        <v>0</v>
      </c>
      <c r="U40" s="190">
        <f>PORTIONS!U40*USAGE!$G$21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PORTIONS!B41*USAGE!$G$2</f>
        <v>0</v>
      </c>
      <c r="C41" s="190">
        <f>PORTIONS!C41*USAGE!$G$3</f>
        <v>0</v>
      </c>
      <c r="D41" s="190">
        <f>PORTIONS!D41*USAGE!$G$4</f>
        <v>0</v>
      </c>
      <c r="E41" s="190">
        <f>PORTIONS!E41*USAGE!$G$5</f>
        <v>0</v>
      </c>
      <c r="F41" s="190">
        <f>PORTIONS!F41*USAGE!$G$6</f>
        <v>0</v>
      </c>
      <c r="G41" s="190">
        <f>PORTIONS!G41*USAGE!$G$7</f>
        <v>0</v>
      </c>
      <c r="H41" s="190">
        <f>PORTIONS!H41*USAGE!$G$8</f>
        <v>0</v>
      </c>
      <c r="I41" s="190">
        <f>PORTIONS!I41*USAGE!$G$9</f>
        <v>0</v>
      </c>
      <c r="J41" s="190">
        <f>PORTIONS!J41*USAGE!$G$10</f>
        <v>0</v>
      </c>
      <c r="K41" s="190">
        <f>PORTIONS!K41*USAGE!$G$11</f>
        <v>0</v>
      </c>
      <c r="L41" s="190">
        <f>PORTIONS!L41*USAGE!$G$12</f>
        <v>0</v>
      </c>
      <c r="M41" s="142">
        <f>PORTIONS!M41*USAGE!$G$13</f>
        <v>0</v>
      </c>
      <c r="N41" s="190">
        <f>PORTIONS!N41*USAGE!$G$14</f>
        <v>0</v>
      </c>
      <c r="O41" s="190">
        <f>PORTIONS!O41*USAGE!$G$15</f>
        <v>0</v>
      </c>
      <c r="P41" s="190">
        <f>PORTIONS!P41*USAGE!$G$16</f>
        <v>0</v>
      </c>
      <c r="Q41" s="142">
        <f>PORTIONS!Q41*USAGE!$G$17</f>
        <v>0</v>
      </c>
      <c r="R41" s="190">
        <f>PORTIONS!R41*USAGE!$G$18</f>
        <v>0</v>
      </c>
      <c r="S41" s="190">
        <f>PORTIONS!S41*USAGE!$G$19</f>
        <v>0</v>
      </c>
      <c r="T41" s="190">
        <f>PORTIONS!T41*USAGE!$G$20</f>
        <v>0</v>
      </c>
      <c r="U41" s="190">
        <f>PORTIONS!U41*USAGE!$G$21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PORTIONS!B42*USAGE!$G$2</f>
        <v>0</v>
      </c>
      <c r="C42" s="190">
        <f>PORTIONS!C42*USAGE!$G$3</f>
        <v>0</v>
      </c>
      <c r="D42" s="190">
        <f>PORTIONS!D42*USAGE!$G$4</f>
        <v>0</v>
      </c>
      <c r="E42" s="190">
        <f>PORTIONS!E42*USAGE!$G$5</f>
        <v>0</v>
      </c>
      <c r="F42" s="190">
        <f>PORTIONS!F42*USAGE!$G$6</f>
        <v>0</v>
      </c>
      <c r="G42" s="190">
        <f>PORTIONS!G42*USAGE!$G$7</f>
        <v>0</v>
      </c>
      <c r="H42" s="190">
        <f>PORTIONS!H42*USAGE!$G$8</f>
        <v>0</v>
      </c>
      <c r="I42" s="190">
        <f>PORTIONS!I42*USAGE!$G$9</f>
        <v>0</v>
      </c>
      <c r="J42" s="190">
        <f>PORTIONS!J42*USAGE!$G$10</f>
        <v>0</v>
      </c>
      <c r="K42" s="190">
        <f>PORTIONS!K42*USAGE!$G$11</f>
        <v>0</v>
      </c>
      <c r="L42" s="190">
        <f>PORTIONS!L42*USAGE!$G$12</f>
        <v>0</v>
      </c>
      <c r="M42" s="142">
        <f>PORTIONS!M42*USAGE!$G$13</f>
        <v>0</v>
      </c>
      <c r="N42" s="190">
        <f>PORTIONS!N42*USAGE!$G$14</f>
        <v>0</v>
      </c>
      <c r="O42" s="190">
        <f>PORTIONS!O42*USAGE!$G$15</f>
        <v>210.0923077</v>
      </c>
      <c r="P42" s="190">
        <f>PORTIONS!P42*USAGE!$G$16</f>
        <v>0</v>
      </c>
      <c r="Q42" s="142">
        <f>PORTIONS!Q42*USAGE!$G$17</f>
        <v>0</v>
      </c>
      <c r="R42" s="190">
        <f>PORTIONS!R42*USAGE!$G$18</f>
        <v>0</v>
      </c>
      <c r="S42" s="190">
        <f>PORTIONS!S42*USAGE!$G$19</f>
        <v>0</v>
      </c>
      <c r="T42" s="190">
        <f>PORTIONS!T42*USAGE!$G$20</f>
        <v>0</v>
      </c>
      <c r="U42" s="190">
        <f>PORTIONS!U42*USAGE!$G$21</f>
        <v>0</v>
      </c>
      <c r="V42" s="218">
        <f t="shared" si="1"/>
        <v>210.0923077</v>
      </c>
    </row>
    <row r="43">
      <c r="A43" s="141" t="str">
        <f>COSTS!A43&amp;" (g)"</f>
        <v>WATER (g)</v>
      </c>
      <c r="B43" s="142">
        <f>PORTIONS!B43*USAGE!$G$2</f>
        <v>0</v>
      </c>
      <c r="C43" s="190">
        <f>PORTIONS!C43*USAGE!$G$3</f>
        <v>0</v>
      </c>
      <c r="D43" s="190">
        <f>PORTIONS!D43*USAGE!$G$4</f>
        <v>0</v>
      </c>
      <c r="E43" s="190">
        <f>PORTIONS!E43*USAGE!$G$5</f>
        <v>0</v>
      </c>
      <c r="F43" s="190">
        <f>PORTIONS!F43*USAGE!$G$6</f>
        <v>0</v>
      </c>
      <c r="G43" s="190">
        <f>PORTIONS!G43*USAGE!$G$7</f>
        <v>0</v>
      </c>
      <c r="H43" s="190">
        <f>PORTIONS!H43*USAGE!$G$8</f>
        <v>0</v>
      </c>
      <c r="I43" s="190">
        <f>PORTIONS!I43*USAGE!$G$9</f>
        <v>0</v>
      </c>
      <c r="J43" s="190">
        <f>PORTIONS!J43*USAGE!$G$10</f>
        <v>0</v>
      </c>
      <c r="K43" s="190">
        <f>PORTIONS!K43*USAGE!$G$11</f>
        <v>0</v>
      </c>
      <c r="L43" s="190">
        <f>PORTIONS!L43*USAGE!$G$12</f>
        <v>0</v>
      </c>
      <c r="M43" s="142">
        <f>PORTIONS!M43*USAGE!$G$13</f>
        <v>0</v>
      </c>
      <c r="N43" s="190">
        <f>PORTIONS!N43*USAGE!$G$14</f>
        <v>0</v>
      </c>
      <c r="O43" s="190">
        <f>PORTIONS!O43*USAGE!$G$15</f>
        <v>0</v>
      </c>
      <c r="P43" s="190">
        <f>PORTIONS!P43*USAGE!$G$16</f>
        <v>0</v>
      </c>
      <c r="Q43" s="142">
        <f>PORTIONS!Q43*USAGE!$G$17</f>
        <v>0</v>
      </c>
      <c r="R43" s="190">
        <f>PORTIONS!R43*USAGE!$G$18</f>
        <v>0</v>
      </c>
      <c r="S43" s="190">
        <f>PORTIONS!S43*USAGE!$G$19</f>
        <v>0</v>
      </c>
      <c r="T43" s="190">
        <f>PORTIONS!T43*USAGE!$G$20</f>
        <v>0</v>
      </c>
      <c r="U43" s="190">
        <f>PORTIONS!U43*USAGE!$G$21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PORTIONS!B44*USAGE!$G$2</f>
        <v>0</v>
      </c>
      <c r="C44" s="190">
        <f>PORTIONS!C44*USAGE!$G$3</f>
        <v>0</v>
      </c>
      <c r="D44" s="190">
        <f>PORTIONS!D44*USAGE!$G$4</f>
        <v>0</v>
      </c>
      <c r="E44" s="190">
        <f>PORTIONS!E44*USAGE!$G$5</f>
        <v>0</v>
      </c>
      <c r="F44" s="190">
        <f>PORTIONS!F44*USAGE!$G$6</f>
        <v>0</v>
      </c>
      <c r="G44" s="190">
        <f>PORTIONS!G44*USAGE!$G$7</f>
        <v>0</v>
      </c>
      <c r="H44" s="190">
        <f>PORTIONS!H44*USAGE!$G$8</f>
        <v>0</v>
      </c>
      <c r="I44" s="190">
        <f>PORTIONS!I44*USAGE!$G$9</f>
        <v>0</v>
      </c>
      <c r="J44" s="190">
        <f>PORTIONS!J44*USAGE!$G$10</f>
        <v>0</v>
      </c>
      <c r="K44" s="190">
        <f>PORTIONS!K44*USAGE!$G$11</f>
        <v>0</v>
      </c>
      <c r="L44" s="190">
        <f>PORTIONS!L44*USAGE!$G$12</f>
        <v>0</v>
      </c>
      <c r="M44" s="142">
        <f>PORTIONS!M44*USAGE!$G$13</f>
        <v>0</v>
      </c>
      <c r="N44" s="190">
        <f>PORTIONS!N44*USAGE!$G$14</f>
        <v>0</v>
      </c>
      <c r="O44" s="190">
        <f>PORTIONS!O44*USAGE!$G$15</f>
        <v>0</v>
      </c>
      <c r="P44" s="190">
        <f>PORTIONS!P44*USAGE!$G$16</f>
        <v>0</v>
      </c>
      <c r="Q44" s="142">
        <f>PORTIONS!Q44*USAGE!$G$17</f>
        <v>0</v>
      </c>
      <c r="R44" s="190">
        <f>PORTIONS!R45*USAGE!$G$18</f>
        <v>0</v>
      </c>
      <c r="S44" s="190">
        <f>PORTIONS!S45*USAGE!$G$19</f>
        <v>0</v>
      </c>
      <c r="T44" s="190">
        <f>PORTIONS!T45*USAGE!$G$20</f>
        <v>0</v>
      </c>
      <c r="U44" s="190">
        <f>PORTIONS!U45*USAGE!$G$21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PORTIONS!B45*USAGE!$G$2</f>
        <v>0</v>
      </c>
      <c r="C45" s="190">
        <f>PORTIONS!C45*USAGE!$G$3</f>
        <v>0</v>
      </c>
      <c r="D45" s="190">
        <f>PORTIONS!D45*USAGE!$G$4</f>
        <v>0</v>
      </c>
      <c r="E45" s="190">
        <f>PORTIONS!E45*USAGE!$G$5</f>
        <v>0</v>
      </c>
      <c r="F45" s="190">
        <f>PORTIONS!F45*USAGE!$G$6</f>
        <v>0</v>
      </c>
      <c r="G45" s="190">
        <f>PORTIONS!G45*USAGE!$G$7</f>
        <v>0</v>
      </c>
      <c r="H45" s="190">
        <f>PORTIONS!H45*USAGE!$G$8</f>
        <v>0</v>
      </c>
      <c r="I45" s="190">
        <f>PORTIONS!I45*USAGE!$G$9</f>
        <v>0</v>
      </c>
      <c r="J45" s="190">
        <f>PORTIONS!J45*USAGE!$G$10</f>
        <v>0</v>
      </c>
      <c r="K45" s="190">
        <f>PORTIONS!K45*USAGE!$G$11</f>
        <v>0</v>
      </c>
      <c r="L45" s="190">
        <f>PORTIONS!L45*USAGE!$G$12</f>
        <v>0</v>
      </c>
      <c r="M45" s="142">
        <f>PORTIONS!M45*USAGE!$G$13</f>
        <v>0</v>
      </c>
      <c r="N45" s="190">
        <f>PORTIONS!N45*USAGE!$G$14</f>
        <v>0</v>
      </c>
      <c r="O45" s="190">
        <f>PORTIONS!O45*USAGE!$G$15</f>
        <v>0</v>
      </c>
      <c r="P45" s="190">
        <f>PORTIONS!P45*USAGE!$G$16</f>
        <v>0</v>
      </c>
      <c r="Q45" s="142">
        <f>PORTIONS!Q45*USAGE!$G$17</f>
        <v>0</v>
      </c>
      <c r="R45" s="190">
        <f>PORTIONS!R46*USAGE!$G$18</f>
        <v>0</v>
      </c>
      <c r="S45" s="190">
        <f>PORTIONS!S46*USAGE!$G$19</f>
        <v>0</v>
      </c>
      <c r="T45" s="190">
        <f>PORTIONS!T46*USAGE!$G$20</f>
        <v>0</v>
      </c>
      <c r="U45" s="190">
        <f>PORTIONS!U46*USAGE!$G$21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PORTIONS!B46*USAGE!$G$2</f>
        <v>0</v>
      </c>
      <c r="C46" s="190">
        <f>PORTIONS!C46*USAGE!$G$3</f>
        <v>0</v>
      </c>
      <c r="D46" s="190">
        <f>PORTIONS!D46*USAGE!$G$4</f>
        <v>0</v>
      </c>
      <c r="E46" s="190">
        <f>PORTIONS!E46*USAGE!$G$5</f>
        <v>0</v>
      </c>
      <c r="F46" s="190">
        <f>PORTIONS!F46*USAGE!$G$6</f>
        <v>0</v>
      </c>
      <c r="G46" s="190">
        <f>PORTIONS!G46*USAGE!$G$7</f>
        <v>0</v>
      </c>
      <c r="H46" s="190">
        <f>PORTIONS!H46*USAGE!$G$8</f>
        <v>0</v>
      </c>
      <c r="I46" s="190">
        <f>PORTIONS!I46*USAGE!$G$9</f>
        <v>0</v>
      </c>
      <c r="J46" s="190">
        <f>PORTIONS!J46*USAGE!$G$10</f>
        <v>0</v>
      </c>
      <c r="K46" s="190">
        <f>PORTIONS!K46*USAGE!$G$11</f>
        <v>0</v>
      </c>
      <c r="L46" s="190">
        <f>PORTIONS!L46*USAGE!$G$12</f>
        <v>0</v>
      </c>
      <c r="M46" s="142">
        <f>PORTIONS!M46*USAGE!$G$13</f>
        <v>0</v>
      </c>
      <c r="N46" s="190">
        <f>PORTIONS!N46*USAGE!$G$14</f>
        <v>0</v>
      </c>
      <c r="O46" s="190">
        <f>PORTIONS!O46*USAGE!$G$15</f>
        <v>0</v>
      </c>
      <c r="P46" s="190">
        <f>PORTIONS!P46*USAGE!$G$16</f>
        <v>0</v>
      </c>
      <c r="Q46" s="142">
        <f>PORTIONS!Q46*USAGE!$G$17</f>
        <v>0</v>
      </c>
      <c r="R46" s="190">
        <f>PORTIONS!R47*USAGE!$G$18</f>
        <v>0</v>
      </c>
      <c r="S46" s="190">
        <f>PORTIONS!S47*USAGE!$G$19</f>
        <v>0</v>
      </c>
      <c r="T46" s="190">
        <f>PORTIONS!T47*USAGE!$G$20</f>
        <v>0</v>
      </c>
      <c r="U46" s="190">
        <f>PORTIONS!U47*USAGE!$G$21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PORTIONS!B47*USAGE!$G$2</f>
        <v>0</v>
      </c>
      <c r="C47" s="190">
        <f>PORTIONS!C47*USAGE!$G$3</f>
        <v>0</v>
      </c>
      <c r="D47" s="190">
        <f>PORTIONS!D47*USAGE!$G$4</f>
        <v>0</v>
      </c>
      <c r="E47" s="190">
        <f>PORTIONS!E47*USAGE!$G$5</f>
        <v>0</v>
      </c>
      <c r="F47" s="190">
        <f>PORTIONS!F47*USAGE!$G$6</f>
        <v>0</v>
      </c>
      <c r="G47" s="190">
        <f>PORTIONS!G47*USAGE!$G$7</f>
        <v>0</v>
      </c>
      <c r="H47" s="190">
        <f>PORTIONS!H47*USAGE!$G$8</f>
        <v>0</v>
      </c>
      <c r="I47" s="190">
        <f>PORTIONS!I47*USAGE!$G$9</f>
        <v>0</v>
      </c>
      <c r="J47" s="190">
        <f>PORTIONS!J47*USAGE!$G$10</f>
        <v>0</v>
      </c>
      <c r="K47" s="190">
        <f>PORTIONS!K47*USAGE!$G$11</f>
        <v>0</v>
      </c>
      <c r="L47" s="190">
        <f>PORTIONS!L47*USAGE!$G$12</f>
        <v>0</v>
      </c>
      <c r="M47" s="142">
        <f>PORTIONS!M47*USAGE!$G$13</f>
        <v>0</v>
      </c>
      <c r="N47" s="190">
        <f>PORTIONS!N47*USAGE!$G$14</f>
        <v>0</v>
      </c>
      <c r="O47" s="190">
        <f>PORTIONS!O47*USAGE!$G$15</f>
        <v>0</v>
      </c>
      <c r="P47" s="190">
        <f>PORTIONS!P47*USAGE!$G$16</f>
        <v>0</v>
      </c>
      <c r="Q47" s="142">
        <f>PORTIONS!Q47*USAGE!$G$17</f>
        <v>0</v>
      </c>
      <c r="R47" s="190">
        <f>PORTIONS!R47*USAGE!$G$18</f>
        <v>0</v>
      </c>
      <c r="S47" s="190">
        <f>PORTIONS!S47*USAGE!$G$19</f>
        <v>0</v>
      </c>
      <c r="T47" s="190">
        <f>PORTIONS!T47*USAGE!$G$20</f>
        <v>0</v>
      </c>
      <c r="U47" s="190">
        <f>PORTIONS!U47*USAGE!$G$21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PORTIONS!B48*USAGE!$G$2</f>
        <v>0</v>
      </c>
      <c r="C48" s="190">
        <f>PORTIONS!C48*USAGE!$G$3</f>
        <v>0</v>
      </c>
      <c r="D48" s="190">
        <f>PORTIONS!D48*USAGE!$G$4</f>
        <v>0</v>
      </c>
      <c r="E48" s="190">
        <f>PORTIONS!E48*USAGE!$G$5</f>
        <v>0</v>
      </c>
      <c r="F48" s="190">
        <f>PORTIONS!F48*USAGE!$G$6</f>
        <v>0</v>
      </c>
      <c r="G48" s="190">
        <f>PORTIONS!G48*USAGE!$G$7</f>
        <v>0</v>
      </c>
      <c r="H48" s="190">
        <f>PORTIONS!H48*USAGE!$G$8</f>
        <v>0</v>
      </c>
      <c r="I48" s="190">
        <f>PORTIONS!I48*USAGE!$G$9</f>
        <v>0</v>
      </c>
      <c r="J48" s="190">
        <f>PORTIONS!J48*USAGE!$G$10</f>
        <v>0</v>
      </c>
      <c r="K48" s="190">
        <f>PORTIONS!K48*USAGE!$G$11</f>
        <v>0</v>
      </c>
      <c r="L48" s="190">
        <f>PORTIONS!L48*USAGE!$G$12</f>
        <v>0</v>
      </c>
      <c r="M48" s="142">
        <f>PORTIONS!M48*USAGE!$G$13</f>
        <v>0</v>
      </c>
      <c r="N48" s="190">
        <f>PORTIONS!N48*USAGE!$G$14</f>
        <v>0</v>
      </c>
      <c r="O48" s="190">
        <f>PORTIONS!O48*USAGE!$G$15</f>
        <v>0</v>
      </c>
      <c r="P48" s="190">
        <f>PORTIONS!P48*USAGE!$G$16</f>
        <v>0</v>
      </c>
      <c r="Q48" s="142">
        <f>PORTIONS!Q48*USAGE!$G$17</f>
        <v>0</v>
      </c>
      <c r="R48" s="190">
        <f>PORTIONS!R48*USAGE!$G$18</f>
        <v>0</v>
      </c>
      <c r="S48" s="190">
        <f>PORTIONS!S48*USAGE!$G$19</f>
        <v>0</v>
      </c>
      <c r="T48" s="190">
        <f>PORTIONS!T48*USAGE!$G$20</f>
        <v>0</v>
      </c>
      <c r="U48" s="190">
        <f>PORTIONS!U48*USAGE!$G$21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PORTIONS!B49*USAGE!$G$2</f>
        <v>0</v>
      </c>
      <c r="C49" s="190">
        <f>PORTIONS!C49*USAGE!$G$3</f>
        <v>0</v>
      </c>
      <c r="D49" s="190">
        <f>PORTIONS!D49*USAGE!$G$4</f>
        <v>0</v>
      </c>
      <c r="E49" s="190">
        <f>PORTIONS!E49*USAGE!$G$5</f>
        <v>0</v>
      </c>
      <c r="F49" s="190">
        <f>PORTIONS!F49*USAGE!$G$6</f>
        <v>0</v>
      </c>
      <c r="G49" s="190">
        <f>PORTIONS!G49*USAGE!$G$7</f>
        <v>0</v>
      </c>
      <c r="H49" s="190">
        <f>PORTIONS!H49*USAGE!$G$8</f>
        <v>0</v>
      </c>
      <c r="I49" s="190">
        <f>PORTIONS!I49*USAGE!$G$9</f>
        <v>0</v>
      </c>
      <c r="J49" s="190">
        <f>PORTIONS!J49*USAGE!$G$10</f>
        <v>0</v>
      </c>
      <c r="K49" s="190">
        <f>PORTIONS!K49*USAGE!$G$11</f>
        <v>0</v>
      </c>
      <c r="L49" s="190">
        <f>PORTIONS!L49*USAGE!$G$12</f>
        <v>0</v>
      </c>
      <c r="M49" s="142">
        <f>PORTIONS!M49*USAGE!$G$13</f>
        <v>0</v>
      </c>
      <c r="N49" s="190">
        <f>PORTIONS!N49*USAGE!$G$14</f>
        <v>0</v>
      </c>
      <c r="O49" s="190">
        <f>PORTIONS!O49*USAGE!$G$15</f>
        <v>0</v>
      </c>
      <c r="P49" s="190">
        <f>PORTIONS!P49*USAGE!$G$16</f>
        <v>0</v>
      </c>
      <c r="Q49" s="142">
        <f>PORTIONS!Q49*USAGE!$G$17</f>
        <v>0</v>
      </c>
      <c r="R49" s="190">
        <f>PORTIONS!R49*USAGE!$G$18</f>
        <v>0</v>
      </c>
      <c r="S49" s="190">
        <f>PORTIONS!S49*USAGE!$G$19</f>
        <v>0</v>
      </c>
      <c r="T49" s="190">
        <f>PORTIONS!T49*USAGE!$G$20</f>
        <v>0</v>
      </c>
      <c r="U49" s="190">
        <f>PORTIONS!U49*USAGE!$G$21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PORTIONS!B52*USAGE!$G$2</f>
        <v>0</v>
      </c>
      <c r="C50" s="190">
        <f>PORTIONS!C52*USAGE!$G$3</f>
        <v>0</v>
      </c>
      <c r="D50" s="190">
        <f>PORTIONS!D52*USAGE!$G$4</f>
        <v>0</v>
      </c>
      <c r="E50" s="190">
        <f>PORTIONS!E52*USAGE!$G$5</f>
        <v>0</v>
      </c>
      <c r="F50" s="190">
        <f>PORTIONS!F52*USAGE!$G$6</f>
        <v>0</v>
      </c>
      <c r="G50" s="190">
        <f>PORTIONS!G52*USAGE!$G$7</f>
        <v>0</v>
      </c>
      <c r="H50" s="190">
        <f>PORTIONS!H52*USAGE!$G$8</f>
        <v>0</v>
      </c>
      <c r="I50" s="190">
        <f>PORTIONS!I52*USAGE!$G$9</f>
        <v>0</v>
      </c>
      <c r="J50" s="190">
        <f>PORTIONS!J52*USAGE!$G$10</f>
        <v>0</v>
      </c>
      <c r="K50" s="190">
        <f>PORTIONS!K52*USAGE!$G$11</f>
        <v>0</v>
      </c>
      <c r="L50" s="190">
        <f>PORTIONS!L52*USAGE!$G$12</f>
        <v>0</v>
      </c>
      <c r="M50" s="142">
        <f>PORTIONS!M52*USAGE!$G$13</f>
        <v>0</v>
      </c>
      <c r="N50" s="190">
        <f>PORTIONS!N52*USAGE!$G$14</f>
        <v>0</v>
      </c>
      <c r="O50" s="190">
        <f>PORTIONS!O52*USAGE!$G$15</f>
        <v>0</v>
      </c>
      <c r="P50" s="190">
        <f>PORTIONS!P52*USAGE!$G$16</f>
        <v>0</v>
      </c>
      <c r="Q50" s="142">
        <f>PORTIONS!Q52*USAGE!$G$17</f>
        <v>0</v>
      </c>
      <c r="R50" s="190">
        <f>PORTIONS!R52*USAGE!$G$18</f>
        <v>0</v>
      </c>
      <c r="S50" s="190">
        <f>PORTIONS!S52*USAGE!$G$19</f>
        <v>0</v>
      </c>
      <c r="T50" s="190">
        <f>PORTIONS!T52*USAGE!$G$20</f>
        <v>0</v>
      </c>
      <c r="U50" s="190">
        <f>PORTIONS!U52*USAGE!$G$21</f>
        <v>0</v>
      </c>
      <c r="V50" s="218">
        <f t="shared" si="1"/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PORTIONS!B2*USAGE!$H$2</f>
        <v>0</v>
      </c>
      <c r="C2" s="190">
        <f>PORTIONS!C2*USAGE!$H$3</f>
        <v>0</v>
      </c>
      <c r="D2" s="190">
        <f>PORTIONS!D2*USAGE!$H$4</f>
        <v>0</v>
      </c>
      <c r="E2" s="190">
        <f>PORTIONS!E2*USAGE!$H$5</f>
        <v>0</v>
      </c>
      <c r="F2" s="190">
        <f>PORTIONS!F2*USAGE!$H$6</f>
        <v>0</v>
      </c>
      <c r="G2" s="190">
        <f>PORTIONS!G2*USAGE!$H$7</f>
        <v>0</v>
      </c>
      <c r="H2" s="190">
        <f>PORTIONS!H2*USAGE!$H$8</f>
        <v>0</v>
      </c>
      <c r="I2" s="190">
        <f>PORTIONS!I2*USAGE!$H$9</f>
        <v>0</v>
      </c>
      <c r="J2" s="190">
        <f>PORTIONS!J2*USAGE!$H$10</f>
        <v>0</v>
      </c>
      <c r="K2" s="190">
        <f>PORTIONS!K2*USAGE!$H$11</f>
        <v>0</v>
      </c>
      <c r="L2" s="190">
        <f>PORTIONS!L2*USAGE!$H$12</f>
        <v>0</v>
      </c>
      <c r="M2" s="142">
        <f>PORTIONS!M2*USAGE!$H$13</f>
        <v>0</v>
      </c>
      <c r="N2" s="190">
        <f>PORTIONS!N2*USAGE!$H$14</f>
        <v>0</v>
      </c>
      <c r="O2" s="190">
        <f>PORTIONS!O2*USAGE!$H$15</f>
        <v>0</v>
      </c>
      <c r="P2" s="190">
        <f>PORTIONS!P2*USAGE!$H$16</f>
        <v>0</v>
      </c>
      <c r="Q2" s="142">
        <f>PORTIONS!Q2*USAGE!$H$17</f>
        <v>0</v>
      </c>
      <c r="R2" s="190">
        <f>PORTIONS!R2*USAGE!$H$18</f>
        <v>0</v>
      </c>
      <c r="S2" s="190">
        <f>PORTIONS!S2*USAGE!$H$19</f>
        <v>0</v>
      </c>
      <c r="T2" s="190">
        <f>PORTIONS!T2*USAGE!$H$20</f>
        <v>0</v>
      </c>
      <c r="U2" s="190">
        <f>PORTIONS!U2*USAGE!$H$21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PORTIONS!B3*USAGE!$H$2</f>
        <v>0</v>
      </c>
      <c r="C3" s="190">
        <f>PORTIONS!C3*USAGE!$H$3</f>
        <v>0</v>
      </c>
      <c r="D3" s="190">
        <f>PORTIONS!D3*USAGE!$H$4</f>
        <v>0</v>
      </c>
      <c r="E3" s="190">
        <f>PORTIONS!E3*USAGE!$H$5</f>
        <v>0</v>
      </c>
      <c r="F3" s="190">
        <f>PORTIONS!F3*USAGE!$H$6</f>
        <v>0</v>
      </c>
      <c r="G3" s="190">
        <f>PORTIONS!G3*USAGE!$H$7</f>
        <v>0</v>
      </c>
      <c r="H3" s="190">
        <f>PORTIONS!H3*USAGE!$H$8</f>
        <v>0</v>
      </c>
      <c r="I3" s="190">
        <f>PORTIONS!I3*USAGE!$H$9</f>
        <v>0</v>
      </c>
      <c r="J3" s="190">
        <f>PORTIONS!J3*USAGE!$H$10</f>
        <v>0</v>
      </c>
      <c r="K3" s="190">
        <f>PORTIONS!K3*USAGE!$H$11</f>
        <v>0</v>
      </c>
      <c r="L3" s="190">
        <f>PORTIONS!L3*USAGE!$H$12</f>
        <v>0</v>
      </c>
      <c r="M3" s="142">
        <f>PORTIONS!M3*USAGE!$H$13</f>
        <v>0</v>
      </c>
      <c r="N3" s="190">
        <f>PORTIONS!N3*USAGE!$H$14</f>
        <v>0</v>
      </c>
      <c r="O3" s="190">
        <f>PORTIONS!O3*USAGE!$H$15</f>
        <v>43.99753846</v>
      </c>
      <c r="P3" s="190">
        <f>PORTIONS!P3*USAGE!$H$16</f>
        <v>45.83076923</v>
      </c>
      <c r="Q3" s="142">
        <f>PORTIONS!Q3*USAGE!$H$17</f>
        <v>0</v>
      </c>
      <c r="R3" s="190">
        <f>PORTIONS!R3*USAGE!$H$18</f>
        <v>0</v>
      </c>
      <c r="S3" s="190">
        <f>PORTIONS!S3*USAGE!$H$19</f>
        <v>0</v>
      </c>
      <c r="T3" s="190">
        <f>PORTIONS!T3*USAGE!$H$20</f>
        <v>0</v>
      </c>
      <c r="U3" s="190">
        <f>PORTIONS!U3*USAGE!$H$21</f>
        <v>0</v>
      </c>
      <c r="V3" s="218">
        <f t="shared" si="1"/>
        <v>89.82830769</v>
      </c>
    </row>
    <row r="4">
      <c r="A4" s="141" t="str">
        <f>COSTS!A4&amp;" (g)"</f>
        <v>Basil (g)</v>
      </c>
      <c r="B4" s="142">
        <f>PORTIONS!B4*USAGE!$H$2</f>
        <v>0</v>
      </c>
      <c r="C4" s="190">
        <f>PORTIONS!C4*USAGE!$H$3</f>
        <v>0</v>
      </c>
      <c r="D4" s="190">
        <f>PORTIONS!D4*USAGE!$H$4</f>
        <v>0</v>
      </c>
      <c r="E4" s="190">
        <f>PORTIONS!E4*USAGE!$H$5</f>
        <v>0</v>
      </c>
      <c r="F4" s="190">
        <f>PORTIONS!F4*USAGE!$H$6</f>
        <v>217.6961538</v>
      </c>
      <c r="G4" s="190">
        <f>PORTIONS!G4*USAGE!$H$7</f>
        <v>297.9</v>
      </c>
      <c r="H4" s="190">
        <f>PORTIONS!H4*USAGE!$H$8</f>
        <v>68.74615385</v>
      </c>
      <c r="I4" s="190">
        <f>PORTIONS!I4*USAGE!$H$9</f>
        <v>0</v>
      </c>
      <c r="J4" s="190">
        <f>PORTIONS!J4*USAGE!$H$10</f>
        <v>0</v>
      </c>
      <c r="K4" s="190">
        <f>PORTIONS!K4*USAGE!$H$11</f>
        <v>0</v>
      </c>
      <c r="L4" s="190">
        <f>PORTIONS!L4*USAGE!$H$12</f>
        <v>0</v>
      </c>
      <c r="M4" s="142">
        <f>PORTIONS!M4*USAGE!$H$13</f>
        <v>0</v>
      </c>
      <c r="N4" s="190">
        <f>PORTIONS!N4*USAGE!$H$14</f>
        <v>0</v>
      </c>
      <c r="O4" s="190">
        <f>PORTIONS!O4*USAGE!$H$15</f>
        <v>21.99876923</v>
      </c>
      <c r="P4" s="190">
        <f>PORTIONS!P4*USAGE!$H$16</f>
        <v>0</v>
      </c>
      <c r="Q4" s="142">
        <f>PORTIONS!Q4*USAGE!$H$17</f>
        <v>0</v>
      </c>
      <c r="R4" s="190">
        <f>PORTIONS!R4*USAGE!$H$18</f>
        <v>0</v>
      </c>
      <c r="S4" s="190">
        <f>PORTIONS!S4*USAGE!$H$19</f>
        <v>0</v>
      </c>
      <c r="T4" s="190">
        <f>PORTIONS!T4*USAGE!$H$20</f>
        <v>0</v>
      </c>
      <c r="U4" s="190">
        <f>PORTIONS!U4*USAGE!$H$21</f>
        <v>0</v>
      </c>
      <c r="V4" s="218">
        <f t="shared" si="1"/>
        <v>606.3410769</v>
      </c>
    </row>
    <row r="5">
      <c r="A5" s="141" t="str">
        <f>COSTS!A5&amp;" (g)"</f>
        <v>BIGA (g)</v>
      </c>
      <c r="B5" s="142">
        <f>PORTIONS!B5*USAGE!$H$2</f>
        <v>0</v>
      </c>
      <c r="C5" s="190">
        <f>PORTIONS!C5*USAGE!$H$3</f>
        <v>0</v>
      </c>
      <c r="D5" s="190">
        <f>PORTIONS!D5*USAGE!$H$4</f>
        <v>0</v>
      </c>
      <c r="E5" s="190">
        <f>PORTIONS!E5*USAGE!$H$5</f>
        <v>0</v>
      </c>
      <c r="F5" s="190">
        <f>PORTIONS!F5*USAGE!$H$6</f>
        <v>0</v>
      </c>
      <c r="G5" s="190">
        <f>PORTIONS!G5*USAGE!$H$7</f>
        <v>0</v>
      </c>
      <c r="H5" s="190">
        <f>PORTIONS!H5*USAGE!$H$8</f>
        <v>0</v>
      </c>
      <c r="I5" s="190">
        <f>PORTIONS!I5*USAGE!$H$9</f>
        <v>0</v>
      </c>
      <c r="J5" s="190">
        <f>PORTIONS!J5*USAGE!$H$10</f>
        <v>0</v>
      </c>
      <c r="K5" s="190">
        <f>PORTIONS!K5*USAGE!$H$11</f>
        <v>0</v>
      </c>
      <c r="L5" s="190">
        <f>PORTIONS!L5*USAGE!$H$12</f>
        <v>0</v>
      </c>
      <c r="M5" s="142">
        <f>PORTIONS!M5*USAGE!$H$13</f>
        <v>0</v>
      </c>
      <c r="N5" s="190">
        <f>PORTIONS!N5*USAGE!$H$14</f>
        <v>0</v>
      </c>
      <c r="O5" s="190">
        <f>PORTIONS!O5*USAGE!$H$15</f>
        <v>0</v>
      </c>
      <c r="P5" s="190">
        <f>PORTIONS!P5*USAGE!$H$16</f>
        <v>0</v>
      </c>
      <c r="Q5" s="142">
        <f>PORTIONS!Q5*USAGE!$H$17</f>
        <v>0</v>
      </c>
      <c r="R5" s="190">
        <f>PORTIONS!R5*USAGE!$H$18</f>
        <v>0</v>
      </c>
      <c r="S5" s="190">
        <f>PORTIONS!S5*USAGE!$H$19</f>
        <v>0</v>
      </c>
      <c r="T5" s="190">
        <f>PORTIONS!T5*USAGE!$H$20</f>
        <v>0</v>
      </c>
      <c r="U5" s="190">
        <f>PORTIONS!U5*USAGE!$H$21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PORTIONS!B6*USAGE!$H$2</f>
        <v>0</v>
      </c>
      <c r="C6" s="190">
        <f>PORTIONS!C6*USAGE!$H$3</f>
        <v>0</v>
      </c>
      <c r="D6" s="190">
        <f>PORTIONS!D6*USAGE!$H$4</f>
        <v>0</v>
      </c>
      <c r="E6" s="190">
        <f>PORTIONS!E6*USAGE!$H$5</f>
        <v>0</v>
      </c>
      <c r="F6" s="190">
        <f>PORTIONS!F6*USAGE!$H$6</f>
        <v>0</v>
      </c>
      <c r="G6" s="190">
        <f>PORTIONS!G6*USAGE!$H$7</f>
        <v>0</v>
      </c>
      <c r="H6" s="190">
        <f>PORTIONS!H6*USAGE!$H$8</f>
        <v>0</v>
      </c>
      <c r="I6" s="190">
        <f>PORTIONS!I6*USAGE!$H$9</f>
        <v>0</v>
      </c>
      <c r="J6" s="190">
        <f>PORTIONS!J6*USAGE!$H$10</f>
        <v>0</v>
      </c>
      <c r="K6" s="190">
        <f>PORTIONS!K6*USAGE!$H$11</f>
        <v>0</v>
      </c>
      <c r="L6" s="190">
        <f>PORTIONS!L6*USAGE!$H$12</f>
        <v>0</v>
      </c>
      <c r="M6" s="142">
        <f>PORTIONS!M6*USAGE!$H$13</f>
        <v>0</v>
      </c>
      <c r="N6" s="190">
        <f>PORTIONS!N6*USAGE!$H$14</f>
        <v>467.4738462</v>
      </c>
      <c r="O6" s="190">
        <f>PORTIONS!O6*USAGE!$H$15</f>
        <v>0</v>
      </c>
      <c r="P6" s="190">
        <f>PORTIONS!P6*USAGE!$H$16</f>
        <v>0</v>
      </c>
      <c r="Q6" s="142">
        <f>PORTIONS!Q6*USAGE!$H$17</f>
        <v>0</v>
      </c>
      <c r="R6" s="190">
        <f>PORTIONS!R6*USAGE!$H$18</f>
        <v>0</v>
      </c>
      <c r="S6" s="190">
        <f>PORTIONS!S6*USAGE!$H$19</f>
        <v>0</v>
      </c>
      <c r="T6" s="190">
        <f>PORTIONS!T6*USAGE!$H$20</f>
        <v>0</v>
      </c>
      <c r="U6" s="190">
        <f>PORTIONS!U6*USAGE!$H$21</f>
        <v>0</v>
      </c>
      <c r="V6" s="218">
        <f t="shared" si="1"/>
        <v>467.4738462</v>
      </c>
    </row>
    <row r="7">
      <c r="A7" s="141" t="str">
        <f>COSTS!A7&amp;" (g)"</f>
        <v>Cranberries, dried (g)</v>
      </c>
      <c r="B7" s="142">
        <f>PORTIONS!B7*USAGE!$H$2</f>
        <v>0</v>
      </c>
      <c r="C7" s="190">
        <f>PORTIONS!C7*USAGE!$H$3</f>
        <v>0</v>
      </c>
      <c r="D7" s="190">
        <f>PORTIONS!D7*USAGE!$H$4</f>
        <v>0</v>
      </c>
      <c r="E7" s="190">
        <f>PORTIONS!E7*USAGE!$H$5</f>
        <v>0</v>
      </c>
      <c r="F7" s="190">
        <f>PORTIONS!F7*USAGE!$H$6</f>
        <v>0</v>
      </c>
      <c r="G7" s="190">
        <f>PORTIONS!G7*USAGE!$H$7</f>
        <v>0</v>
      </c>
      <c r="H7" s="190">
        <f>PORTIONS!H7*USAGE!$H$8</f>
        <v>0</v>
      </c>
      <c r="I7" s="190">
        <f>PORTIONS!I7*USAGE!$H$9</f>
        <v>0</v>
      </c>
      <c r="J7" s="190">
        <f>PORTIONS!J7*USAGE!$H$10</f>
        <v>0</v>
      </c>
      <c r="K7" s="190">
        <f>PORTIONS!K7*USAGE!$H$11</f>
        <v>0</v>
      </c>
      <c r="L7" s="190">
        <f>PORTIONS!L7*USAGE!$H$12</f>
        <v>0</v>
      </c>
      <c r="M7" s="142">
        <f>PORTIONS!M7*USAGE!$H$13</f>
        <v>0</v>
      </c>
      <c r="N7" s="190">
        <f>PORTIONS!N7*USAGE!$H$14</f>
        <v>0</v>
      </c>
      <c r="O7" s="190">
        <f>PORTIONS!O7*USAGE!$H$15</f>
        <v>0</v>
      </c>
      <c r="P7" s="190">
        <f>PORTIONS!P7*USAGE!$H$16</f>
        <v>91.66153846</v>
      </c>
      <c r="Q7" s="142">
        <f>PORTIONS!Q7*USAGE!$H$17</f>
        <v>0</v>
      </c>
      <c r="R7" s="190">
        <f>PORTIONS!R7*USAGE!$H$18</f>
        <v>0</v>
      </c>
      <c r="S7" s="190">
        <f>PORTIONS!S7*USAGE!$H$19</f>
        <v>0</v>
      </c>
      <c r="T7" s="190">
        <f>PORTIONS!T7*USAGE!$H$20</f>
        <v>0</v>
      </c>
      <c r="U7" s="190">
        <f>PORTIONS!U7*USAGE!$H$21</f>
        <v>0</v>
      </c>
      <c r="V7" s="218">
        <f t="shared" si="1"/>
        <v>91.66153846</v>
      </c>
    </row>
    <row r="8">
      <c r="A8" s="141" t="str">
        <f>COSTS!A8&amp;" (g)"</f>
        <v>Croutons (g)</v>
      </c>
      <c r="B8" s="142">
        <f>PORTIONS!B8*USAGE!$H$2</f>
        <v>0</v>
      </c>
      <c r="C8" s="190">
        <f>PORTIONS!C8*USAGE!$H$3</f>
        <v>0</v>
      </c>
      <c r="D8" s="190">
        <f>PORTIONS!D8*USAGE!$H$4</f>
        <v>0</v>
      </c>
      <c r="E8" s="190">
        <f>PORTIONS!E8*USAGE!$H$5</f>
        <v>0</v>
      </c>
      <c r="F8" s="190">
        <f>PORTIONS!F8*USAGE!$H$6</f>
        <v>0</v>
      </c>
      <c r="G8" s="190">
        <f>PORTIONS!G8*USAGE!$H$7</f>
        <v>0</v>
      </c>
      <c r="H8" s="190">
        <f>PORTIONS!H8*USAGE!$H$8</f>
        <v>0</v>
      </c>
      <c r="I8" s="190">
        <f>PORTIONS!I8*USAGE!$H$9</f>
        <v>0</v>
      </c>
      <c r="J8" s="190">
        <f>PORTIONS!J8*USAGE!$H$10</f>
        <v>0</v>
      </c>
      <c r="K8" s="190">
        <f>PORTIONS!K8*USAGE!$H$11</f>
        <v>0</v>
      </c>
      <c r="L8" s="190">
        <f>PORTIONS!L8*USAGE!$H$12</f>
        <v>0</v>
      </c>
      <c r="M8" s="142">
        <f>PORTIONS!M8*USAGE!$H$13</f>
        <v>0</v>
      </c>
      <c r="N8" s="190">
        <f>PORTIONS!N8*USAGE!$H$14</f>
        <v>280.4843077</v>
      </c>
      <c r="O8" s="190">
        <f>PORTIONS!O8*USAGE!$H$15</f>
        <v>0</v>
      </c>
      <c r="P8" s="190">
        <f>PORTIONS!P8*USAGE!$H$16</f>
        <v>0</v>
      </c>
      <c r="Q8" s="142">
        <f>PORTIONS!Q8*USAGE!$H$17</f>
        <v>0</v>
      </c>
      <c r="R8" s="190">
        <f>PORTIONS!R8*USAGE!$H$18</f>
        <v>0</v>
      </c>
      <c r="S8" s="190">
        <f>PORTIONS!S8*USAGE!$H$19</f>
        <v>0</v>
      </c>
      <c r="T8" s="190">
        <f>PORTIONS!T8*USAGE!$H$20</f>
        <v>0</v>
      </c>
      <c r="U8" s="190">
        <f>PORTIONS!U8*USAGE!$H$21</f>
        <v>0</v>
      </c>
      <c r="V8" s="218">
        <f t="shared" si="1"/>
        <v>280.4843077</v>
      </c>
    </row>
    <row r="9">
      <c r="A9" s="141" t="str">
        <f>COSTS!A9&amp;" (g)"</f>
        <v>Dough (g)</v>
      </c>
      <c r="B9" s="142">
        <f>PORTIONS!B9*USAGE!$H$2</f>
        <v>0</v>
      </c>
      <c r="C9" s="190">
        <f>PORTIONS!C9*USAGE!$H$3</f>
        <v>0</v>
      </c>
      <c r="D9" s="190">
        <f>PORTIONS!D9*USAGE!$H$4</f>
        <v>1214.515385</v>
      </c>
      <c r="E9" s="190">
        <f>PORTIONS!E9*USAGE!$H$5</f>
        <v>3643.546154</v>
      </c>
      <c r="F9" s="190">
        <f>PORTIONS!F9*USAGE!$H$6</f>
        <v>11537.89615</v>
      </c>
      <c r="G9" s="190">
        <f>PORTIONS!G9*USAGE!$H$7</f>
        <v>15788.7</v>
      </c>
      <c r="H9" s="190">
        <f>PORTIONS!H9*USAGE!$H$8</f>
        <v>3643.546154</v>
      </c>
      <c r="I9" s="190">
        <f>PORTIONS!I9*USAGE!$H$9</f>
        <v>3643.546154</v>
      </c>
      <c r="J9" s="190">
        <f>PORTIONS!J9*USAGE!$H$10</f>
        <v>12752.41154</v>
      </c>
      <c r="K9" s="190">
        <f>PORTIONS!K9*USAGE!$H$11</f>
        <v>3643.546154</v>
      </c>
      <c r="L9" s="190">
        <f>PORTIONS!L9*USAGE!$H$12</f>
        <v>7287.092308</v>
      </c>
      <c r="M9" s="142">
        <f>PORTIONS!M9*USAGE!$H$13</f>
        <v>0</v>
      </c>
      <c r="N9" s="190">
        <f>PORTIONS!N9*USAGE!$H$14</f>
        <v>0</v>
      </c>
      <c r="O9" s="190">
        <f>PORTIONS!O9*USAGE!$H$15</f>
        <v>0</v>
      </c>
      <c r="P9" s="190">
        <f>PORTIONS!P9*USAGE!$H$16</f>
        <v>0</v>
      </c>
      <c r="Q9" s="142">
        <f>PORTIONS!Q9*USAGE!$H$17</f>
        <v>0</v>
      </c>
      <c r="R9" s="190">
        <f>PORTIONS!R9*USAGE!$H$18</f>
        <v>0</v>
      </c>
      <c r="S9" s="190">
        <f>PORTIONS!S9*USAGE!$H$19</f>
        <v>0</v>
      </c>
      <c r="T9" s="190">
        <f>PORTIONS!T9*USAGE!$H$20</f>
        <v>0</v>
      </c>
      <c r="U9" s="190">
        <f>PORTIONS!U9*USAGE!$H$21</f>
        <v>0</v>
      </c>
      <c r="V9" s="218">
        <f t="shared" si="1"/>
        <v>63154.8</v>
      </c>
    </row>
    <row r="10">
      <c r="A10" s="158" t="str">
        <f>COSTS!A10&amp;" (g)"</f>
        <v>EGGS (g)</v>
      </c>
      <c r="B10" s="158">
        <f>PORTIONS!B10*USAGE!$H$2</f>
        <v>0</v>
      </c>
      <c r="C10" s="158">
        <f>PORTIONS!C10*USAGE!$H$3</f>
        <v>0</v>
      </c>
      <c r="D10" s="158">
        <f>PORTIONS!D10*USAGE!$H$4</f>
        <v>0</v>
      </c>
      <c r="E10" s="158">
        <f>PORTIONS!E10*USAGE!$H$5</f>
        <v>0</v>
      </c>
      <c r="F10" s="158">
        <f>PORTIONS!F10*USAGE!$H$6</f>
        <v>0</v>
      </c>
      <c r="G10" s="158">
        <f>PORTIONS!G10*USAGE!$H$7</f>
        <v>0</v>
      </c>
      <c r="H10" s="158">
        <f>PORTIONS!H10*USAGE!$H$8</f>
        <v>0</v>
      </c>
      <c r="I10" s="158">
        <f>PORTIONS!I10*USAGE!$H$9</f>
        <v>0</v>
      </c>
      <c r="J10" s="158">
        <f>PORTIONS!J10*USAGE!$H$10</f>
        <v>0</v>
      </c>
      <c r="K10" s="158">
        <f>PORTIONS!K10*USAGE!$H$11</f>
        <v>0</v>
      </c>
      <c r="L10" s="158">
        <f>PORTIONS!L10*USAGE!$H$12</f>
        <v>0</v>
      </c>
      <c r="M10" s="158">
        <f>PORTIONS!M10*USAGE!$H$13</f>
        <v>0</v>
      </c>
      <c r="N10" s="158">
        <f>PORTIONS!N10*USAGE!$H$14</f>
        <v>0</v>
      </c>
      <c r="O10" s="158">
        <f>PORTIONS!O10*USAGE!$H$15</f>
        <v>0</v>
      </c>
      <c r="P10" s="158">
        <f>PORTIONS!P10*USAGE!$H$16</f>
        <v>0</v>
      </c>
      <c r="Q10" s="158">
        <f>PORTIONS!Q10*USAGE!$H$17</f>
        <v>0</v>
      </c>
      <c r="R10" s="158">
        <f>PORTIONS!R10*USAGE!$H$18</f>
        <v>0</v>
      </c>
      <c r="S10" s="158">
        <f>PORTIONS!S10*USAGE!$H$19</f>
        <v>0</v>
      </c>
      <c r="T10" s="158">
        <f>PORTIONS!T10*USAGE!$H$20</f>
        <v>0</v>
      </c>
      <c r="U10" s="158">
        <f>PORTIONS!U10*USAGE!$H$21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PORTIONS!B11*USAGE!$H$2</f>
        <v>0</v>
      </c>
      <c r="C11" s="190">
        <f>PORTIONS!C11*USAGE!$H$3</f>
        <v>0</v>
      </c>
      <c r="D11" s="190">
        <f>PORTIONS!D11*USAGE!$H$4</f>
        <v>0</v>
      </c>
      <c r="E11" s="190">
        <f>PORTIONS!E11*USAGE!$H$5</f>
        <v>0</v>
      </c>
      <c r="F11" s="190">
        <f>PORTIONS!F11*USAGE!$H$6</f>
        <v>0</v>
      </c>
      <c r="G11" s="190">
        <f>PORTIONS!G11*USAGE!$H$7</f>
        <v>0</v>
      </c>
      <c r="H11" s="190">
        <f>PORTIONS!H11*USAGE!$H$8</f>
        <v>0</v>
      </c>
      <c r="I11" s="190">
        <f>PORTIONS!I11*USAGE!$H$9</f>
        <v>0</v>
      </c>
      <c r="J11" s="190">
        <f>PORTIONS!J11*USAGE!$H$10</f>
        <v>0</v>
      </c>
      <c r="K11" s="190">
        <f>PORTIONS!K11*USAGE!$H$11</f>
        <v>0</v>
      </c>
      <c r="L11" s="190">
        <f>PORTIONS!L11*USAGE!$H$12</f>
        <v>0</v>
      </c>
      <c r="M11" s="142">
        <f>PORTIONS!M11*USAGE!$H$13</f>
        <v>0</v>
      </c>
      <c r="N11" s="190">
        <f>PORTIONS!N11*USAGE!$H$14</f>
        <v>0</v>
      </c>
      <c r="O11" s="190">
        <f>PORTIONS!O11*USAGE!$H$15</f>
        <v>0</v>
      </c>
      <c r="P11" s="190">
        <f>PORTIONS!P11*USAGE!$H$16</f>
        <v>0</v>
      </c>
      <c r="Q11" s="142">
        <f>PORTIONS!Q11*USAGE!$H$17</f>
        <v>0</v>
      </c>
      <c r="R11" s="190">
        <f>PORTIONS!R11*USAGE!$H$18</f>
        <v>0</v>
      </c>
      <c r="S11" s="190">
        <f>PORTIONS!S11*USAGE!$H$19</f>
        <v>0</v>
      </c>
      <c r="T11" s="190">
        <f>PORTIONS!T11*USAGE!$H$20</f>
        <v>0</v>
      </c>
      <c r="U11" s="190">
        <f>PORTIONS!U11*USAGE!$H$21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PORTIONS!B12*USAGE!$H$2</f>
        <v>0</v>
      </c>
      <c r="C12" s="190">
        <f>PORTIONS!C12*USAGE!$H$3</f>
        <v>0</v>
      </c>
      <c r="D12" s="190">
        <f>PORTIONS!D12*USAGE!$H$4</f>
        <v>0</v>
      </c>
      <c r="E12" s="190">
        <f>PORTIONS!E12*USAGE!$H$5</f>
        <v>0</v>
      </c>
      <c r="F12" s="190">
        <f>PORTIONS!F12*USAGE!$H$6</f>
        <v>0</v>
      </c>
      <c r="G12" s="190">
        <f>PORTIONS!G12*USAGE!$H$7</f>
        <v>0</v>
      </c>
      <c r="H12" s="190">
        <f>PORTIONS!H12*USAGE!$H$8</f>
        <v>0</v>
      </c>
      <c r="I12" s="190">
        <f>PORTIONS!I12*USAGE!$H$9</f>
        <v>0</v>
      </c>
      <c r="J12" s="190">
        <f>PORTIONS!J12*USAGE!$H$10</f>
        <v>0</v>
      </c>
      <c r="K12" s="190">
        <f>PORTIONS!K12*USAGE!$H$11</f>
        <v>0</v>
      </c>
      <c r="L12" s="190">
        <f>PORTIONS!L12*USAGE!$H$12</f>
        <v>0</v>
      </c>
      <c r="M12" s="142">
        <f>PORTIONS!M12*USAGE!$H$13</f>
        <v>0</v>
      </c>
      <c r="N12" s="190">
        <f>PORTIONS!N12*USAGE!$H$14</f>
        <v>0</v>
      </c>
      <c r="O12" s="190">
        <f>PORTIONS!O12*USAGE!$H$15</f>
        <v>0</v>
      </c>
      <c r="P12" s="190">
        <f>PORTIONS!P12*USAGE!$H$16</f>
        <v>0</v>
      </c>
      <c r="Q12" s="142">
        <f>PORTIONS!Q12*USAGE!$H$17</f>
        <v>0</v>
      </c>
      <c r="R12" s="190">
        <f>PORTIONS!R12*USAGE!$H$18</f>
        <v>0</v>
      </c>
      <c r="S12" s="190">
        <f>PORTIONS!S12*USAGE!$H$19</f>
        <v>0</v>
      </c>
      <c r="T12" s="190">
        <f>PORTIONS!T12*USAGE!$H$20</f>
        <v>0</v>
      </c>
      <c r="U12" s="190">
        <f>PORTIONS!U12*USAGE!$H$21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PORTIONS!B13*USAGE!$H$2</f>
        <v>0</v>
      </c>
      <c r="C13" s="190">
        <f>PORTIONS!C13*USAGE!$H$3</f>
        <v>0</v>
      </c>
      <c r="D13" s="190">
        <f>PORTIONS!D13*USAGE!$H$4</f>
        <v>0</v>
      </c>
      <c r="E13" s="190">
        <f>PORTIONS!E13*USAGE!$H$5</f>
        <v>0</v>
      </c>
      <c r="F13" s="190">
        <f>PORTIONS!F13*USAGE!$H$6</f>
        <v>0</v>
      </c>
      <c r="G13" s="190">
        <f>PORTIONS!G13*USAGE!$H$7</f>
        <v>0</v>
      </c>
      <c r="H13" s="190">
        <f>PORTIONS!H13*USAGE!$H$8</f>
        <v>109.9938462</v>
      </c>
      <c r="I13" s="190">
        <f>PORTIONS!I13*USAGE!$H$9</f>
        <v>0</v>
      </c>
      <c r="J13" s="190">
        <f>PORTIONS!J13*USAGE!$H$10</f>
        <v>0</v>
      </c>
      <c r="K13" s="190">
        <f>PORTIONS!K13*USAGE!$H$11</f>
        <v>0</v>
      </c>
      <c r="L13" s="190">
        <f>PORTIONS!L13*USAGE!$H$12</f>
        <v>0</v>
      </c>
      <c r="M13" s="142">
        <f>PORTIONS!M13*USAGE!$H$13</f>
        <v>0</v>
      </c>
      <c r="N13" s="190">
        <f>PORTIONS!N13*USAGE!$H$14</f>
        <v>0</v>
      </c>
      <c r="O13" s="190">
        <f>PORTIONS!O13*USAGE!$H$15</f>
        <v>0</v>
      </c>
      <c r="P13" s="190">
        <f>PORTIONS!P13*USAGE!$H$16</f>
        <v>0</v>
      </c>
      <c r="Q13" s="142">
        <f>PORTIONS!Q13*USAGE!$H$17</f>
        <v>0</v>
      </c>
      <c r="R13" s="190">
        <f>PORTIONS!R13*USAGE!$H$18</f>
        <v>0</v>
      </c>
      <c r="S13" s="190">
        <f>PORTIONS!S13*USAGE!$H$19</f>
        <v>0</v>
      </c>
      <c r="T13" s="190">
        <f>PORTIONS!T13*USAGE!$H$20</f>
        <v>0</v>
      </c>
      <c r="U13" s="190">
        <f>PORTIONS!U13*USAGE!$H$21</f>
        <v>0</v>
      </c>
      <c r="V13" s="218">
        <f t="shared" si="1"/>
        <v>109.9938462</v>
      </c>
    </row>
    <row r="14">
      <c r="A14" s="141" t="str">
        <f>COSTS!A14&amp;" (g)"</f>
        <v>Garlic, roasted (g)</v>
      </c>
      <c r="B14" s="142">
        <f>PORTIONS!B14*USAGE!$H$2</f>
        <v>0</v>
      </c>
      <c r="C14" s="190">
        <f>PORTIONS!C14*USAGE!$H$3</f>
        <v>0</v>
      </c>
      <c r="D14" s="190">
        <f>PORTIONS!D14*USAGE!$H$4</f>
        <v>0</v>
      </c>
      <c r="E14" s="190">
        <f>PORTIONS!E14*USAGE!$H$5</f>
        <v>549.9692308</v>
      </c>
      <c r="F14" s="190">
        <f>PORTIONS!F14*USAGE!$H$6</f>
        <v>0</v>
      </c>
      <c r="G14" s="190">
        <f>PORTIONS!G14*USAGE!$H$7</f>
        <v>0</v>
      </c>
      <c r="H14" s="190">
        <f>PORTIONS!H14*USAGE!$H$8</f>
        <v>0</v>
      </c>
      <c r="I14" s="190">
        <f>PORTIONS!I14*USAGE!$H$9</f>
        <v>0</v>
      </c>
      <c r="J14" s="190">
        <f>PORTIONS!J14*USAGE!$H$10</f>
        <v>0</v>
      </c>
      <c r="K14" s="190">
        <f>PORTIONS!K14*USAGE!$H$11</f>
        <v>0</v>
      </c>
      <c r="L14" s="190">
        <f>PORTIONS!L14*USAGE!$H$12</f>
        <v>0</v>
      </c>
      <c r="M14" s="142">
        <f>PORTIONS!M14*USAGE!$H$13</f>
        <v>0</v>
      </c>
      <c r="N14" s="190">
        <f>PORTIONS!N14*USAGE!$H$14</f>
        <v>0</v>
      </c>
      <c r="O14" s="190">
        <f>PORTIONS!O14*USAGE!$H$15</f>
        <v>0</v>
      </c>
      <c r="P14" s="190">
        <f>PORTIONS!P14*USAGE!$H$16</f>
        <v>0</v>
      </c>
      <c r="Q14" s="142">
        <f>PORTIONS!Q14*USAGE!$H$17</f>
        <v>0</v>
      </c>
      <c r="R14" s="190">
        <f>PORTIONS!R14*USAGE!$H$18</f>
        <v>0</v>
      </c>
      <c r="S14" s="190">
        <f>PORTIONS!S14*USAGE!$H$19</f>
        <v>0</v>
      </c>
      <c r="T14" s="190">
        <f>PORTIONS!T14*USAGE!$H$20</f>
        <v>0</v>
      </c>
      <c r="U14" s="190">
        <f>PORTIONS!U14*USAGE!$H$21</f>
        <v>0</v>
      </c>
      <c r="V14" s="218">
        <f t="shared" si="1"/>
        <v>549.9692308</v>
      </c>
    </row>
    <row r="15">
      <c r="A15" s="141" t="str">
        <f>COSTS!A15&amp;" (g)"</f>
        <v>Grana Padano (g)</v>
      </c>
      <c r="B15" s="142">
        <f>PORTIONS!B15*USAGE!$H$2</f>
        <v>0</v>
      </c>
      <c r="C15" s="190">
        <f>PORTIONS!C15*USAGE!$H$3</f>
        <v>0</v>
      </c>
      <c r="D15" s="190">
        <f>PORTIONS!D15*USAGE!$H$4</f>
        <v>0</v>
      </c>
      <c r="E15" s="190">
        <f>PORTIONS!E15*USAGE!$H$5</f>
        <v>0</v>
      </c>
      <c r="F15" s="190">
        <f>PORTIONS!F15*USAGE!$H$6</f>
        <v>0</v>
      </c>
      <c r="G15" s="190">
        <f>PORTIONS!G15*USAGE!$H$7</f>
        <v>0</v>
      </c>
      <c r="H15" s="190">
        <f>PORTIONS!H15*USAGE!$H$8</f>
        <v>206.2384615</v>
      </c>
      <c r="I15" s="190">
        <f>PORTIONS!I15*USAGE!$H$9</f>
        <v>343.7307692</v>
      </c>
      <c r="J15" s="190">
        <f>PORTIONS!J15*USAGE!$H$10</f>
        <v>0</v>
      </c>
      <c r="K15" s="190">
        <f>PORTIONS!K15*USAGE!$H$11</f>
        <v>0</v>
      </c>
      <c r="L15" s="190">
        <f>PORTIONS!L15*USAGE!$H$12</f>
        <v>0</v>
      </c>
      <c r="M15" s="142">
        <f>PORTIONS!M15*USAGE!$H$13</f>
        <v>0</v>
      </c>
      <c r="N15" s="190">
        <f>PORTIONS!N15*USAGE!$H$14</f>
        <v>93.49476923</v>
      </c>
      <c r="O15" s="190">
        <f>PORTIONS!O15*USAGE!$H$15</f>
        <v>0</v>
      </c>
      <c r="P15" s="190">
        <f>PORTIONS!P15*USAGE!$H$16</f>
        <v>0</v>
      </c>
      <c r="Q15" s="142">
        <f>PORTIONS!Q15*USAGE!$H$17</f>
        <v>0</v>
      </c>
      <c r="R15" s="190">
        <f>PORTIONS!R15*USAGE!$H$18</f>
        <v>0</v>
      </c>
      <c r="S15" s="190">
        <f>PORTIONS!S15*USAGE!$H$19</f>
        <v>0</v>
      </c>
      <c r="T15" s="190">
        <f>PORTIONS!T15*USAGE!$H$20</f>
        <v>0</v>
      </c>
      <c r="U15" s="190">
        <f>PORTIONS!U15*USAGE!$H$21</f>
        <v>0</v>
      </c>
      <c r="V15" s="218">
        <f t="shared" si="1"/>
        <v>643.464</v>
      </c>
    </row>
    <row r="16">
      <c r="A16" s="141" t="str">
        <f>COSTS!A16&amp;" (g)"</f>
        <v>Hazelnuts, candied (g)</v>
      </c>
      <c r="B16" s="142">
        <f>PORTIONS!B16*USAGE!$H$2</f>
        <v>0</v>
      </c>
      <c r="C16" s="190">
        <f>PORTIONS!C16*USAGE!$H$3</f>
        <v>0</v>
      </c>
      <c r="D16" s="190">
        <f>PORTIONS!D16*USAGE!$H$4</f>
        <v>0</v>
      </c>
      <c r="E16" s="190">
        <f>PORTIONS!E16*USAGE!$H$5</f>
        <v>0</v>
      </c>
      <c r="F16" s="190">
        <f>PORTIONS!F16*USAGE!$H$6</f>
        <v>0</v>
      </c>
      <c r="G16" s="190">
        <f>PORTIONS!G16*USAGE!$H$7</f>
        <v>0</v>
      </c>
      <c r="H16" s="190">
        <f>PORTIONS!H16*USAGE!$H$8</f>
        <v>0</v>
      </c>
      <c r="I16" s="190">
        <f>PORTIONS!I16*USAGE!$H$9</f>
        <v>0</v>
      </c>
      <c r="J16" s="190">
        <f>PORTIONS!J16*USAGE!$H$10</f>
        <v>0</v>
      </c>
      <c r="K16" s="190">
        <f>PORTIONS!K16*USAGE!$H$11</f>
        <v>0</v>
      </c>
      <c r="L16" s="190">
        <f>PORTIONS!L16*USAGE!$H$12</f>
        <v>0</v>
      </c>
      <c r="M16" s="142">
        <f>PORTIONS!M16*USAGE!$H$13</f>
        <v>0</v>
      </c>
      <c r="N16" s="190">
        <f>PORTIONS!N16*USAGE!$H$14</f>
        <v>0</v>
      </c>
      <c r="O16" s="190">
        <f>PORTIONS!O16*USAGE!$H$15</f>
        <v>0</v>
      </c>
      <c r="P16" s="190">
        <f>PORTIONS!P16*USAGE!$H$16</f>
        <v>137.4923077</v>
      </c>
      <c r="Q16" s="142">
        <f>PORTIONS!Q16*USAGE!$H$17</f>
        <v>0</v>
      </c>
      <c r="R16" s="190">
        <f>PORTIONS!R16*USAGE!$H$18</f>
        <v>0</v>
      </c>
      <c r="S16" s="190">
        <f>PORTIONS!S16*USAGE!$H$19</f>
        <v>0</v>
      </c>
      <c r="T16" s="190">
        <f>PORTIONS!T16*USAGE!$H$20</f>
        <v>0</v>
      </c>
      <c r="U16" s="190">
        <f>PORTIONS!U16*USAGE!$H$21</f>
        <v>0</v>
      </c>
      <c r="V16" s="218">
        <f t="shared" si="1"/>
        <v>137.4923077</v>
      </c>
    </row>
    <row r="17">
      <c r="A17" s="141" t="str">
        <f>COSTS!A17&amp;" (g)"</f>
        <v>Hazelnuts, roasted (g)</v>
      </c>
      <c r="B17" s="142">
        <f>PORTIONS!B17*USAGE!$H$2</f>
        <v>0</v>
      </c>
      <c r="C17" s="190">
        <f>PORTIONS!C17*USAGE!$H$3</f>
        <v>0</v>
      </c>
      <c r="D17" s="190">
        <f>PORTIONS!D17*USAGE!$H$4</f>
        <v>0</v>
      </c>
      <c r="E17" s="190">
        <f>PORTIONS!E17*USAGE!$H$5</f>
        <v>0</v>
      </c>
      <c r="F17" s="190">
        <f>PORTIONS!F17*USAGE!$H$6</f>
        <v>0</v>
      </c>
      <c r="G17" s="190">
        <f>PORTIONS!G17*USAGE!$H$7</f>
        <v>0</v>
      </c>
      <c r="H17" s="190">
        <f>PORTIONS!H17*USAGE!$H$8</f>
        <v>0</v>
      </c>
      <c r="I17" s="190">
        <f>PORTIONS!I17*USAGE!$H$9</f>
        <v>137.4923077</v>
      </c>
      <c r="J17" s="190">
        <f>PORTIONS!J17*USAGE!$H$10</f>
        <v>0</v>
      </c>
      <c r="K17" s="190">
        <f>PORTIONS!K17*USAGE!$H$11</f>
        <v>0</v>
      </c>
      <c r="L17" s="190">
        <f>PORTIONS!L17*USAGE!$H$12</f>
        <v>0</v>
      </c>
      <c r="M17" s="142">
        <f>PORTIONS!M17*USAGE!$H$13</f>
        <v>0</v>
      </c>
      <c r="N17" s="190">
        <f>PORTIONS!N17*USAGE!$H$14</f>
        <v>0</v>
      </c>
      <c r="O17" s="190">
        <f>PORTIONS!O17*USAGE!$H$15</f>
        <v>0</v>
      </c>
      <c r="P17" s="190">
        <f>PORTIONS!P17*USAGE!$H$16</f>
        <v>0</v>
      </c>
      <c r="Q17" s="142">
        <f>PORTIONS!Q17*USAGE!$H$17</f>
        <v>0</v>
      </c>
      <c r="R17" s="190">
        <f>PORTIONS!R17*USAGE!$H$18</f>
        <v>0</v>
      </c>
      <c r="S17" s="190">
        <f>PORTIONS!S17*USAGE!$H$19</f>
        <v>0</v>
      </c>
      <c r="T17" s="190">
        <f>PORTIONS!T17*USAGE!$H$20</f>
        <v>0</v>
      </c>
      <c r="U17" s="190">
        <f>PORTIONS!U17*USAGE!$H$21</f>
        <v>0</v>
      </c>
      <c r="V17" s="218">
        <f t="shared" si="1"/>
        <v>137.4923077</v>
      </c>
    </row>
    <row r="18">
      <c r="A18" s="141" t="str">
        <f>COSTS!A18&amp;" (g)"</f>
        <v>Kefalograviera (g)</v>
      </c>
      <c r="B18" s="142">
        <f>PORTIONS!B18*USAGE!$H$2</f>
        <v>0</v>
      </c>
      <c r="C18" s="190">
        <f>PORTIONS!C18*USAGE!$H$3</f>
        <v>0</v>
      </c>
      <c r="D18" s="190">
        <f>PORTIONS!D18*USAGE!$H$4</f>
        <v>0</v>
      </c>
      <c r="E18" s="190">
        <f>PORTIONS!E18*USAGE!$H$5</f>
        <v>0</v>
      </c>
      <c r="F18" s="190">
        <f>PORTIONS!F18*USAGE!$H$6</f>
        <v>0</v>
      </c>
      <c r="G18" s="190">
        <f>PORTIONS!G18*USAGE!$H$7</f>
        <v>0</v>
      </c>
      <c r="H18" s="190">
        <f>PORTIONS!H18*USAGE!$H$8</f>
        <v>0</v>
      </c>
      <c r="I18" s="190">
        <f>PORTIONS!I18*USAGE!$H$9</f>
        <v>0</v>
      </c>
      <c r="J18" s="190">
        <f>PORTIONS!J18*USAGE!$H$10</f>
        <v>0</v>
      </c>
      <c r="K18" s="190">
        <f>PORTIONS!K18*USAGE!$H$11</f>
        <v>274.9846154</v>
      </c>
      <c r="L18" s="190">
        <f>PORTIONS!L18*USAGE!$H$12</f>
        <v>0</v>
      </c>
      <c r="M18" s="142">
        <f>PORTIONS!M18*USAGE!$H$13</f>
        <v>0</v>
      </c>
      <c r="N18" s="190">
        <f>PORTIONS!N18*USAGE!$H$14</f>
        <v>0</v>
      </c>
      <c r="O18" s="190">
        <f>PORTIONS!O18*USAGE!$H$15</f>
        <v>0</v>
      </c>
      <c r="P18" s="190">
        <f>PORTIONS!P18*USAGE!$H$16</f>
        <v>0</v>
      </c>
      <c r="Q18" s="142">
        <f>PORTIONS!Q18*USAGE!$H$17</f>
        <v>0</v>
      </c>
      <c r="R18" s="190">
        <f>PORTIONS!R18*USAGE!$H$18</f>
        <v>0</v>
      </c>
      <c r="S18" s="190">
        <f>PORTIONS!S18*USAGE!$H$19</f>
        <v>0</v>
      </c>
      <c r="T18" s="190">
        <f>PORTIONS!T18*USAGE!$H$20</f>
        <v>0</v>
      </c>
      <c r="U18" s="190">
        <f>PORTIONS!U18*USAGE!$H$21</f>
        <v>0</v>
      </c>
      <c r="V18" s="218">
        <f t="shared" si="1"/>
        <v>274.9846154</v>
      </c>
    </row>
    <row r="19">
      <c r="A19" s="158" t="str">
        <f>COSTS!A19&amp;" (g)"</f>
        <v>Lemons (g)</v>
      </c>
      <c r="B19" s="158">
        <f>PORTIONS!B19*USAGE!$H$2</f>
        <v>0</v>
      </c>
      <c r="C19" s="158">
        <f>PORTIONS!C19*USAGE!$H$3</f>
        <v>0</v>
      </c>
      <c r="D19" s="158">
        <f>PORTIONS!D19*USAGE!$H$4</f>
        <v>0</v>
      </c>
      <c r="E19" s="158">
        <f>PORTIONS!E19*USAGE!$H$5</f>
        <v>0</v>
      </c>
      <c r="F19" s="158">
        <f>PORTIONS!F19*USAGE!$H$6</f>
        <v>0</v>
      </c>
      <c r="G19" s="158">
        <f>PORTIONS!G19*USAGE!$H$7</f>
        <v>0</v>
      </c>
      <c r="H19" s="158">
        <f>PORTIONS!H19*USAGE!$H$8</f>
        <v>0</v>
      </c>
      <c r="I19" s="158">
        <f>PORTIONS!I19*USAGE!$H$9</f>
        <v>0</v>
      </c>
      <c r="J19" s="158">
        <f>PORTIONS!J19*USAGE!$H$10</f>
        <v>0</v>
      </c>
      <c r="K19" s="158">
        <f>PORTIONS!K19*USAGE!$H$11</f>
        <v>0</v>
      </c>
      <c r="L19" s="158">
        <f>PORTIONS!L19*USAGE!$H$12</f>
        <v>0</v>
      </c>
      <c r="M19" s="158">
        <f>PORTIONS!M19*USAGE!$H$13</f>
        <v>0</v>
      </c>
      <c r="N19" s="158">
        <f>PORTIONS!N19*USAGE!$H$14</f>
        <v>1.168684615</v>
      </c>
      <c r="O19" s="158">
        <f>PORTIONS!O19*USAGE!$H$15</f>
        <v>0</v>
      </c>
      <c r="P19" s="158">
        <f>PORTIONS!P19*USAGE!$H$16</f>
        <v>0</v>
      </c>
      <c r="Q19" s="158">
        <f>PORTIONS!Q19*USAGE!$H$17</f>
        <v>0</v>
      </c>
      <c r="R19" s="158">
        <f>PORTIONS!R19*USAGE!$H$18</f>
        <v>0</v>
      </c>
      <c r="S19" s="158">
        <f>PORTIONS!S19*USAGE!$H$19</f>
        <v>0</v>
      </c>
      <c r="T19" s="158">
        <f>PORTIONS!T19*USAGE!$H$20</f>
        <v>0</v>
      </c>
      <c r="U19" s="158">
        <f>PORTIONS!U19*USAGE!$H$21</f>
        <v>0</v>
      </c>
      <c r="V19" s="218">
        <f t="shared" si="1"/>
        <v>1.168684615</v>
      </c>
    </row>
    <row r="20">
      <c r="A20" s="141" t="str">
        <f>COSTS!A20&amp;" (g)"</f>
        <v>Lettuce, romaine (g)</v>
      </c>
      <c r="B20" s="142">
        <f>PORTIONS!B20*USAGE!$H$2</f>
        <v>0</v>
      </c>
      <c r="C20" s="190">
        <f>PORTIONS!C20*USAGE!$H$3</f>
        <v>0</v>
      </c>
      <c r="D20" s="190">
        <f>PORTIONS!D20*USAGE!$H$4</f>
        <v>0</v>
      </c>
      <c r="E20" s="190">
        <f>PORTIONS!E20*USAGE!$H$5</f>
        <v>0</v>
      </c>
      <c r="F20" s="190">
        <f>PORTIONS!F20*USAGE!$H$6</f>
        <v>0</v>
      </c>
      <c r="G20" s="190">
        <f>PORTIONS!G20*USAGE!$H$7</f>
        <v>0</v>
      </c>
      <c r="H20" s="190">
        <f>PORTIONS!H20*USAGE!$H$8</f>
        <v>0</v>
      </c>
      <c r="I20" s="190">
        <f>PORTIONS!I20*USAGE!$H$9</f>
        <v>0</v>
      </c>
      <c r="J20" s="190">
        <f>PORTIONS!J20*USAGE!$H$10</f>
        <v>0</v>
      </c>
      <c r="K20" s="190">
        <f>PORTIONS!K20*USAGE!$H$11</f>
        <v>0</v>
      </c>
      <c r="L20" s="190">
        <f>PORTIONS!L20*USAGE!$H$12</f>
        <v>0</v>
      </c>
      <c r="M20" s="142">
        <f>PORTIONS!M20*USAGE!$H$13</f>
        <v>0</v>
      </c>
      <c r="N20" s="190">
        <f>PORTIONS!N20*USAGE!$H$14</f>
        <v>1262.179385</v>
      </c>
      <c r="O20" s="190">
        <f>PORTIONS!O20*USAGE!$H$15</f>
        <v>0</v>
      </c>
      <c r="P20" s="190">
        <f>PORTIONS!P20*USAGE!$H$16</f>
        <v>0</v>
      </c>
      <c r="Q20" s="142">
        <f>PORTIONS!Q20*USAGE!$H$17</f>
        <v>0</v>
      </c>
      <c r="R20" s="190">
        <f>PORTIONS!R20*USAGE!$H$18</f>
        <v>0</v>
      </c>
      <c r="S20" s="190">
        <f>PORTIONS!S20*USAGE!$H$19</f>
        <v>0</v>
      </c>
      <c r="T20" s="190">
        <f>PORTIONS!T20*USAGE!$H$20</f>
        <v>0</v>
      </c>
      <c r="U20" s="190">
        <f>PORTIONS!U20*USAGE!$H$21</f>
        <v>0</v>
      </c>
      <c r="V20" s="218">
        <f t="shared" si="1"/>
        <v>1262.179385</v>
      </c>
    </row>
    <row r="21">
      <c r="A21" s="141" t="str">
        <f>COSTS!A21&amp;" (g)"</f>
        <v>Marinara (g)</v>
      </c>
      <c r="B21" s="142">
        <f>PORTIONS!B21*USAGE!$H$2</f>
        <v>0</v>
      </c>
      <c r="C21" s="190">
        <f>PORTIONS!C21*USAGE!$H$3</f>
        <v>0</v>
      </c>
      <c r="D21" s="190">
        <f>PORTIONS!D21*USAGE!$H$4</f>
        <v>549.9692308</v>
      </c>
      <c r="E21" s="190">
        <f>PORTIONS!E21*USAGE!$H$5</f>
        <v>1649.907692</v>
      </c>
      <c r="F21" s="190">
        <f>PORTIONS!F21*USAGE!$H$6</f>
        <v>2612.353846</v>
      </c>
      <c r="G21" s="190">
        <f>PORTIONS!G21*USAGE!$H$7</f>
        <v>3574.8</v>
      </c>
      <c r="H21" s="190">
        <f>PORTIONS!H21*USAGE!$H$8</f>
        <v>1649.907692</v>
      </c>
      <c r="I21" s="190">
        <f>PORTIONS!I21*USAGE!$H$9</f>
        <v>0</v>
      </c>
      <c r="J21" s="190">
        <f>PORTIONS!J21*USAGE!$H$10</f>
        <v>2887.338462</v>
      </c>
      <c r="K21" s="190">
        <f>PORTIONS!K21*USAGE!$H$11</f>
        <v>0</v>
      </c>
      <c r="L21" s="190">
        <f>PORTIONS!L21*USAGE!$H$12</f>
        <v>1649.907692</v>
      </c>
      <c r="M21" s="142">
        <f>PORTIONS!M21*USAGE!$H$13</f>
        <v>0</v>
      </c>
      <c r="N21" s="190">
        <f>PORTIONS!N21*USAGE!$H$14</f>
        <v>0</v>
      </c>
      <c r="O21" s="190">
        <f>PORTIONS!O21*USAGE!$H$15</f>
        <v>0</v>
      </c>
      <c r="P21" s="190">
        <f>PORTIONS!P21*USAGE!$H$16</f>
        <v>0</v>
      </c>
      <c r="Q21" s="142">
        <f>PORTIONS!Q21*USAGE!$H$17</f>
        <v>0</v>
      </c>
      <c r="R21" s="190">
        <f>PORTIONS!R21*USAGE!$H$18</f>
        <v>0</v>
      </c>
      <c r="S21" s="190">
        <f>PORTIONS!S21*USAGE!$H$19</f>
        <v>0</v>
      </c>
      <c r="T21" s="190">
        <f>PORTIONS!T21*USAGE!$H$20</f>
        <v>0</v>
      </c>
      <c r="U21" s="190">
        <f>PORTIONS!U21*USAGE!$H$21</f>
        <v>0</v>
      </c>
      <c r="V21" s="218">
        <f t="shared" si="1"/>
        <v>14574.18462</v>
      </c>
    </row>
    <row r="22">
      <c r="A22" s="141" t="str">
        <f>COSTS!A22&amp;" (g)"</f>
        <v>Mozzarella (g)</v>
      </c>
      <c r="B22" s="142">
        <f>PORTIONS!B22*USAGE!$H$2</f>
        <v>0</v>
      </c>
      <c r="C22" s="190">
        <f>PORTIONS!C22*USAGE!$H$3</f>
        <v>0</v>
      </c>
      <c r="D22" s="190">
        <f>PORTIONS!D22*USAGE!$H$4</f>
        <v>0</v>
      </c>
      <c r="E22" s="190">
        <f>PORTIONS!E22*USAGE!$H$5</f>
        <v>0</v>
      </c>
      <c r="F22" s="190">
        <f>PORTIONS!F22*USAGE!$H$6</f>
        <v>2394.657692</v>
      </c>
      <c r="G22" s="190">
        <f>PORTIONS!G22*USAGE!$H$7</f>
        <v>3276.9</v>
      </c>
      <c r="H22" s="190">
        <f>PORTIONS!H22*USAGE!$H$8</f>
        <v>0</v>
      </c>
      <c r="I22" s="190">
        <f>PORTIONS!I22*USAGE!$H$9</f>
        <v>0</v>
      </c>
      <c r="J22" s="190">
        <f>PORTIONS!J22*USAGE!$H$10</f>
        <v>2646.726923</v>
      </c>
      <c r="K22" s="190">
        <f>PORTIONS!K22*USAGE!$H$11</f>
        <v>756.2076923</v>
      </c>
      <c r="L22" s="190">
        <f>PORTIONS!L22*USAGE!$H$12</f>
        <v>1512.415385</v>
      </c>
      <c r="M22" s="142">
        <f>PORTIONS!M22*USAGE!$H$13</f>
        <v>0</v>
      </c>
      <c r="N22" s="190">
        <f>PORTIONS!N22*USAGE!$H$14</f>
        <v>0</v>
      </c>
      <c r="O22" s="190">
        <f>PORTIONS!O22*USAGE!$H$15</f>
        <v>527.9704615</v>
      </c>
      <c r="P22" s="190">
        <f>PORTIONS!P22*USAGE!$H$16</f>
        <v>0</v>
      </c>
      <c r="Q22" s="142">
        <f>PORTIONS!Q22*USAGE!$H$17</f>
        <v>0</v>
      </c>
      <c r="R22" s="190">
        <f>PORTIONS!R22*USAGE!$H$18</f>
        <v>0</v>
      </c>
      <c r="S22" s="190">
        <f>PORTIONS!S22*USAGE!$H$19</f>
        <v>0</v>
      </c>
      <c r="T22" s="190">
        <f>PORTIONS!T22*USAGE!$H$20</f>
        <v>0</v>
      </c>
      <c r="U22" s="190">
        <f>PORTIONS!U22*USAGE!$H$21</f>
        <v>0</v>
      </c>
      <c r="V22" s="218">
        <f t="shared" si="1"/>
        <v>11114.87815</v>
      </c>
    </row>
    <row r="23">
      <c r="A23" s="141" t="str">
        <f>COSTS!A23&amp;" (g)"</f>
        <v>MOZZARELLA CURD (g)</v>
      </c>
      <c r="B23" s="142">
        <f>PORTIONS!B23*USAGE!$H$2</f>
        <v>0</v>
      </c>
      <c r="C23" s="190">
        <f>PORTIONS!C23*USAGE!$H$3</f>
        <v>0</v>
      </c>
      <c r="D23" s="190">
        <f>PORTIONS!D23*USAGE!$H$4</f>
        <v>0</v>
      </c>
      <c r="E23" s="190">
        <f>PORTIONS!E23*USAGE!$H$5</f>
        <v>0</v>
      </c>
      <c r="F23" s="190">
        <f>PORTIONS!F23*USAGE!$H$6</f>
        <v>0</v>
      </c>
      <c r="G23" s="190">
        <f>PORTIONS!G23*USAGE!$H$7</f>
        <v>0</v>
      </c>
      <c r="H23" s="190">
        <f>PORTIONS!H23*USAGE!$H$8</f>
        <v>0</v>
      </c>
      <c r="I23" s="190">
        <f>PORTIONS!I23*USAGE!$H$9</f>
        <v>0</v>
      </c>
      <c r="J23" s="190">
        <f>PORTIONS!J23*USAGE!$H$10</f>
        <v>0</v>
      </c>
      <c r="K23" s="190">
        <f>PORTIONS!K23*USAGE!$H$11</f>
        <v>0</v>
      </c>
      <c r="L23" s="190">
        <f>PORTIONS!L23*USAGE!$H$12</f>
        <v>0</v>
      </c>
      <c r="M23" s="142">
        <f>PORTIONS!M23*USAGE!$H$13</f>
        <v>0</v>
      </c>
      <c r="N23" s="190">
        <f>PORTIONS!N23*USAGE!$H$14</f>
        <v>0</v>
      </c>
      <c r="O23" s="190">
        <f>PORTIONS!O23*USAGE!$H$15</f>
        <v>0</v>
      </c>
      <c r="P23" s="190">
        <f>PORTIONS!P23*USAGE!$H$16</f>
        <v>0</v>
      </c>
      <c r="Q23" s="142">
        <f>PORTIONS!Q23*USAGE!$H$17</f>
        <v>0</v>
      </c>
      <c r="R23" s="190">
        <f>PORTIONS!R23*USAGE!$H$18</f>
        <v>0</v>
      </c>
      <c r="S23" s="190">
        <f>PORTIONS!S23*USAGE!$H$19</f>
        <v>0</v>
      </c>
      <c r="T23" s="190">
        <f>PORTIONS!T23*USAGE!$H$20</f>
        <v>0</v>
      </c>
      <c r="U23" s="190">
        <f>PORTIONS!U23*USAGE!$H$21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PORTIONS!B24*USAGE!$H$2</f>
        <v>0</v>
      </c>
      <c r="C24" s="190">
        <f>PORTIONS!C24*USAGE!$H$3</f>
        <v>0</v>
      </c>
      <c r="D24" s="190">
        <f>PORTIONS!D24*USAGE!$H$4</f>
        <v>0</v>
      </c>
      <c r="E24" s="190">
        <f>PORTIONS!E24*USAGE!$H$5</f>
        <v>0</v>
      </c>
      <c r="F24" s="190">
        <f>PORTIONS!F24*USAGE!$H$6</f>
        <v>0</v>
      </c>
      <c r="G24" s="190">
        <f>PORTIONS!G24*USAGE!$H$7</f>
        <v>0</v>
      </c>
      <c r="H24" s="190">
        <f>PORTIONS!H24*USAGE!$H$8</f>
        <v>0</v>
      </c>
      <c r="I24" s="190">
        <f>PORTIONS!I24*USAGE!$H$9</f>
        <v>0</v>
      </c>
      <c r="J24" s="190">
        <f>PORTIONS!J24*USAGE!$H$10</f>
        <v>0</v>
      </c>
      <c r="K24" s="190">
        <f>PORTIONS!K24*USAGE!$H$11</f>
        <v>0</v>
      </c>
      <c r="L24" s="190">
        <f>PORTIONS!L24*USAGE!$H$12</f>
        <v>0</v>
      </c>
      <c r="M24" s="142">
        <f>PORTIONS!M24*USAGE!$H$13</f>
        <v>0</v>
      </c>
      <c r="N24" s="190">
        <f>PORTIONS!N24*USAGE!$H$14</f>
        <v>0</v>
      </c>
      <c r="O24" s="190">
        <f>PORTIONS!O24*USAGE!$H$15</f>
        <v>0</v>
      </c>
      <c r="P24" s="190">
        <f>PORTIONS!P24*USAGE!$H$16</f>
        <v>0</v>
      </c>
      <c r="Q24" s="142">
        <f>PORTIONS!Q24*USAGE!$H$17</f>
        <v>0</v>
      </c>
      <c r="R24" s="190">
        <f>PORTIONS!R24*USAGE!$H$18</f>
        <v>0</v>
      </c>
      <c r="S24" s="190">
        <f>PORTIONS!S24*USAGE!$H$19</f>
        <v>0</v>
      </c>
      <c r="T24" s="190">
        <f>PORTIONS!T24*USAGE!$H$20</f>
        <v>0</v>
      </c>
      <c r="U24" s="190">
        <f>PORTIONS!U24*USAGE!$H$21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PORTIONS!B25*USAGE!$H$2</f>
        <v>0</v>
      </c>
      <c r="C25" s="190">
        <f>PORTIONS!C25*USAGE!$H$3</f>
        <v>0</v>
      </c>
      <c r="D25" s="190">
        <f>PORTIONS!D25*USAGE!$H$4</f>
        <v>0</v>
      </c>
      <c r="E25" s="190">
        <f>PORTIONS!E25*USAGE!$H$5</f>
        <v>0</v>
      </c>
      <c r="F25" s="190">
        <f>PORTIONS!F25*USAGE!$H$6</f>
        <v>0</v>
      </c>
      <c r="G25" s="190">
        <f>PORTIONS!G25*USAGE!$H$7</f>
        <v>0</v>
      </c>
      <c r="H25" s="190">
        <f>PORTIONS!H25*USAGE!$H$8</f>
        <v>0</v>
      </c>
      <c r="I25" s="190">
        <f>PORTIONS!I25*USAGE!$H$9</f>
        <v>0</v>
      </c>
      <c r="J25" s="190">
        <f>PORTIONS!J25*USAGE!$H$10</f>
        <v>0</v>
      </c>
      <c r="K25" s="190">
        <f>PORTIONS!K25*USAGE!$H$11</f>
        <v>0</v>
      </c>
      <c r="L25" s="190">
        <f>PORTIONS!L25*USAGE!$H$12</f>
        <v>1649.907692</v>
      </c>
      <c r="M25" s="142">
        <f>PORTIONS!M25*USAGE!$H$13</f>
        <v>0</v>
      </c>
      <c r="N25" s="190">
        <f>PORTIONS!N25*USAGE!$H$14</f>
        <v>0</v>
      </c>
      <c r="O25" s="190">
        <f>PORTIONS!O25*USAGE!$H$15</f>
        <v>0</v>
      </c>
      <c r="P25" s="190">
        <f>PORTIONS!P25*USAGE!$H$16</f>
        <v>0</v>
      </c>
      <c r="Q25" s="142">
        <f>PORTIONS!Q25*USAGE!$H$17</f>
        <v>0</v>
      </c>
      <c r="R25" s="190">
        <f>PORTIONS!R25*USAGE!$H$18</f>
        <v>0</v>
      </c>
      <c r="S25" s="190">
        <f>PORTIONS!S25*USAGE!$H$19</f>
        <v>0</v>
      </c>
      <c r="T25" s="190">
        <f>PORTIONS!T25*USAGE!$H$20</f>
        <v>0</v>
      </c>
      <c r="U25" s="190">
        <f>PORTIONS!U25*USAGE!$H$21</f>
        <v>0</v>
      </c>
      <c r="V25" s="218">
        <f t="shared" si="1"/>
        <v>1649.907692</v>
      </c>
    </row>
    <row r="26">
      <c r="A26" s="141" t="str">
        <f>COSTS!A26&amp;" (g)"</f>
        <v>Olive oil, extra-virgin (g)</v>
      </c>
      <c r="B26" s="142">
        <f>PORTIONS!B26*USAGE!$H$2</f>
        <v>0</v>
      </c>
      <c r="C26" s="190">
        <f>PORTIONS!C26*USAGE!$H$3</f>
        <v>0</v>
      </c>
      <c r="D26" s="190">
        <f>PORTIONS!D26*USAGE!$H$4</f>
        <v>0</v>
      </c>
      <c r="E26" s="190">
        <f>PORTIONS!E26*USAGE!$H$5</f>
        <v>0</v>
      </c>
      <c r="F26" s="190">
        <f>PORTIONS!F26*USAGE!$H$6</f>
        <v>261.2353846</v>
      </c>
      <c r="G26" s="190">
        <f>PORTIONS!G26*USAGE!$H$7</f>
        <v>357.48</v>
      </c>
      <c r="H26" s="190">
        <f>PORTIONS!H26*USAGE!$H$8</f>
        <v>82.49538462</v>
      </c>
      <c r="I26" s="190">
        <f>PORTIONS!I26*USAGE!$H$9</f>
        <v>0</v>
      </c>
      <c r="J26" s="190">
        <f>PORTIONS!J26*USAGE!$H$10</f>
        <v>0</v>
      </c>
      <c r="K26" s="190">
        <f>PORTIONS!K26*USAGE!$H$11</f>
        <v>0</v>
      </c>
      <c r="L26" s="190">
        <f>PORTIONS!L26*USAGE!$H$12</f>
        <v>164.9907692</v>
      </c>
      <c r="M26" s="142">
        <f>PORTIONS!M26*USAGE!$H$13</f>
        <v>0</v>
      </c>
      <c r="N26" s="190">
        <f>PORTIONS!N26*USAGE!$H$14</f>
        <v>0</v>
      </c>
      <c r="O26" s="190">
        <f>PORTIONS!O26*USAGE!$H$15</f>
        <v>26.39852308</v>
      </c>
      <c r="P26" s="190">
        <f>PORTIONS!P26*USAGE!$H$16</f>
        <v>45.83076923</v>
      </c>
      <c r="Q26" s="142">
        <f>PORTIONS!Q26*USAGE!$H$17</f>
        <v>0</v>
      </c>
      <c r="R26" s="190">
        <f>PORTIONS!R26*USAGE!$H$18</f>
        <v>0</v>
      </c>
      <c r="S26" s="190">
        <f>PORTIONS!S26*USAGE!$H$19</f>
        <v>0</v>
      </c>
      <c r="T26" s="190">
        <f>PORTIONS!T26*USAGE!$H$20</f>
        <v>0</v>
      </c>
      <c r="U26" s="190">
        <f>PORTIONS!U26*USAGE!$H$21</f>
        <v>0</v>
      </c>
      <c r="V26" s="218">
        <f t="shared" si="1"/>
        <v>938.4308308</v>
      </c>
    </row>
    <row r="27">
      <c r="A27" s="141" t="str">
        <f>COSTS!A27&amp;" (g)"</f>
        <v>Olive oil, garlic (g)</v>
      </c>
      <c r="B27" s="142">
        <f>PORTIONS!B27*USAGE!$H$2</f>
        <v>0</v>
      </c>
      <c r="C27" s="190">
        <f>PORTIONS!C27*USAGE!$H$3</f>
        <v>0</v>
      </c>
      <c r="D27" s="190">
        <f>PORTIONS!D27*USAGE!$H$4</f>
        <v>36.66461538</v>
      </c>
      <c r="E27" s="190">
        <f>PORTIONS!E27*USAGE!$H$5</f>
        <v>109.9938462</v>
      </c>
      <c r="F27" s="190">
        <f>PORTIONS!F27*USAGE!$H$6</f>
        <v>0</v>
      </c>
      <c r="G27" s="190">
        <f>PORTIONS!G27*USAGE!$H$7</f>
        <v>0</v>
      </c>
      <c r="H27" s="190">
        <f>PORTIONS!H27*USAGE!$H$8</f>
        <v>0</v>
      </c>
      <c r="I27" s="190">
        <f>PORTIONS!I27*USAGE!$H$9</f>
        <v>82.49538462</v>
      </c>
      <c r="J27" s="190">
        <f>PORTIONS!J27*USAGE!$H$10</f>
        <v>0</v>
      </c>
      <c r="K27" s="190">
        <f>PORTIONS!K27*USAGE!$H$11</f>
        <v>82.49538462</v>
      </c>
      <c r="L27" s="190">
        <f>PORTIONS!L27*USAGE!$H$12</f>
        <v>0</v>
      </c>
      <c r="M27" s="142">
        <f>PORTIONS!M27*USAGE!$H$13</f>
        <v>0</v>
      </c>
      <c r="N27" s="190">
        <f>PORTIONS!N27*USAGE!$H$14</f>
        <v>0</v>
      </c>
      <c r="O27" s="190">
        <f>PORTIONS!O27*USAGE!$H$15</f>
        <v>0</v>
      </c>
      <c r="P27" s="190">
        <f>PORTIONS!P27*USAGE!$H$16</f>
        <v>0</v>
      </c>
      <c r="Q27" s="142">
        <f>PORTIONS!Q27*USAGE!$H$17</f>
        <v>0</v>
      </c>
      <c r="R27" s="190">
        <f>PORTIONS!R27*USAGE!$H$18</f>
        <v>0</v>
      </c>
      <c r="S27" s="190">
        <f>PORTIONS!S27*USAGE!$H$19</f>
        <v>0</v>
      </c>
      <c r="T27" s="190">
        <f>PORTIONS!T27*USAGE!$H$20</f>
        <v>0</v>
      </c>
      <c r="U27" s="190">
        <f>PORTIONS!U27*USAGE!$H$21</f>
        <v>0</v>
      </c>
      <c r="V27" s="218">
        <f t="shared" si="1"/>
        <v>311.6492308</v>
      </c>
    </row>
    <row r="28">
      <c r="A28" s="141" t="str">
        <f>COSTS!A28&amp;" (g)"</f>
        <v>OLIVE OIL, PURE (g)</v>
      </c>
      <c r="B28" s="142">
        <f>PORTIONS!B28*USAGE!$H$2</f>
        <v>0</v>
      </c>
      <c r="C28" s="190">
        <f>PORTIONS!C28*USAGE!$H$3</f>
        <v>0</v>
      </c>
      <c r="D28" s="190">
        <f>PORTIONS!D28*USAGE!$H$4</f>
        <v>0</v>
      </c>
      <c r="E28" s="190">
        <f>PORTIONS!E28*USAGE!$H$5</f>
        <v>0</v>
      </c>
      <c r="F28" s="190">
        <f>PORTIONS!F28*USAGE!$H$6</f>
        <v>0</v>
      </c>
      <c r="G28" s="190">
        <f>PORTIONS!G28*USAGE!$H$7</f>
        <v>0</v>
      </c>
      <c r="H28" s="190">
        <f>PORTIONS!H28*USAGE!$H$8</f>
        <v>0</v>
      </c>
      <c r="I28" s="190">
        <f>PORTIONS!I28*USAGE!$H$9</f>
        <v>0</v>
      </c>
      <c r="J28" s="190">
        <f>PORTIONS!J28*USAGE!$H$10</f>
        <v>0</v>
      </c>
      <c r="K28" s="190">
        <f>PORTIONS!K28*USAGE!$H$11</f>
        <v>0</v>
      </c>
      <c r="L28" s="190">
        <f>PORTIONS!L28*USAGE!$H$12</f>
        <v>0</v>
      </c>
      <c r="M28" s="142">
        <f>PORTIONS!M28*USAGE!$H$13</f>
        <v>0</v>
      </c>
      <c r="N28" s="190">
        <f>PORTIONS!N28*USAGE!$H$14</f>
        <v>0</v>
      </c>
      <c r="O28" s="190">
        <f>PORTIONS!O28*USAGE!$H$15</f>
        <v>0</v>
      </c>
      <c r="P28" s="190">
        <f>PORTIONS!P28*USAGE!$H$16</f>
        <v>0</v>
      </c>
      <c r="Q28" s="142">
        <f>PORTIONS!Q28*USAGE!$H$17</f>
        <v>0</v>
      </c>
      <c r="R28" s="190">
        <f>PORTIONS!R28*USAGE!$H$18</f>
        <v>0</v>
      </c>
      <c r="S28" s="190">
        <f>PORTIONS!S28*USAGE!$H$19</f>
        <v>0</v>
      </c>
      <c r="T28" s="190">
        <f>PORTIONS!T28*USAGE!$H$20</f>
        <v>0</v>
      </c>
      <c r="U28" s="190">
        <f>PORTIONS!U28*USAGE!$H$21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PORTIONS!B29*USAGE!$H$2</f>
        <v>0</v>
      </c>
      <c r="C29" s="190">
        <f>PORTIONS!C29*USAGE!$H$3</f>
        <v>0</v>
      </c>
      <c r="D29" s="190">
        <f>PORTIONS!D29*USAGE!$H$4</f>
        <v>0</v>
      </c>
      <c r="E29" s="190">
        <f>PORTIONS!E29*USAGE!$H$5</f>
        <v>0</v>
      </c>
      <c r="F29" s="190">
        <f>PORTIONS!F29*USAGE!$H$6</f>
        <v>1088.480769</v>
      </c>
      <c r="G29" s="190">
        <f>PORTIONS!G29*USAGE!$H$7</f>
        <v>0</v>
      </c>
      <c r="H29" s="190">
        <f>PORTIONS!H29*USAGE!$H$8</f>
        <v>0</v>
      </c>
      <c r="I29" s="190">
        <f>PORTIONS!I29*USAGE!$H$9</f>
        <v>1374.923077</v>
      </c>
      <c r="J29" s="190">
        <f>PORTIONS!J29*USAGE!$H$10</f>
        <v>0</v>
      </c>
      <c r="K29" s="190">
        <f>PORTIONS!K29*USAGE!$H$11</f>
        <v>0</v>
      </c>
      <c r="L29" s="190">
        <f>PORTIONS!L29*USAGE!$H$12</f>
        <v>0</v>
      </c>
      <c r="M29" s="142">
        <f>PORTIONS!M29*USAGE!$H$13</f>
        <v>0</v>
      </c>
      <c r="N29" s="190">
        <f>PORTIONS!N29*USAGE!$H$14</f>
        <v>0</v>
      </c>
      <c r="O29" s="190">
        <f>PORTIONS!O29*USAGE!$H$15</f>
        <v>0</v>
      </c>
      <c r="P29" s="190">
        <f>PORTIONS!P29*USAGE!$H$16</f>
        <v>0</v>
      </c>
      <c r="Q29" s="142">
        <f>PORTIONS!Q29*USAGE!$H$17</f>
        <v>0</v>
      </c>
      <c r="R29" s="190">
        <f>PORTIONS!R29*USAGE!$H$18</f>
        <v>0</v>
      </c>
      <c r="S29" s="190">
        <f>PORTIONS!S29*USAGE!$H$19</f>
        <v>0</v>
      </c>
      <c r="T29" s="190">
        <f>PORTIONS!T29*USAGE!$H$20</f>
        <v>0</v>
      </c>
      <c r="U29" s="190">
        <f>PORTIONS!U29*USAGE!$H$21</f>
        <v>0</v>
      </c>
      <c r="V29" s="218">
        <f t="shared" si="1"/>
        <v>2463.403846</v>
      </c>
    </row>
    <row r="30">
      <c r="A30" s="141" t="str">
        <f>COSTS!A30&amp;" (g)"</f>
        <v>Oregano (g)</v>
      </c>
      <c r="B30" s="142">
        <f>PORTIONS!B30*USAGE!$H$2</f>
        <v>0</v>
      </c>
      <c r="C30" s="190">
        <f>PORTIONS!C30*USAGE!$H$3</f>
        <v>0</v>
      </c>
      <c r="D30" s="190">
        <f>PORTIONS!D30*USAGE!$H$4</f>
        <v>1.833230769</v>
      </c>
      <c r="E30" s="190">
        <f>PORTIONS!E30*USAGE!$H$5</f>
        <v>5.499692308</v>
      </c>
      <c r="F30" s="190">
        <f>PORTIONS!F30*USAGE!$H$6</f>
        <v>8.707846154</v>
      </c>
      <c r="G30" s="190">
        <f>PORTIONS!G30*USAGE!$H$7</f>
        <v>11.916</v>
      </c>
      <c r="H30" s="190">
        <f>PORTIONS!H30*USAGE!$H$8</f>
        <v>2.749846154</v>
      </c>
      <c r="I30" s="190">
        <f>PORTIONS!I30*USAGE!$H$9</f>
        <v>0</v>
      </c>
      <c r="J30" s="190">
        <f>PORTIONS!J30*USAGE!$H$10</f>
        <v>9.624461538</v>
      </c>
      <c r="K30" s="190">
        <f>PORTIONS!K30*USAGE!$H$11</f>
        <v>2.749846154</v>
      </c>
      <c r="L30" s="190">
        <f>PORTIONS!L30*USAGE!$H$12</f>
        <v>5.499692308</v>
      </c>
      <c r="M30" s="142">
        <f>PORTIONS!M30*USAGE!$H$13</f>
        <v>0</v>
      </c>
      <c r="N30" s="190">
        <f>PORTIONS!N30*USAGE!$H$14</f>
        <v>0</v>
      </c>
      <c r="O30" s="190">
        <f>PORTIONS!O30*USAGE!$H$15</f>
        <v>0</v>
      </c>
      <c r="P30" s="190">
        <f>PORTIONS!P30*USAGE!$H$16</f>
        <v>0</v>
      </c>
      <c r="Q30" s="142">
        <f>PORTIONS!Q30*USAGE!$H$17</f>
        <v>0</v>
      </c>
      <c r="R30" s="190">
        <f>PORTIONS!R30*USAGE!$H$18</f>
        <v>0</v>
      </c>
      <c r="S30" s="190">
        <f>PORTIONS!S30*USAGE!$H$19</f>
        <v>0</v>
      </c>
      <c r="T30" s="190">
        <f>PORTIONS!T30*USAGE!$H$20</f>
        <v>0</v>
      </c>
      <c r="U30" s="190">
        <f>PORTIONS!U30*USAGE!$H$21</f>
        <v>0</v>
      </c>
      <c r="V30" s="218">
        <f t="shared" si="1"/>
        <v>48.58061538</v>
      </c>
    </row>
    <row r="31">
      <c r="A31" s="141" t="str">
        <f>COSTS!A31&amp;" (g)"</f>
        <v>Pecorino Romano (g)</v>
      </c>
      <c r="B31" s="142">
        <f>PORTIONS!B31*USAGE!$H$2</f>
        <v>0</v>
      </c>
      <c r="C31" s="190">
        <f>PORTIONS!C31*USAGE!$H$3</f>
        <v>0</v>
      </c>
      <c r="D31" s="190">
        <f>PORTIONS!D31*USAGE!$H$4</f>
        <v>160.4076923</v>
      </c>
      <c r="E31" s="190">
        <f>PORTIONS!E31*USAGE!$H$5</f>
        <v>0</v>
      </c>
      <c r="F31" s="190">
        <f>PORTIONS!F31*USAGE!$H$6</f>
        <v>0</v>
      </c>
      <c r="G31" s="190">
        <f>PORTIONS!G31*USAGE!$H$7</f>
        <v>0</v>
      </c>
      <c r="H31" s="190">
        <f>PORTIONS!H31*USAGE!$H$8</f>
        <v>0</v>
      </c>
      <c r="I31" s="190">
        <f>PORTIONS!I31*USAGE!$H$9</f>
        <v>0</v>
      </c>
      <c r="J31" s="190">
        <f>PORTIONS!J31*USAGE!$H$10</f>
        <v>0</v>
      </c>
      <c r="K31" s="190">
        <f>PORTIONS!K31*USAGE!$H$11</f>
        <v>274.9846154</v>
      </c>
      <c r="L31" s="190">
        <f>PORTIONS!L31*USAGE!$H$12</f>
        <v>0</v>
      </c>
      <c r="M31" s="142">
        <f>PORTIONS!M31*USAGE!$H$13</f>
        <v>0</v>
      </c>
      <c r="N31" s="190">
        <f>PORTIONS!N31*USAGE!$H$14</f>
        <v>0</v>
      </c>
      <c r="O31" s="190">
        <f>PORTIONS!O31*USAGE!$H$15</f>
        <v>0</v>
      </c>
      <c r="P31" s="190">
        <f>PORTIONS!P31*USAGE!$H$16</f>
        <v>0</v>
      </c>
      <c r="Q31" s="142">
        <f>PORTIONS!Q31*USAGE!$H$17</f>
        <v>0</v>
      </c>
      <c r="R31" s="190">
        <f>PORTIONS!R31*USAGE!$H$18</f>
        <v>0</v>
      </c>
      <c r="S31" s="190">
        <f>PORTIONS!S31*USAGE!$H$19</f>
        <v>0</v>
      </c>
      <c r="T31" s="190">
        <f>PORTIONS!T31*USAGE!$H$20</f>
        <v>0</v>
      </c>
      <c r="U31" s="190">
        <f>PORTIONS!U31*USAGE!$H$21</f>
        <v>0</v>
      </c>
      <c r="V31" s="218">
        <f t="shared" si="1"/>
        <v>435.3923077</v>
      </c>
    </row>
    <row r="32">
      <c r="A32" s="141" t="str">
        <f>COSTS!A32&amp;" (g)"</f>
        <v>Pepper, black (g)</v>
      </c>
      <c r="B32" s="142">
        <f>PORTIONS!B32*USAGE!$H$2</f>
        <v>0</v>
      </c>
      <c r="C32" s="190">
        <f>PORTIONS!C32*USAGE!$H$3</f>
        <v>0</v>
      </c>
      <c r="D32" s="190">
        <f>PORTIONS!D32*USAGE!$H$4</f>
        <v>0</v>
      </c>
      <c r="E32" s="190">
        <f>PORTIONS!E32*USAGE!$H$5</f>
        <v>0</v>
      </c>
      <c r="F32" s="190">
        <f>PORTIONS!F32*USAGE!$H$6</f>
        <v>0</v>
      </c>
      <c r="G32" s="190">
        <f>PORTIONS!G32*USAGE!$H$7</f>
        <v>0</v>
      </c>
      <c r="H32" s="190">
        <f>PORTIONS!H32*USAGE!$H$8</f>
        <v>0</v>
      </c>
      <c r="I32" s="190">
        <f>PORTIONS!I32*USAGE!$H$9</f>
        <v>0</v>
      </c>
      <c r="J32" s="190">
        <f>PORTIONS!J32*USAGE!$H$10</f>
        <v>0</v>
      </c>
      <c r="K32" s="190">
        <f>PORTIONS!K32*USAGE!$H$11</f>
        <v>0</v>
      </c>
      <c r="L32" s="190">
        <f>PORTIONS!L32*USAGE!$H$12</f>
        <v>0</v>
      </c>
      <c r="M32" s="142">
        <f>PORTIONS!M32*USAGE!$H$13</f>
        <v>0</v>
      </c>
      <c r="N32" s="190">
        <f>PORTIONS!N32*USAGE!$H$14</f>
        <v>0.09349476923</v>
      </c>
      <c r="O32" s="190">
        <f>PORTIONS!O32*USAGE!$H$15</f>
        <v>0</v>
      </c>
      <c r="P32" s="190">
        <f>PORTIONS!P32*USAGE!$H$16</f>
        <v>0</v>
      </c>
      <c r="Q32" s="142">
        <f>PORTIONS!Q32*USAGE!$H$17</f>
        <v>0</v>
      </c>
      <c r="R32" s="190">
        <f>PORTIONS!R32*USAGE!$H$18</f>
        <v>0</v>
      </c>
      <c r="S32" s="190">
        <f>PORTIONS!S32*USAGE!$H$19</f>
        <v>0</v>
      </c>
      <c r="T32" s="190">
        <f>PORTIONS!T32*USAGE!$H$20</f>
        <v>0</v>
      </c>
      <c r="U32" s="190">
        <f>PORTIONS!U32*USAGE!$H$21</f>
        <v>0</v>
      </c>
      <c r="V32" s="218">
        <f t="shared" si="1"/>
        <v>0.09349476923</v>
      </c>
    </row>
    <row r="33">
      <c r="A33" s="141" t="str">
        <f>COSTS!A33&amp;" (g)"</f>
        <v>Pepperoni (g)</v>
      </c>
      <c r="B33" s="142">
        <f>PORTIONS!B33*USAGE!$H$2</f>
        <v>0</v>
      </c>
      <c r="C33" s="190">
        <f>PORTIONS!C33*USAGE!$H$3</f>
        <v>0</v>
      </c>
      <c r="D33" s="190">
        <f>PORTIONS!D33*USAGE!$H$4</f>
        <v>0</v>
      </c>
      <c r="E33" s="190">
        <f>PORTIONS!E33*USAGE!$H$5</f>
        <v>0</v>
      </c>
      <c r="F33" s="190">
        <f>PORTIONS!F33*USAGE!$H$6</f>
        <v>0</v>
      </c>
      <c r="G33" s="190">
        <f>PORTIONS!G33*USAGE!$H$7</f>
        <v>0</v>
      </c>
      <c r="H33" s="190">
        <f>PORTIONS!H33*USAGE!$H$8</f>
        <v>0</v>
      </c>
      <c r="I33" s="190">
        <f>PORTIONS!I33*USAGE!$H$9</f>
        <v>0</v>
      </c>
      <c r="J33" s="190">
        <f>PORTIONS!J33*USAGE!$H$10</f>
        <v>2646.726923</v>
      </c>
      <c r="K33" s="190">
        <f>PORTIONS!K33*USAGE!$H$11</f>
        <v>0</v>
      </c>
      <c r="L33" s="190">
        <f>PORTIONS!L33*USAGE!$H$12</f>
        <v>0</v>
      </c>
      <c r="M33" s="142">
        <f>PORTIONS!M33*USAGE!$H$13</f>
        <v>0</v>
      </c>
      <c r="N33" s="190">
        <f>PORTIONS!N33*USAGE!$H$14</f>
        <v>0</v>
      </c>
      <c r="O33" s="190">
        <f>PORTIONS!O33*USAGE!$H$15</f>
        <v>0</v>
      </c>
      <c r="P33" s="190">
        <f>PORTIONS!P33*USAGE!$H$16</f>
        <v>0</v>
      </c>
      <c r="Q33" s="142">
        <f>PORTIONS!Q33*USAGE!$H$17</f>
        <v>0</v>
      </c>
      <c r="R33" s="190">
        <f>PORTIONS!R33*USAGE!$H$18</f>
        <v>0</v>
      </c>
      <c r="S33" s="190">
        <f>PORTIONS!S33*USAGE!$H$19</f>
        <v>0</v>
      </c>
      <c r="T33" s="190">
        <f>PORTIONS!T33*USAGE!$H$20</f>
        <v>0</v>
      </c>
      <c r="U33" s="190">
        <f>PORTIONS!U33*USAGE!$H$21</f>
        <v>0</v>
      </c>
      <c r="V33" s="218">
        <f t="shared" si="1"/>
        <v>2646.726923</v>
      </c>
    </row>
    <row r="34">
      <c r="A34" s="141" t="str">
        <f>COSTS!A34&amp;" (g)"</f>
        <v>Rosemary (g)</v>
      </c>
      <c r="B34" s="142">
        <f>PORTIONS!B34*USAGE!$H$2</f>
        <v>0</v>
      </c>
      <c r="C34" s="190">
        <f>PORTIONS!C34*USAGE!$H$3</f>
        <v>0</v>
      </c>
      <c r="D34" s="190">
        <f>PORTIONS!D34*USAGE!$H$4</f>
        <v>0</v>
      </c>
      <c r="E34" s="190">
        <f>PORTIONS!E34*USAGE!$H$5</f>
        <v>0</v>
      </c>
      <c r="F34" s="190">
        <f>PORTIONS!F34*USAGE!$H$6</f>
        <v>0</v>
      </c>
      <c r="G34" s="190">
        <f>PORTIONS!G34*USAGE!$H$7</f>
        <v>0</v>
      </c>
      <c r="H34" s="190">
        <f>PORTIONS!H34*USAGE!$H$8</f>
        <v>0</v>
      </c>
      <c r="I34" s="190">
        <f>PORTIONS!I34*USAGE!$H$9</f>
        <v>2.749846154</v>
      </c>
      <c r="J34" s="190">
        <f>PORTIONS!J34*USAGE!$H$10</f>
        <v>0</v>
      </c>
      <c r="K34" s="190">
        <f>PORTIONS!K34*USAGE!$H$11</f>
        <v>0</v>
      </c>
      <c r="L34" s="190">
        <f>PORTIONS!L34*USAGE!$H$12</f>
        <v>0</v>
      </c>
      <c r="M34" s="142">
        <f>PORTIONS!M34*USAGE!$H$13</f>
        <v>0</v>
      </c>
      <c r="N34" s="190">
        <f>PORTIONS!N34*USAGE!$H$14</f>
        <v>0</v>
      </c>
      <c r="O34" s="190">
        <f>PORTIONS!O34*USAGE!$H$15</f>
        <v>0</v>
      </c>
      <c r="P34" s="190">
        <f>PORTIONS!P34*USAGE!$H$16</f>
        <v>0</v>
      </c>
      <c r="Q34" s="142">
        <f>PORTIONS!Q34*USAGE!$H$17</f>
        <v>0</v>
      </c>
      <c r="R34" s="190">
        <f>PORTIONS!R34*USAGE!$H$18</f>
        <v>0</v>
      </c>
      <c r="S34" s="190">
        <f>PORTIONS!S34*USAGE!$H$19</f>
        <v>0</v>
      </c>
      <c r="T34" s="190">
        <f>PORTIONS!T34*USAGE!$H$20</f>
        <v>0</v>
      </c>
      <c r="U34" s="190">
        <f>PORTIONS!U34*USAGE!$H$21</f>
        <v>0</v>
      </c>
      <c r="V34" s="218">
        <f t="shared" si="1"/>
        <v>2.749846154</v>
      </c>
    </row>
    <row r="35">
      <c r="A35" s="141" t="str">
        <f>COSTS!A35&amp;" (g)"</f>
        <v>SALT, GRANULATED (g)</v>
      </c>
      <c r="B35" s="142">
        <f>PORTIONS!B35*USAGE!$H$2</f>
        <v>0</v>
      </c>
      <c r="C35" s="190">
        <f>PORTIONS!C35*USAGE!$H$3</f>
        <v>0</v>
      </c>
      <c r="D35" s="190">
        <f>PORTIONS!D35*USAGE!$H$4</f>
        <v>0</v>
      </c>
      <c r="E35" s="190">
        <f>PORTIONS!E35*USAGE!$H$5</f>
        <v>0</v>
      </c>
      <c r="F35" s="190">
        <f>PORTIONS!F35*USAGE!$H$6</f>
        <v>0</v>
      </c>
      <c r="G35" s="190">
        <f>PORTIONS!G35*USAGE!$H$7</f>
        <v>0</v>
      </c>
      <c r="H35" s="190">
        <f>PORTIONS!H35*USAGE!$H$8</f>
        <v>0</v>
      </c>
      <c r="I35" s="190">
        <f>PORTIONS!I35*USAGE!$H$9</f>
        <v>0</v>
      </c>
      <c r="J35" s="190">
        <f>PORTIONS!J35*USAGE!$H$10</f>
        <v>0</v>
      </c>
      <c r="K35" s="190">
        <f>PORTIONS!K35*USAGE!$H$11</f>
        <v>0</v>
      </c>
      <c r="L35" s="190">
        <f>PORTIONS!L35*USAGE!$H$12</f>
        <v>0</v>
      </c>
      <c r="M35" s="142">
        <f>PORTIONS!M35*USAGE!$H$13</f>
        <v>0</v>
      </c>
      <c r="N35" s="190">
        <f>PORTIONS!N35*USAGE!$H$14</f>
        <v>0</v>
      </c>
      <c r="O35" s="190">
        <f>PORTIONS!O35*USAGE!$H$15</f>
        <v>0</v>
      </c>
      <c r="P35" s="190">
        <f>PORTIONS!P35*USAGE!$H$16</f>
        <v>0</v>
      </c>
      <c r="Q35" s="142">
        <f>PORTIONS!Q35*USAGE!$H$17</f>
        <v>0</v>
      </c>
      <c r="R35" s="190">
        <f>PORTIONS!R35*USAGE!$H$18</f>
        <v>0</v>
      </c>
      <c r="S35" s="190">
        <f>PORTIONS!S35*USAGE!$H$19</f>
        <v>0</v>
      </c>
      <c r="T35" s="190">
        <f>PORTIONS!T35*USAGE!$H$20</f>
        <v>0</v>
      </c>
      <c r="U35" s="190">
        <f>PORTIONS!U35*USAGE!$H$21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PORTIONS!B36*USAGE!$H$2</f>
        <v>0</v>
      </c>
      <c r="C36" s="190">
        <f>PORTIONS!C36*USAGE!$H$3</f>
        <v>0</v>
      </c>
      <c r="D36" s="190">
        <f>PORTIONS!D36*USAGE!$H$4</f>
        <v>0</v>
      </c>
      <c r="E36" s="190">
        <f>PORTIONS!E36*USAGE!$H$5</f>
        <v>0</v>
      </c>
      <c r="F36" s="190">
        <f>PORTIONS!F36*USAGE!$H$6</f>
        <v>0</v>
      </c>
      <c r="G36" s="190">
        <f>PORTIONS!G36*USAGE!$H$7</f>
        <v>0</v>
      </c>
      <c r="H36" s="190">
        <f>PORTIONS!H36*USAGE!$H$8</f>
        <v>0</v>
      </c>
      <c r="I36" s="190">
        <f>PORTIONS!I36*USAGE!$H$9</f>
        <v>0</v>
      </c>
      <c r="J36" s="190">
        <f>PORTIONS!J36*USAGE!$H$10</f>
        <v>0</v>
      </c>
      <c r="K36" s="190">
        <f>PORTIONS!K36*USAGE!$H$11</f>
        <v>0</v>
      </c>
      <c r="L36" s="190">
        <f>PORTIONS!L36*USAGE!$H$12</f>
        <v>0</v>
      </c>
      <c r="M36" s="142">
        <f>PORTIONS!M36*USAGE!$H$13</f>
        <v>0</v>
      </c>
      <c r="N36" s="190">
        <f>PORTIONS!N36*USAGE!$H$14</f>
        <v>0</v>
      </c>
      <c r="O36" s="190">
        <f>PORTIONS!O36*USAGE!$H$15</f>
        <v>0.04399753846</v>
      </c>
      <c r="P36" s="190">
        <f>PORTIONS!P36*USAGE!$H$16</f>
        <v>0</v>
      </c>
      <c r="Q36" s="142">
        <f>PORTIONS!Q36*USAGE!$H$17</f>
        <v>0</v>
      </c>
      <c r="R36" s="190">
        <f>PORTIONS!R36*USAGE!$H$18</f>
        <v>0</v>
      </c>
      <c r="S36" s="190">
        <f>PORTIONS!S36*USAGE!$H$19</f>
        <v>0</v>
      </c>
      <c r="T36" s="190">
        <f>PORTIONS!T36*USAGE!$H$20</f>
        <v>0</v>
      </c>
      <c r="U36" s="190">
        <f>PORTIONS!U36*USAGE!$H$21</f>
        <v>0</v>
      </c>
      <c r="V36" s="218">
        <f t="shared" si="1"/>
        <v>0.04399753846</v>
      </c>
    </row>
    <row r="37">
      <c r="A37" s="141" t="str">
        <f>COSTS!A37&amp;" (g)"</f>
        <v>Sausage (g)</v>
      </c>
      <c r="B37" s="142">
        <f>PORTIONS!B37*USAGE!$H$2</f>
        <v>0</v>
      </c>
      <c r="C37" s="190">
        <f>PORTIONS!C37*USAGE!$H$3</f>
        <v>0</v>
      </c>
      <c r="D37" s="190">
        <f>PORTIONS!D37*USAGE!$H$4</f>
        <v>0</v>
      </c>
      <c r="E37" s="190">
        <f>PORTIONS!E37*USAGE!$H$5</f>
        <v>0</v>
      </c>
      <c r="F37" s="190">
        <f>PORTIONS!F37*USAGE!$H$6</f>
        <v>2394.657692</v>
      </c>
      <c r="G37" s="190">
        <f>PORTIONS!G37*USAGE!$H$7</f>
        <v>0</v>
      </c>
      <c r="H37" s="190">
        <f>PORTIONS!H37*USAGE!$H$8</f>
        <v>0</v>
      </c>
      <c r="I37" s="190">
        <f>PORTIONS!I37*USAGE!$H$9</f>
        <v>0</v>
      </c>
      <c r="J37" s="190">
        <f>PORTIONS!J37*USAGE!$H$10</f>
        <v>0</v>
      </c>
      <c r="K37" s="190">
        <f>PORTIONS!K37*USAGE!$H$11</f>
        <v>0</v>
      </c>
      <c r="L37" s="190">
        <f>PORTIONS!L37*USAGE!$H$12</f>
        <v>0</v>
      </c>
      <c r="M37" s="142">
        <f>PORTIONS!M37*USAGE!$H$13</f>
        <v>0</v>
      </c>
      <c r="N37" s="190">
        <f>PORTIONS!N37*USAGE!$H$14</f>
        <v>0</v>
      </c>
      <c r="O37" s="190">
        <f>PORTIONS!O37*USAGE!$H$15</f>
        <v>0</v>
      </c>
      <c r="P37" s="190">
        <f>PORTIONS!P37*USAGE!$H$16</f>
        <v>0</v>
      </c>
      <c r="Q37" s="142">
        <f>PORTIONS!Q37*USAGE!$H$17</f>
        <v>0</v>
      </c>
      <c r="R37" s="190">
        <f>PORTIONS!R37*USAGE!$H$18</f>
        <v>0</v>
      </c>
      <c r="S37" s="190">
        <f>PORTIONS!S37*USAGE!$H$19</f>
        <v>0</v>
      </c>
      <c r="T37" s="190">
        <f>PORTIONS!T37*USAGE!$H$20</f>
        <v>0</v>
      </c>
      <c r="U37" s="190">
        <f>PORTIONS!U37*USAGE!$H$21</f>
        <v>0</v>
      </c>
      <c r="V37" s="218">
        <f t="shared" si="1"/>
        <v>2394.657692</v>
      </c>
    </row>
    <row r="38">
      <c r="A38" s="141" t="str">
        <f>COSTS!A38&amp;" (g)"</f>
        <v>Smokey Blue Cheese (g)</v>
      </c>
      <c r="B38" s="142">
        <f>PORTIONS!B38*USAGE!$H$2</f>
        <v>0</v>
      </c>
      <c r="C38" s="190">
        <f>PORTIONS!C38*USAGE!$H$3</f>
        <v>0</v>
      </c>
      <c r="D38" s="190">
        <f>PORTIONS!D38*USAGE!$H$4</f>
        <v>0</v>
      </c>
      <c r="E38" s="190">
        <f>PORTIONS!E38*USAGE!$H$5</f>
        <v>0</v>
      </c>
      <c r="F38" s="190">
        <f>PORTIONS!F38*USAGE!$H$6</f>
        <v>0</v>
      </c>
      <c r="G38" s="190">
        <f>PORTIONS!G38*USAGE!$H$7</f>
        <v>0</v>
      </c>
      <c r="H38" s="190">
        <f>PORTIONS!H38*USAGE!$H$8</f>
        <v>0</v>
      </c>
      <c r="I38" s="190">
        <f>PORTIONS!I38*USAGE!$H$9</f>
        <v>274.9846154</v>
      </c>
      <c r="J38" s="190">
        <f>PORTIONS!J38*USAGE!$H$10</f>
        <v>0</v>
      </c>
      <c r="K38" s="190">
        <f>PORTIONS!K38*USAGE!$H$11</f>
        <v>274.9846154</v>
      </c>
      <c r="L38" s="190">
        <f>PORTIONS!L38*USAGE!$H$12</f>
        <v>0</v>
      </c>
      <c r="M38" s="142">
        <f>PORTIONS!M38*USAGE!$H$13</f>
        <v>0</v>
      </c>
      <c r="N38" s="190">
        <f>PORTIONS!N38*USAGE!$H$14</f>
        <v>0</v>
      </c>
      <c r="O38" s="190">
        <f>PORTIONS!O38*USAGE!$H$15</f>
        <v>0</v>
      </c>
      <c r="P38" s="190">
        <f>PORTIONS!P38*USAGE!$H$16</f>
        <v>114.5769231</v>
      </c>
      <c r="Q38" s="142">
        <f>PORTIONS!Q38*USAGE!$H$17</f>
        <v>0</v>
      </c>
      <c r="R38" s="190">
        <f>PORTIONS!R38*USAGE!$H$18</f>
        <v>0</v>
      </c>
      <c r="S38" s="190">
        <f>PORTIONS!S38*USAGE!$H$19</f>
        <v>0</v>
      </c>
      <c r="T38" s="190">
        <f>PORTIONS!T38*USAGE!$H$20</f>
        <v>0</v>
      </c>
      <c r="U38" s="190">
        <f>PORTIONS!U38*USAGE!$H$21</f>
        <v>0</v>
      </c>
      <c r="V38" s="218">
        <f t="shared" si="1"/>
        <v>664.5461538</v>
      </c>
    </row>
    <row r="39">
      <c r="A39" s="141" t="str">
        <f>COSTS!A39&amp;" (g)"</f>
        <v>Spinach (g)</v>
      </c>
      <c r="B39" s="142">
        <f>PORTIONS!B39*USAGE!$H$2</f>
        <v>0</v>
      </c>
      <c r="C39" s="190">
        <f>PORTIONS!C39*USAGE!$H$3</f>
        <v>0</v>
      </c>
      <c r="D39" s="190">
        <f>PORTIONS!D39*USAGE!$H$4</f>
        <v>0</v>
      </c>
      <c r="E39" s="190">
        <f>PORTIONS!E39*USAGE!$H$5</f>
        <v>0</v>
      </c>
      <c r="F39" s="190">
        <f>PORTIONS!F39*USAGE!$H$6</f>
        <v>0</v>
      </c>
      <c r="G39" s="190">
        <f>PORTIONS!G39*USAGE!$H$7</f>
        <v>0</v>
      </c>
      <c r="H39" s="190">
        <f>PORTIONS!H39*USAGE!$H$8</f>
        <v>0</v>
      </c>
      <c r="I39" s="190">
        <f>PORTIONS!I39*USAGE!$H$9</f>
        <v>0</v>
      </c>
      <c r="J39" s="190">
        <f>PORTIONS!J39*USAGE!$H$10</f>
        <v>0</v>
      </c>
      <c r="K39" s="190">
        <f>PORTIONS!K39*USAGE!$H$11</f>
        <v>0</v>
      </c>
      <c r="L39" s="190">
        <f>PORTIONS!L39*USAGE!$H$12</f>
        <v>412.4769231</v>
      </c>
      <c r="M39" s="142">
        <f>PORTIONS!M39*USAGE!$H$13</f>
        <v>0</v>
      </c>
      <c r="N39" s="190">
        <f>PORTIONS!N39*USAGE!$H$14</f>
        <v>0</v>
      </c>
      <c r="O39" s="190">
        <f>PORTIONS!O39*USAGE!$H$15</f>
        <v>0</v>
      </c>
      <c r="P39" s="190">
        <f>PORTIONS!P39*USAGE!$H$16</f>
        <v>412.4769231</v>
      </c>
      <c r="Q39" s="142">
        <f>PORTIONS!Q39*USAGE!$H$17</f>
        <v>0</v>
      </c>
      <c r="R39" s="190">
        <f>PORTIONS!R39*USAGE!$H$18</f>
        <v>0</v>
      </c>
      <c r="S39" s="190">
        <f>PORTIONS!S39*USAGE!$H$19</f>
        <v>0</v>
      </c>
      <c r="T39" s="190">
        <f>PORTIONS!T39*USAGE!$H$20</f>
        <v>0</v>
      </c>
      <c r="U39" s="190">
        <f>PORTIONS!U39*USAGE!$H$21</f>
        <v>0</v>
      </c>
      <c r="V39" s="218">
        <f t="shared" si="1"/>
        <v>824.9538462</v>
      </c>
    </row>
    <row r="40">
      <c r="A40" s="141" t="str">
        <f>COSTS!A40&amp;" (g)"</f>
        <v>SUGAR (g)</v>
      </c>
      <c r="B40" s="142">
        <f>PORTIONS!B40*USAGE!$H$2</f>
        <v>0</v>
      </c>
      <c r="C40" s="190">
        <f>PORTIONS!C40*USAGE!$H$3</f>
        <v>0</v>
      </c>
      <c r="D40" s="190">
        <f>PORTIONS!D40*USAGE!$H$4</f>
        <v>0</v>
      </c>
      <c r="E40" s="190">
        <f>PORTIONS!E40*USAGE!$H$5</f>
        <v>0</v>
      </c>
      <c r="F40" s="190">
        <f>PORTIONS!F40*USAGE!$H$6</f>
        <v>0</v>
      </c>
      <c r="G40" s="190">
        <f>PORTIONS!G40*USAGE!$H$7</f>
        <v>0</v>
      </c>
      <c r="H40" s="190">
        <f>PORTIONS!H40*USAGE!$H$8</f>
        <v>0</v>
      </c>
      <c r="I40" s="190">
        <f>PORTIONS!I40*USAGE!$H$9</f>
        <v>0</v>
      </c>
      <c r="J40" s="190">
        <f>PORTIONS!J40*USAGE!$H$10</f>
        <v>0</v>
      </c>
      <c r="K40" s="190">
        <f>PORTIONS!K40*USAGE!$H$11</f>
        <v>0</v>
      </c>
      <c r="L40" s="190">
        <f>PORTIONS!L40*USAGE!$H$12</f>
        <v>0</v>
      </c>
      <c r="M40" s="142">
        <f>PORTIONS!M40*USAGE!$H$13</f>
        <v>0</v>
      </c>
      <c r="N40" s="190">
        <f>PORTIONS!N40*USAGE!$H$14</f>
        <v>0</v>
      </c>
      <c r="O40" s="190">
        <f>PORTIONS!O40*USAGE!$H$15</f>
        <v>0</v>
      </c>
      <c r="P40" s="190">
        <f>PORTIONS!P40*USAGE!$H$16</f>
        <v>0</v>
      </c>
      <c r="Q40" s="142">
        <f>PORTIONS!Q40*USAGE!$H$17</f>
        <v>0</v>
      </c>
      <c r="R40" s="190">
        <f>PORTIONS!R40*USAGE!$H$18</f>
        <v>0</v>
      </c>
      <c r="S40" s="190">
        <f>PORTIONS!S40*USAGE!$H$19</f>
        <v>0</v>
      </c>
      <c r="T40" s="190">
        <f>PORTIONS!T40*USAGE!$H$20</f>
        <v>0</v>
      </c>
      <c r="U40" s="190">
        <f>PORTIONS!U40*USAGE!$H$21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PORTIONS!B41*USAGE!$H$2</f>
        <v>0</v>
      </c>
      <c r="C41" s="190">
        <f>PORTIONS!C41*USAGE!$H$3</f>
        <v>0</v>
      </c>
      <c r="D41" s="190">
        <f>PORTIONS!D41*USAGE!$H$4</f>
        <v>0</v>
      </c>
      <c r="E41" s="190">
        <f>PORTIONS!E41*USAGE!$H$5</f>
        <v>0</v>
      </c>
      <c r="F41" s="190">
        <f>PORTIONS!F41*USAGE!$H$6</f>
        <v>0</v>
      </c>
      <c r="G41" s="190">
        <f>PORTIONS!G41*USAGE!$H$7</f>
        <v>0</v>
      </c>
      <c r="H41" s="190">
        <f>PORTIONS!H41*USAGE!$H$8</f>
        <v>0</v>
      </c>
      <c r="I41" s="190">
        <f>PORTIONS!I41*USAGE!$H$9</f>
        <v>0</v>
      </c>
      <c r="J41" s="190">
        <f>PORTIONS!J41*USAGE!$H$10</f>
        <v>0</v>
      </c>
      <c r="K41" s="190">
        <f>PORTIONS!K41*USAGE!$H$11</f>
        <v>0</v>
      </c>
      <c r="L41" s="190">
        <f>PORTIONS!L41*USAGE!$H$12</f>
        <v>0</v>
      </c>
      <c r="M41" s="142">
        <f>PORTIONS!M41*USAGE!$H$13</f>
        <v>0</v>
      </c>
      <c r="N41" s="190">
        <f>PORTIONS!N41*USAGE!$H$14</f>
        <v>0</v>
      </c>
      <c r="O41" s="190">
        <f>PORTIONS!O41*USAGE!$H$15</f>
        <v>0</v>
      </c>
      <c r="P41" s="190">
        <f>PORTIONS!P41*USAGE!$H$16</f>
        <v>0</v>
      </c>
      <c r="Q41" s="142">
        <f>PORTIONS!Q41*USAGE!$H$17</f>
        <v>0</v>
      </c>
      <c r="R41" s="190">
        <f>PORTIONS!R41*USAGE!$H$18</f>
        <v>0</v>
      </c>
      <c r="S41" s="190">
        <f>PORTIONS!S41*USAGE!$H$19</f>
        <v>0</v>
      </c>
      <c r="T41" s="190">
        <f>PORTIONS!T41*USAGE!$H$20</f>
        <v>0</v>
      </c>
      <c r="U41" s="190">
        <f>PORTIONS!U41*USAGE!$H$21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PORTIONS!B42*USAGE!$H$2</f>
        <v>0</v>
      </c>
      <c r="C42" s="190">
        <f>PORTIONS!C42*USAGE!$H$3</f>
        <v>0</v>
      </c>
      <c r="D42" s="190">
        <f>PORTIONS!D42*USAGE!$H$4</f>
        <v>0</v>
      </c>
      <c r="E42" s="190">
        <f>PORTIONS!E42*USAGE!$H$5</f>
        <v>0</v>
      </c>
      <c r="F42" s="190">
        <f>PORTIONS!F42*USAGE!$H$6</f>
        <v>0</v>
      </c>
      <c r="G42" s="190">
        <f>PORTIONS!G42*USAGE!$H$7</f>
        <v>0</v>
      </c>
      <c r="H42" s="190">
        <f>PORTIONS!H42*USAGE!$H$8</f>
        <v>0</v>
      </c>
      <c r="I42" s="190">
        <f>PORTIONS!I42*USAGE!$H$9</f>
        <v>0</v>
      </c>
      <c r="J42" s="190">
        <f>PORTIONS!J42*USAGE!$H$10</f>
        <v>0</v>
      </c>
      <c r="K42" s="190">
        <f>PORTIONS!K42*USAGE!$H$11</f>
        <v>0</v>
      </c>
      <c r="L42" s="190">
        <f>PORTIONS!L42*USAGE!$H$12</f>
        <v>0</v>
      </c>
      <c r="M42" s="142">
        <f>PORTIONS!M42*USAGE!$H$13</f>
        <v>0</v>
      </c>
      <c r="N42" s="190">
        <f>PORTIONS!N42*USAGE!$H$14</f>
        <v>0</v>
      </c>
      <c r="O42" s="190">
        <f>PORTIONS!O42*USAGE!$H$15</f>
        <v>219.9876923</v>
      </c>
      <c r="P42" s="190">
        <f>PORTIONS!P42*USAGE!$H$16</f>
        <v>0</v>
      </c>
      <c r="Q42" s="142">
        <f>PORTIONS!Q42*USAGE!$H$17</f>
        <v>0</v>
      </c>
      <c r="R42" s="190">
        <f>PORTIONS!R42*USAGE!$H$18</f>
        <v>0</v>
      </c>
      <c r="S42" s="190">
        <f>PORTIONS!S42*USAGE!$H$19</f>
        <v>0</v>
      </c>
      <c r="T42" s="190">
        <f>PORTIONS!T42*USAGE!$H$20</f>
        <v>0</v>
      </c>
      <c r="U42" s="190">
        <f>PORTIONS!U42*USAGE!$H$21</f>
        <v>0</v>
      </c>
      <c r="V42" s="218">
        <f t="shared" si="1"/>
        <v>219.9876923</v>
      </c>
    </row>
    <row r="43">
      <c r="A43" s="141" t="str">
        <f>COSTS!A43&amp;" (g)"</f>
        <v>WATER (g)</v>
      </c>
      <c r="B43" s="142">
        <f>PORTIONS!B43*USAGE!$H$2</f>
        <v>0</v>
      </c>
      <c r="C43" s="190">
        <f>PORTIONS!C43*USAGE!$H$3</f>
        <v>0</v>
      </c>
      <c r="D43" s="190">
        <f>PORTIONS!D43*USAGE!$H$4</f>
        <v>0</v>
      </c>
      <c r="E43" s="190">
        <f>PORTIONS!E43*USAGE!$H$5</f>
        <v>0</v>
      </c>
      <c r="F43" s="190">
        <f>PORTIONS!F43*USAGE!$H$6</f>
        <v>0</v>
      </c>
      <c r="G43" s="190">
        <f>PORTIONS!G43*USAGE!$H$7</f>
        <v>0</v>
      </c>
      <c r="H43" s="190">
        <f>PORTIONS!H43*USAGE!$H$8</f>
        <v>0</v>
      </c>
      <c r="I43" s="190">
        <f>PORTIONS!I43*USAGE!$H$9</f>
        <v>0</v>
      </c>
      <c r="J43" s="190">
        <f>PORTIONS!J43*USAGE!$H$10</f>
        <v>0</v>
      </c>
      <c r="K43" s="190">
        <f>PORTIONS!K43*USAGE!$H$11</f>
        <v>0</v>
      </c>
      <c r="L43" s="190">
        <f>PORTIONS!L43*USAGE!$H$12</f>
        <v>0</v>
      </c>
      <c r="M43" s="142">
        <f>PORTIONS!M43*USAGE!$H$13</f>
        <v>0</v>
      </c>
      <c r="N43" s="190">
        <f>PORTIONS!N43*USAGE!$H$14</f>
        <v>0</v>
      </c>
      <c r="O43" s="190">
        <f>PORTIONS!O43*USAGE!$H$15</f>
        <v>0</v>
      </c>
      <c r="P43" s="190">
        <f>PORTIONS!P43*USAGE!$H$16</f>
        <v>0</v>
      </c>
      <c r="Q43" s="142">
        <f>PORTIONS!Q43*USAGE!$H$17</f>
        <v>0</v>
      </c>
      <c r="R43" s="190">
        <f>PORTIONS!R43*USAGE!$H$18</f>
        <v>0</v>
      </c>
      <c r="S43" s="190">
        <f>PORTIONS!S43*USAGE!$H$19</f>
        <v>0</v>
      </c>
      <c r="T43" s="190">
        <f>PORTIONS!T43*USAGE!$H$20</f>
        <v>0</v>
      </c>
      <c r="U43" s="190">
        <f>PORTIONS!U43*USAGE!$H$21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PORTIONS!B44*USAGE!$H$2</f>
        <v>0</v>
      </c>
      <c r="C44" s="190">
        <f>PORTIONS!C44*USAGE!$H$3</f>
        <v>0</v>
      </c>
      <c r="D44" s="190">
        <f>PORTIONS!D44*USAGE!$H$4</f>
        <v>0</v>
      </c>
      <c r="E44" s="190">
        <f>PORTIONS!E44*USAGE!$H$5</f>
        <v>0</v>
      </c>
      <c r="F44" s="190">
        <f>PORTIONS!F44*USAGE!$H$6</f>
        <v>0</v>
      </c>
      <c r="G44" s="190">
        <f>PORTIONS!G44*USAGE!$H$7</f>
        <v>0</v>
      </c>
      <c r="H44" s="190">
        <f>PORTIONS!H44*USAGE!$H$8</f>
        <v>0</v>
      </c>
      <c r="I44" s="190">
        <f>PORTIONS!I44*USAGE!$H$9</f>
        <v>0</v>
      </c>
      <c r="J44" s="190">
        <f>PORTIONS!J44*USAGE!$H$10</f>
        <v>0</v>
      </c>
      <c r="K44" s="190">
        <f>PORTIONS!K44*USAGE!$H$11</f>
        <v>0</v>
      </c>
      <c r="L44" s="190">
        <f>PORTIONS!L44*USAGE!$H$12</f>
        <v>0</v>
      </c>
      <c r="M44" s="142">
        <f>PORTIONS!M44*USAGE!$H$13</f>
        <v>0</v>
      </c>
      <c r="N44" s="190">
        <f>PORTIONS!N44*USAGE!$H$14</f>
        <v>0</v>
      </c>
      <c r="O44" s="190">
        <f>PORTIONS!O44*USAGE!$H$15</f>
        <v>0</v>
      </c>
      <c r="P44" s="190">
        <f>PORTIONS!P44*USAGE!$H$16</f>
        <v>0</v>
      </c>
      <c r="Q44" s="142">
        <f>PORTIONS!Q44*USAGE!$H$17</f>
        <v>0</v>
      </c>
      <c r="R44" s="190">
        <f>PORTIONS!R45*USAGE!$H$18</f>
        <v>0</v>
      </c>
      <c r="S44" s="190">
        <f>PORTIONS!S45*USAGE!$H$19</f>
        <v>0</v>
      </c>
      <c r="T44" s="190">
        <f>PORTIONS!T45*USAGE!$H$20</f>
        <v>0</v>
      </c>
      <c r="U44" s="190">
        <f>PORTIONS!U45*USAGE!$H$21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PORTIONS!B45*USAGE!$H$2</f>
        <v>0</v>
      </c>
      <c r="C45" s="190">
        <f>PORTIONS!C45*USAGE!$H$3</f>
        <v>0</v>
      </c>
      <c r="D45" s="190">
        <f>PORTIONS!D45*USAGE!$H$4</f>
        <v>0</v>
      </c>
      <c r="E45" s="190">
        <f>PORTIONS!E45*USAGE!$H$5</f>
        <v>0</v>
      </c>
      <c r="F45" s="190">
        <f>PORTIONS!F45*USAGE!$H$6</f>
        <v>0</v>
      </c>
      <c r="G45" s="190">
        <f>PORTIONS!G45*USAGE!$H$7</f>
        <v>0</v>
      </c>
      <c r="H45" s="190">
        <f>PORTIONS!H45*USAGE!$H$8</f>
        <v>0</v>
      </c>
      <c r="I45" s="190">
        <f>PORTIONS!I45*USAGE!$H$9</f>
        <v>0</v>
      </c>
      <c r="J45" s="190">
        <f>PORTIONS!J45*USAGE!$H$10</f>
        <v>0</v>
      </c>
      <c r="K45" s="190">
        <f>PORTIONS!K45*USAGE!$H$11</f>
        <v>0</v>
      </c>
      <c r="L45" s="190">
        <f>PORTIONS!L45*USAGE!$H$12</f>
        <v>0</v>
      </c>
      <c r="M45" s="142">
        <f>PORTIONS!M45*USAGE!$H$13</f>
        <v>0</v>
      </c>
      <c r="N45" s="190">
        <f>PORTIONS!N45*USAGE!$H$14</f>
        <v>0</v>
      </c>
      <c r="O45" s="190">
        <f>PORTIONS!O45*USAGE!$H$15</f>
        <v>0</v>
      </c>
      <c r="P45" s="190">
        <f>PORTIONS!P45*USAGE!$H$16</f>
        <v>0</v>
      </c>
      <c r="Q45" s="142">
        <f>PORTIONS!Q45*USAGE!$H$17</f>
        <v>0</v>
      </c>
      <c r="R45" s="190">
        <f>PORTIONS!R46*USAGE!$H$18</f>
        <v>0</v>
      </c>
      <c r="S45" s="190">
        <f>PORTIONS!S46*USAGE!$H$19</f>
        <v>0</v>
      </c>
      <c r="T45" s="190">
        <f>PORTIONS!T46*USAGE!$H$20</f>
        <v>0</v>
      </c>
      <c r="U45" s="190">
        <f>PORTIONS!U46*USAGE!$H$21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PORTIONS!B46*USAGE!$H$2</f>
        <v>0</v>
      </c>
      <c r="C46" s="190">
        <f>PORTIONS!C46*USAGE!$H$3</f>
        <v>0</v>
      </c>
      <c r="D46" s="190">
        <f>PORTIONS!D46*USAGE!$H$4</f>
        <v>0</v>
      </c>
      <c r="E46" s="190">
        <f>PORTIONS!E46*USAGE!$H$5</f>
        <v>0</v>
      </c>
      <c r="F46" s="190">
        <f>PORTIONS!F46*USAGE!$H$6</f>
        <v>0</v>
      </c>
      <c r="G46" s="190">
        <f>PORTIONS!G46*USAGE!$H$7</f>
        <v>0</v>
      </c>
      <c r="H46" s="190">
        <f>PORTIONS!H46*USAGE!$H$8</f>
        <v>0</v>
      </c>
      <c r="I46" s="190">
        <f>PORTIONS!I46*USAGE!$H$9</f>
        <v>0</v>
      </c>
      <c r="J46" s="190">
        <f>PORTIONS!J46*USAGE!$H$10</f>
        <v>0</v>
      </c>
      <c r="K46" s="190">
        <f>PORTIONS!K46*USAGE!$H$11</f>
        <v>0</v>
      </c>
      <c r="L46" s="190">
        <f>PORTIONS!L46*USAGE!$H$12</f>
        <v>0</v>
      </c>
      <c r="M46" s="142">
        <f>PORTIONS!M46*USAGE!$H$13</f>
        <v>0</v>
      </c>
      <c r="N46" s="190">
        <f>PORTIONS!N46*USAGE!$H$14</f>
        <v>0</v>
      </c>
      <c r="O46" s="190">
        <f>PORTIONS!O46*USAGE!$H$15</f>
        <v>0</v>
      </c>
      <c r="P46" s="190">
        <f>PORTIONS!P46*USAGE!$H$16</f>
        <v>0</v>
      </c>
      <c r="Q46" s="142">
        <f>PORTIONS!Q46*USAGE!$H$17</f>
        <v>0</v>
      </c>
      <c r="R46" s="190">
        <f>PORTIONS!R47*USAGE!$H$18</f>
        <v>0</v>
      </c>
      <c r="S46" s="190">
        <f>PORTIONS!S47*USAGE!$H$19</f>
        <v>0</v>
      </c>
      <c r="T46" s="190">
        <f>PORTIONS!T47*USAGE!$H$20</f>
        <v>0</v>
      </c>
      <c r="U46" s="190">
        <f>PORTIONS!U47*USAGE!$H$21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PORTIONS!B47*USAGE!$H$2</f>
        <v>0</v>
      </c>
      <c r="C47" s="190">
        <f>PORTIONS!C47*USAGE!$H$3</f>
        <v>0</v>
      </c>
      <c r="D47" s="190">
        <f>PORTIONS!D47*USAGE!$H$4</f>
        <v>0</v>
      </c>
      <c r="E47" s="190">
        <f>PORTIONS!E47*USAGE!$H$5</f>
        <v>0</v>
      </c>
      <c r="F47" s="190">
        <f>PORTIONS!F47*USAGE!$H$6</f>
        <v>0</v>
      </c>
      <c r="G47" s="190">
        <f>PORTIONS!G47*USAGE!$H$7</f>
        <v>0</v>
      </c>
      <c r="H47" s="190">
        <f>PORTIONS!H47*USAGE!$H$8</f>
        <v>0</v>
      </c>
      <c r="I47" s="190">
        <f>PORTIONS!I47*USAGE!$H$9</f>
        <v>0</v>
      </c>
      <c r="J47" s="190">
        <f>PORTIONS!J47*USAGE!$H$10</f>
        <v>0</v>
      </c>
      <c r="K47" s="190">
        <f>PORTIONS!K47*USAGE!$H$11</f>
        <v>0</v>
      </c>
      <c r="L47" s="190">
        <f>PORTIONS!L47*USAGE!$H$12</f>
        <v>0</v>
      </c>
      <c r="M47" s="142">
        <f>PORTIONS!M47*USAGE!$H$13</f>
        <v>0</v>
      </c>
      <c r="N47" s="190">
        <f>PORTIONS!N47*USAGE!$H$14</f>
        <v>0</v>
      </c>
      <c r="O47" s="190">
        <f>PORTIONS!O47*USAGE!$H$15</f>
        <v>0</v>
      </c>
      <c r="P47" s="190">
        <f>PORTIONS!P47*USAGE!$H$16</f>
        <v>0</v>
      </c>
      <c r="Q47" s="142">
        <f>PORTIONS!Q47*USAGE!$H$17</f>
        <v>0</v>
      </c>
      <c r="R47" s="190">
        <f>PORTIONS!R47*USAGE!$H$18</f>
        <v>0</v>
      </c>
      <c r="S47" s="190">
        <f>PORTIONS!S47*USAGE!$H$19</f>
        <v>0</v>
      </c>
      <c r="T47" s="190">
        <f>PORTIONS!T47*USAGE!$H$20</f>
        <v>0</v>
      </c>
      <c r="U47" s="190">
        <f>PORTIONS!U47*USAGE!$H$21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PORTIONS!B48*USAGE!$H$2</f>
        <v>0</v>
      </c>
      <c r="C48" s="190">
        <f>PORTIONS!C48*USAGE!$H$3</f>
        <v>0</v>
      </c>
      <c r="D48" s="190">
        <f>PORTIONS!D48*USAGE!$H$4</f>
        <v>0</v>
      </c>
      <c r="E48" s="190">
        <f>PORTIONS!E48*USAGE!$H$5</f>
        <v>0</v>
      </c>
      <c r="F48" s="190">
        <f>PORTIONS!F48*USAGE!$H$6</f>
        <v>0</v>
      </c>
      <c r="G48" s="190">
        <f>PORTIONS!G48*USAGE!$H$7</f>
        <v>0</v>
      </c>
      <c r="H48" s="190">
        <f>PORTIONS!H48*USAGE!$H$8</f>
        <v>0</v>
      </c>
      <c r="I48" s="190">
        <f>PORTIONS!I48*USAGE!$H$9</f>
        <v>0</v>
      </c>
      <c r="J48" s="190">
        <f>PORTIONS!J48*USAGE!$H$10</f>
        <v>0</v>
      </c>
      <c r="K48" s="190">
        <f>PORTIONS!K48*USAGE!$H$11</f>
        <v>0</v>
      </c>
      <c r="L48" s="190">
        <f>PORTIONS!L48*USAGE!$H$12</f>
        <v>0</v>
      </c>
      <c r="M48" s="142">
        <f>PORTIONS!M48*USAGE!$H$13</f>
        <v>0</v>
      </c>
      <c r="N48" s="190">
        <f>PORTIONS!N48*USAGE!$H$14</f>
        <v>0</v>
      </c>
      <c r="O48" s="190">
        <f>PORTIONS!O48*USAGE!$H$15</f>
        <v>0</v>
      </c>
      <c r="P48" s="190">
        <f>PORTIONS!P48*USAGE!$H$16</f>
        <v>0</v>
      </c>
      <c r="Q48" s="142">
        <f>PORTIONS!Q48*USAGE!$H$17</f>
        <v>0</v>
      </c>
      <c r="R48" s="190">
        <f>PORTIONS!R48*USAGE!$H$18</f>
        <v>0</v>
      </c>
      <c r="S48" s="190">
        <f>PORTIONS!S48*USAGE!$H$19</f>
        <v>0</v>
      </c>
      <c r="T48" s="190">
        <f>PORTIONS!T48*USAGE!$H$20</f>
        <v>0</v>
      </c>
      <c r="U48" s="190">
        <f>PORTIONS!U48*USAGE!$H$21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PORTIONS!B49*USAGE!$H$2</f>
        <v>0</v>
      </c>
      <c r="C49" s="190">
        <f>PORTIONS!C49*USAGE!$H$3</f>
        <v>0</v>
      </c>
      <c r="D49" s="190">
        <f>PORTIONS!D49*USAGE!$H$4</f>
        <v>0</v>
      </c>
      <c r="E49" s="190">
        <f>PORTIONS!E49*USAGE!$H$5</f>
        <v>0</v>
      </c>
      <c r="F49" s="190">
        <f>PORTIONS!F49*USAGE!$H$6</f>
        <v>0</v>
      </c>
      <c r="G49" s="190">
        <f>PORTIONS!G49*USAGE!$H$7</f>
        <v>0</v>
      </c>
      <c r="H49" s="190">
        <f>PORTIONS!H49*USAGE!$H$8</f>
        <v>0</v>
      </c>
      <c r="I49" s="190">
        <f>PORTIONS!I49*USAGE!$H$9</f>
        <v>0</v>
      </c>
      <c r="J49" s="190">
        <f>PORTIONS!J49*USAGE!$H$10</f>
        <v>0</v>
      </c>
      <c r="K49" s="190">
        <f>PORTIONS!K49*USAGE!$H$11</f>
        <v>0</v>
      </c>
      <c r="L49" s="190">
        <f>PORTIONS!L49*USAGE!$H$12</f>
        <v>0</v>
      </c>
      <c r="M49" s="142">
        <f>PORTIONS!M49*USAGE!$H$13</f>
        <v>0</v>
      </c>
      <c r="N49" s="190">
        <f>PORTIONS!N49*USAGE!$H$14</f>
        <v>0</v>
      </c>
      <c r="O49" s="190">
        <f>PORTIONS!O49*USAGE!$H$15</f>
        <v>0</v>
      </c>
      <c r="P49" s="190">
        <f>PORTIONS!P49*USAGE!$H$16</f>
        <v>0</v>
      </c>
      <c r="Q49" s="142">
        <f>PORTIONS!Q49*USAGE!$H$17</f>
        <v>0</v>
      </c>
      <c r="R49" s="190">
        <f>PORTIONS!R49*USAGE!$H$18</f>
        <v>0</v>
      </c>
      <c r="S49" s="190">
        <f>PORTIONS!S49*USAGE!$H$19</f>
        <v>0</v>
      </c>
      <c r="T49" s="190">
        <f>PORTIONS!T49*USAGE!$H$20</f>
        <v>0</v>
      </c>
      <c r="U49" s="190">
        <f>PORTIONS!U49*USAGE!$H$21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PORTIONS!B52*USAGE!$H$2</f>
        <v>0</v>
      </c>
      <c r="C50" s="190">
        <f>PORTIONS!C52*USAGE!$H$3</f>
        <v>0</v>
      </c>
      <c r="D50" s="190">
        <f>PORTIONS!D52*USAGE!$H$4</f>
        <v>0</v>
      </c>
      <c r="E50" s="190">
        <f>PORTIONS!E52*USAGE!$H$5</f>
        <v>0</v>
      </c>
      <c r="F50" s="190">
        <f>PORTIONS!F52*USAGE!$H$6</f>
        <v>0</v>
      </c>
      <c r="G50" s="190">
        <f>PORTIONS!G52*USAGE!$H$7</f>
        <v>0</v>
      </c>
      <c r="H50" s="190">
        <f>PORTIONS!H52*USAGE!$H$8</f>
        <v>0</v>
      </c>
      <c r="I50" s="190">
        <f>PORTIONS!I52*USAGE!$H$9</f>
        <v>0</v>
      </c>
      <c r="J50" s="190">
        <f>PORTIONS!J52*USAGE!$H$10</f>
        <v>0</v>
      </c>
      <c r="K50" s="190">
        <f>PORTIONS!K52*USAGE!$H$11</f>
        <v>0</v>
      </c>
      <c r="L50" s="190">
        <f>PORTIONS!L52*USAGE!$H$12</f>
        <v>0</v>
      </c>
      <c r="M50" s="142">
        <f>PORTIONS!M52*USAGE!$H$13</f>
        <v>0</v>
      </c>
      <c r="N50" s="190">
        <f>PORTIONS!N52*USAGE!$H$14</f>
        <v>0</v>
      </c>
      <c r="O50" s="190">
        <f>PORTIONS!O52*USAGE!$H$15</f>
        <v>0</v>
      </c>
      <c r="P50" s="190">
        <f>PORTIONS!P52*USAGE!$H$16</f>
        <v>0</v>
      </c>
      <c r="Q50" s="142">
        <f>PORTIONS!Q52*USAGE!$H$17</f>
        <v>0</v>
      </c>
      <c r="R50" s="190">
        <f>PORTIONS!R52*USAGE!$H$18</f>
        <v>0</v>
      </c>
      <c r="S50" s="190">
        <f>PORTIONS!S52*USAGE!$H$19</f>
        <v>0</v>
      </c>
      <c r="T50" s="190">
        <f>PORTIONS!T52*USAGE!$H$20</f>
        <v>0</v>
      </c>
      <c r="U50" s="190">
        <f>PORTIONS!U52*USAGE!$H$21</f>
        <v>0</v>
      </c>
      <c r="V50" s="218">
        <f t="shared" si="1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41" t="str">
        <f>COSTS!A1&amp;" (g)"</f>
        <v>COMPONENT (g)</v>
      </c>
      <c r="B1" s="142" t="str">
        <f>USAGE!$A2</f>
        <v>Totals, Pizza</v>
      </c>
      <c r="C1" s="141" t="str">
        <f>USAGE!$A3</f>
        <v>[special]</v>
      </c>
      <c r="D1" s="141" t="str">
        <f>USAGE!$A4</f>
        <v>Breadsticks, Cheese</v>
      </c>
      <c r="E1" s="141" t="str">
        <f>USAGE!$A5</f>
        <v>Breadsticks, Garlic</v>
      </c>
      <c r="F1" s="141" t="str">
        <f>USAGE!$A6</f>
        <v>Fennel Sausage</v>
      </c>
      <c r="G1" s="141" t="str">
        <f>USAGE!$A7</f>
        <v>Margherita</v>
      </c>
      <c r="H1" s="141" t="str">
        <f>USAGE!$A8</f>
        <v>Marinara</v>
      </c>
      <c r="I1" s="141" t="str">
        <f>USAGE!$A9</f>
        <v>Onion</v>
      </c>
      <c r="J1" s="141" t="str">
        <f>USAGE!$A10</f>
        <v>Pepperoni</v>
      </c>
      <c r="K1" s="141" t="str">
        <f>USAGE!$A11</f>
        <v>Quattro Formaggi</v>
      </c>
      <c r="L1" s="141" t="str">
        <f>USAGE!$A12</f>
        <v>Spinach &amp; Mushroom</v>
      </c>
      <c r="M1" s="142" t="str">
        <f>USAGE!$A13</f>
        <v>Totals, Salad</v>
      </c>
      <c r="N1" s="141" t="str">
        <f>USAGE!$A14</f>
        <v>Caesar</v>
      </c>
      <c r="O1" s="141" t="str">
        <f>USAGE!$A15</f>
        <v>Caprese</v>
      </c>
      <c r="P1" s="141" t="str">
        <f>USAGE!$A16</f>
        <v>Spinach</v>
      </c>
      <c r="Q1" s="142" t="str">
        <f>USAGE!$A17</f>
        <v>Totals, Additions</v>
      </c>
      <c r="R1" s="141" t="str">
        <f>USAGE!$A18</f>
        <v>(V) Mozzarella</v>
      </c>
      <c r="S1" s="141" t="str">
        <f>USAGE!$A19</f>
        <v>(V) Sausage</v>
      </c>
      <c r="T1" s="141" t="str">
        <f>USAGE!$A20</f>
        <v>Anchovy fillets</v>
      </c>
      <c r="U1" s="141" t="str">
        <f>USAGE!$A21</f>
        <v>Kalamata olives</v>
      </c>
      <c r="V1" s="197" t="s">
        <v>270</v>
      </c>
    </row>
    <row r="2">
      <c r="A2" s="141" t="str">
        <f>COSTS!A2&amp;" (g)"</f>
        <v>Anchovy fillets (g)</v>
      </c>
      <c r="B2" s="142">
        <f>PORTIONS!B2*USAGE!$I$2</f>
        <v>0</v>
      </c>
      <c r="C2" s="190">
        <f>PORTIONS!C2*USAGE!$I$3</f>
        <v>0</v>
      </c>
      <c r="D2" s="190">
        <f>PORTIONS!D2*USAGE!$I$4</f>
        <v>0</v>
      </c>
      <c r="E2" s="190">
        <f>PORTIONS!E2*USAGE!$I$5</f>
        <v>0</v>
      </c>
      <c r="F2" s="190">
        <f>PORTIONS!F2*USAGE!$I$6</f>
        <v>0</v>
      </c>
      <c r="G2" s="190">
        <f>PORTIONS!G2*USAGE!$I$7</f>
        <v>0</v>
      </c>
      <c r="H2" s="190">
        <f>PORTIONS!H2*USAGE!$I$8</f>
        <v>0</v>
      </c>
      <c r="I2" s="190">
        <f>PORTIONS!I2*USAGE!$I$9</f>
        <v>0</v>
      </c>
      <c r="J2" s="190">
        <f>PORTIONS!J2*USAGE!$I$10</f>
        <v>0</v>
      </c>
      <c r="K2" s="190">
        <f>PORTIONS!K2*USAGE!$I$11</f>
        <v>0</v>
      </c>
      <c r="L2" s="190">
        <f>PORTIONS!L2*USAGE!$I$12</f>
        <v>0</v>
      </c>
      <c r="M2" s="142">
        <f>PORTIONS!M2*USAGE!$I$13</f>
        <v>0</v>
      </c>
      <c r="N2" s="190">
        <f>PORTIONS!N2*USAGE!$I$14</f>
        <v>0</v>
      </c>
      <c r="O2" s="190">
        <f>PORTIONS!O2*USAGE!$I$15</f>
        <v>0</v>
      </c>
      <c r="P2" s="190">
        <f>PORTIONS!P2*USAGE!$I$16</f>
        <v>0</v>
      </c>
      <c r="Q2" s="142">
        <f>PORTIONS!Q2*USAGE!$I$17</f>
        <v>0</v>
      </c>
      <c r="R2" s="190">
        <f>PORTIONS!R2*USAGE!$I$18</f>
        <v>0</v>
      </c>
      <c r="S2" s="190">
        <f>PORTIONS!S2*USAGE!$I$19</f>
        <v>0</v>
      </c>
      <c r="T2" s="190">
        <f>PORTIONS!T2*USAGE!$I$20</f>
        <v>0</v>
      </c>
      <c r="U2" s="190">
        <f>PORTIONS!U2*USAGE!$I$21</f>
        <v>0</v>
      </c>
      <c r="V2" s="218">
        <f t="shared" ref="V2:V50" si="1">SUM(B2:U2)</f>
        <v>0</v>
      </c>
    </row>
    <row r="3">
      <c r="A3" s="141" t="str">
        <f>COSTS!A3&amp;" (g)"</f>
        <v>Balsamic vinegar (g)</v>
      </c>
      <c r="B3" s="142">
        <f>PORTIONS!B3*USAGE!$I$2</f>
        <v>0</v>
      </c>
      <c r="C3" s="190">
        <f>PORTIONS!C3*USAGE!$I$3</f>
        <v>0</v>
      </c>
      <c r="D3" s="190">
        <f>PORTIONS!D3*USAGE!$I$4</f>
        <v>0</v>
      </c>
      <c r="E3" s="190">
        <f>PORTIONS!E3*USAGE!$I$5</f>
        <v>0</v>
      </c>
      <c r="F3" s="190">
        <f>PORTIONS!F3*USAGE!$I$6</f>
        <v>0</v>
      </c>
      <c r="G3" s="190">
        <f>PORTIONS!G3*USAGE!$I$7</f>
        <v>0</v>
      </c>
      <c r="H3" s="190">
        <f>PORTIONS!H3*USAGE!$I$8</f>
        <v>0</v>
      </c>
      <c r="I3" s="190">
        <f>PORTIONS!I3*USAGE!$I$9</f>
        <v>0</v>
      </c>
      <c r="J3" s="190">
        <f>PORTIONS!J3*USAGE!$I$10</f>
        <v>0</v>
      </c>
      <c r="K3" s="190">
        <f>PORTIONS!K3*USAGE!$I$11</f>
        <v>0</v>
      </c>
      <c r="L3" s="190">
        <f>PORTIONS!L3*USAGE!$I$12</f>
        <v>0</v>
      </c>
      <c r="M3" s="142">
        <f>PORTIONS!M3*USAGE!$I$13</f>
        <v>0</v>
      </c>
      <c r="N3" s="190">
        <f>PORTIONS!N3*USAGE!$I$14</f>
        <v>0</v>
      </c>
      <c r="O3" s="190">
        <f>PORTIONS!O3*USAGE!$I$15</f>
        <v>33.92492308</v>
      </c>
      <c r="P3" s="190">
        <f>PORTIONS!P3*USAGE!$I$16</f>
        <v>35.33846154</v>
      </c>
      <c r="Q3" s="142">
        <f>PORTIONS!Q3*USAGE!$I$17</f>
        <v>0</v>
      </c>
      <c r="R3" s="190">
        <f>PORTIONS!R3*USAGE!$I$18</f>
        <v>0</v>
      </c>
      <c r="S3" s="190">
        <f>PORTIONS!S3*USAGE!$I$19</f>
        <v>0</v>
      </c>
      <c r="T3" s="190">
        <f>PORTIONS!T3*USAGE!$I$20</f>
        <v>0</v>
      </c>
      <c r="U3" s="190">
        <f>PORTIONS!U3*USAGE!$I$21</f>
        <v>0</v>
      </c>
      <c r="V3" s="218">
        <f t="shared" si="1"/>
        <v>69.26338462</v>
      </c>
    </row>
    <row r="4">
      <c r="A4" s="141" t="str">
        <f>COSTS!A4&amp;" (g)"</f>
        <v>Basil (g)</v>
      </c>
      <c r="B4" s="142">
        <f>PORTIONS!B4*USAGE!$I$2</f>
        <v>0</v>
      </c>
      <c r="C4" s="190">
        <f>PORTIONS!C4*USAGE!$I$3</f>
        <v>0</v>
      </c>
      <c r="D4" s="190">
        <f>PORTIONS!D4*USAGE!$I$4</f>
        <v>0</v>
      </c>
      <c r="E4" s="190">
        <f>PORTIONS!E4*USAGE!$I$5</f>
        <v>0</v>
      </c>
      <c r="F4" s="190">
        <f>PORTIONS!F4*USAGE!$I$6</f>
        <v>167.8576923</v>
      </c>
      <c r="G4" s="190">
        <f>PORTIONS!G4*USAGE!$I$7</f>
        <v>229.7</v>
      </c>
      <c r="H4" s="190">
        <f>PORTIONS!H4*USAGE!$I$8</f>
        <v>53.00769231</v>
      </c>
      <c r="I4" s="190">
        <f>PORTIONS!I4*USAGE!$I$9</f>
        <v>0</v>
      </c>
      <c r="J4" s="190">
        <f>PORTIONS!J4*USAGE!$I$10</f>
        <v>0</v>
      </c>
      <c r="K4" s="190">
        <f>PORTIONS!K4*USAGE!$I$11</f>
        <v>0</v>
      </c>
      <c r="L4" s="190">
        <f>PORTIONS!L4*USAGE!$I$12</f>
        <v>0</v>
      </c>
      <c r="M4" s="142">
        <f>PORTIONS!M4*USAGE!$I$13</f>
        <v>0</v>
      </c>
      <c r="N4" s="190">
        <f>PORTIONS!N4*USAGE!$I$14</f>
        <v>0</v>
      </c>
      <c r="O4" s="190">
        <f>PORTIONS!O4*USAGE!$I$15</f>
        <v>16.96246154</v>
      </c>
      <c r="P4" s="190">
        <f>PORTIONS!P4*USAGE!$I$16</f>
        <v>0</v>
      </c>
      <c r="Q4" s="142">
        <f>PORTIONS!Q4*USAGE!$I$17</f>
        <v>0</v>
      </c>
      <c r="R4" s="190">
        <f>PORTIONS!R4*USAGE!$I$18</f>
        <v>0</v>
      </c>
      <c r="S4" s="190">
        <f>PORTIONS!S4*USAGE!$I$19</f>
        <v>0</v>
      </c>
      <c r="T4" s="190">
        <f>PORTIONS!T4*USAGE!$I$20</f>
        <v>0</v>
      </c>
      <c r="U4" s="190">
        <f>PORTIONS!U4*USAGE!$I$21</f>
        <v>0</v>
      </c>
      <c r="V4" s="218">
        <f t="shared" si="1"/>
        <v>467.5278462</v>
      </c>
    </row>
    <row r="5">
      <c r="A5" s="141" t="str">
        <f>COSTS!A5&amp;" (g)"</f>
        <v>BIGA (g)</v>
      </c>
      <c r="B5" s="142">
        <f>PORTIONS!B5*USAGE!$I$2</f>
        <v>0</v>
      </c>
      <c r="C5" s="190">
        <f>PORTIONS!C5*USAGE!$I$3</f>
        <v>0</v>
      </c>
      <c r="D5" s="190">
        <f>PORTIONS!D5*USAGE!$I$4</f>
        <v>0</v>
      </c>
      <c r="E5" s="190">
        <f>PORTIONS!E5*USAGE!$I$5</f>
        <v>0</v>
      </c>
      <c r="F5" s="190">
        <f>PORTIONS!F5*USAGE!$I$6</f>
        <v>0</v>
      </c>
      <c r="G5" s="190">
        <f>PORTIONS!G5*USAGE!$I$7</f>
        <v>0</v>
      </c>
      <c r="H5" s="190">
        <f>PORTIONS!H5*USAGE!$I$8</f>
        <v>0</v>
      </c>
      <c r="I5" s="190">
        <f>PORTIONS!I5*USAGE!$I$9</f>
        <v>0</v>
      </c>
      <c r="J5" s="190">
        <f>PORTIONS!J5*USAGE!$I$10</f>
        <v>0</v>
      </c>
      <c r="K5" s="190">
        <f>PORTIONS!K5*USAGE!$I$11</f>
        <v>0</v>
      </c>
      <c r="L5" s="190">
        <f>PORTIONS!L5*USAGE!$I$12</f>
        <v>0</v>
      </c>
      <c r="M5" s="142">
        <f>PORTIONS!M5*USAGE!$I$13</f>
        <v>0</v>
      </c>
      <c r="N5" s="190">
        <f>PORTIONS!N5*USAGE!$I$14</f>
        <v>0</v>
      </c>
      <c r="O5" s="190">
        <f>PORTIONS!O5*USAGE!$I$15</f>
        <v>0</v>
      </c>
      <c r="P5" s="190">
        <f>PORTIONS!P5*USAGE!$I$16</f>
        <v>0</v>
      </c>
      <c r="Q5" s="142">
        <f>PORTIONS!Q5*USAGE!$I$17</f>
        <v>0</v>
      </c>
      <c r="R5" s="190">
        <f>PORTIONS!R5*USAGE!$I$18</f>
        <v>0</v>
      </c>
      <c r="S5" s="190">
        <f>PORTIONS!S5*USAGE!$I$19</f>
        <v>0</v>
      </c>
      <c r="T5" s="190">
        <f>PORTIONS!T5*USAGE!$I$20</f>
        <v>0</v>
      </c>
      <c r="U5" s="190">
        <f>PORTIONS!U5*USAGE!$I$21</f>
        <v>0</v>
      </c>
      <c r="V5" s="218">
        <f t="shared" si="1"/>
        <v>0</v>
      </c>
    </row>
    <row r="6">
      <c r="A6" s="141" t="str">
        <f>COSTS!A6&amp;" (g)"</f>
        <v>Caesar dressing (g)</v>
      </c>
      <c r="B6" s="142">
        <f>PORTIONS!B6*USAGE!$I$2</f>
        <v>0</v>
      </c>
      <c r="C6" s="190">
        <f>PORTIONS!C6*USAGE!$I$3</f>
        <v>0</v>
      </c>
      <c r="D6" s="190">
        <f>PORTIONS!D6*USAGE!$I$4</f>
        <v>0</v>
      </c>
      <c r="E6" s="190">
        <f>PORTIONS!E6*USAGE!$I$5</f>
        <v>0</v>
      </c>
      <c r="F6" s="190">
        <f>PORTIONS!F6*USAGE!$I$6</f>
        <v>0</v>
      </c>
      <c r="G6" s="190">
        <f>PORTIONS!G6*USAGE!$I$7</f>
        <v>0</v>
      </c>
      <c r="H6" s="190">
        <f>PORTIONS!H6*USAGE!$I$8</f>
        <v>0</v>
      </c>
      <c r="I6" s="190">
        <f>PORTIONS!I6*USAGE!$I$9</f>
        <v>0</v>
      </c>
      <c r="J6" s="190">
        <f>PORTIONS!J6*USAGE!$I$10</f>
        <v>0</v>
      </c>
      <c r="K6" s="190">
        <f>PORTIONS!K6*USAGE!$I$11</f>
        <v>0</v>
      </c>
      <c r="L6" s="190">
        <f>PORTIONS!L6*USAGE!$I$12</f>
        <v>0</v>
      </c>
      <c r="M6" s="142">
        <f>PORTIONS!M6*USAGE!$I$13</f>
        <v>0</v>
      </c>
      <c r="N6" s="190">
        <f>PORTIONS!N6*USAGE!$I$14</f>
        <v>360.4523077</v>
      </c>
      <c r="O6" s="190">
        <f>PORTIONS!O6*USAGE!$I$15</f>
        <v>0</v>
      </c>
      <c r="P6" s="190">
        <f>PORTIONS!P6*USAGE!$I$16</f>
        <v>0</v>
      </c>
      <c r="Q6" s="142">
        <f>PORTIONS!Q6*USAGE!$I$17</f>
        <v>0</v>
      </c>
      <c r="R6" s="190">
        <f>PORTIONS!R6*USAGE!$I$18</f>
        <v>0</v>
      </c>
      <c r="S6" s="190">
        <f>PORTIONS!S6*USAGE!$I$19</f>
        <v>0</v>
      </c>
      <c r="T6" s="190">
        <f>PORTIONS!T6*USAGE!$I$20</f>
        <v>0</v>
      </c>
      <c r="U6" s="190">
        <f>PORTIONS!U6*USAGE!$I$21</f>
        <v>0</v>
      </c>
      <c r="V6" s="218">
        <f t="shared" si="1"/>
        <v>360.4523077</v>
      </c>
    </row>
    <row r="7">
      <c r="A7" s="141" t="str">
        <f>COSTS!A7&amp;" (g)"</f>
        <v>Cranberries, dried (g)</v>
      </c>
      <c r="B7" s="142">
        <f>PORTIONS!B7*USAGE!$I$2</f>
        <v>0</v>
      </c>
      <c r="C7" s="190">
        <f>PORTIONS!C7*USAGE!$I$3</f>
        <v>0</v>
      </c>
      <c r="D7" s="190">
        <f>PORTIONS!D7*USAGE!$I$4</f>
        <v>0</v>
      </c>
      <c r="E7" s="190">
        <f>PORTIONS!E7*USAGE!$I$5</f>
        <v>0</v>
      </c>
      <c r="F7" s="190">
        <f>PORTIONS!F7*USAGE!$I$6</f>
        <v>0</v>
      </c>
      <c r="G7" s="190">
        <f>PORTIONS!G7*USAGE!$I$7</f>
        <v>0</v>
      </c>
      <c r="H7" s="190">
        <f>PORTIONS!H7*USAGE!$I$8</f>
        <v>0</v>
      </c>
      <c r="I7" s="190">
        <f>PORTIONS!I7*USAGE!$I$9</f>
        <v>0</v>
      </c>
      <c r="J7" s="190">
        <f>PORTIONS!J7*USAGE!$I$10</f>
        <v>0</v>
      </c>
      <c r="K7" s="190">
        <f>PORTIONS!K7*USAGE!$I$11</f>
        <v>0</v>
      </c>
      <c r="L7" s="190">
        <f>PORTIONS!L7*USAGE!$I$12</f>
        <v>0</v>
      </c>
      <c r="M7" s="142">
        <f>PORTIONS!M7*USAGE!$I$13</f>
        <v>0</v>
      </c>
      <c r="N7" s="190">
        <f>PORTIONS!N7*USAGE!$I$14</f>
        <v>0</v>
      </c>
      <c r="O7" s="190">
        <f>PORTIONS!O7*USAGE!$I$15</f>
        <v>0</v>
      </c>
      <c r="P7" s="190">
        <f>PORTIONS!P7*USAGE!$I$16</f>
        <v>70.67692308</v>
      </c>
      <c r="Q7" s="142">
        <f>PORTIONS!Q7*USAGE!$I$17</f>
        <v>0</v>
      </c>
      <c r="R7" s="190">
        <f>PORTIONS!R7*USAGE!$I$18</f>
        <v>0</v>
      </c>
      <c r="S7" s="190">
        <f>PORTIONS!S7*USAGE!$I$19</f>
        <v>0</v>
      </c>
      <c r="T7" s="190">
        <f>PORTIONS!T7*USAGE!$I$20</f>
        <v>0</v>
      </c>
      <c r="U7" s="190">
        <f>PORTIONS!U7*USAGE!$I$21</f>
        <v>0</v>
      </c>
      <c r="V7" s="218">
        <f t="shared" si="1"/>
        <v>70.67692308</v>
      </c>
    </row>
    <row r="8">
      <c r="A8" s="141" t="str">
        <f>COSTS!A8&amp;" (g)"</f>
        <v>Croutons (g)</v>
      </c>
      <c r="B8" s="142">
        <f>PORTIONS!B8*USAGE!$I$2</f>
        <v>0</v>
      </c>
      <c r="C8" s="190">
        <f>PORTIONS!C8*USAGE!$I$3</f>
        <v>0</v>
      </c>
      <c r="D8" s="190">
        <f>PORTIONS!D8*USAGE!$I$4</f>
        <v>0</v>
      </c>
      <c r="E8" s="190">
        <f>PORTIONS!E8*USAGE!$I$5</f>
        <v>0</v>
      </c>
      <c r="F8" s="190">
        <f>PORTIONS!F8*USAGE!$I$6</f>
        <v>0</v>
      </c>
      <c r="G8" s="190">
        <f>PORTIONS!G8*USAGE!$I$7</f>
        <v>0</v>
      </c>
      <c r="H8" s="190">
        <f>PORTIONS!H8*USAGE!$I$8</f>
        <v>0</v>
      </c>
      <c r="I8" s="190">
        <f>PORTIONS!I8*USAGE!$I$9</f>
        <v>0</v>
      </c>
      <c r="J8" s="190">
        <f>PORTIONS!J8*USAGE!$I$10</f>
        <v>0</v>
      </c>
      <c r="K8" s="190">
        <f>PORTIONS!K8*USAGE!$I$11</f>
        <v>0</v>
      </c>
      <c r="L8" s="190">
        <f>PORTIONS!L8*USAGE!$I$12</f>
        <v>0</v>
      </c>
      <c r="M8" s="142">
        <f>PORTIONS!M8*USAGE!$I$13</f>
        <v>0</v>
      </c>
      <c r="N8" s="190">
        <f>PORTIONS!N8*USAGE!$I$14</f>
        <v>216.2713846</v>
      </c>
      <c r="O8" s="190">
        <f>PORTIONS!O8*USAGE!$I$15</f>
        <v>0</v>
      </c>
      <c r="P8" s="190">
        <f>PORTIONS!P8*USAGE!$I$16</f>
        <v>0</v>
      </c>
      <c r="Q8" s="142">
        <f>PORTIONS!Q8*USAGE!$I$17</f>
        <v>0</v>
      </c>
      <c r="R8" s="190">
        <f>PORTIONS!R8*USAGE!$I$18</f>
        <v>0</v>
      </c>
      <c r="S8" s="190">
        <f>PORTIONS!S8*USAGE!$I$19</f>
        <v>0</v>
      </c>
      <c r="T8" s="190">
        <f>PORTIONS!T8*USAGE!$I$20</f>
        <v>0</v>
      </c>
      <c r="U8" s="190">
        <f>PORTIONS!U8*USAGE!$I$21</f>
        <v>0</v>
      </c>
      <c r="V8" s="218">
        <f t="shared" si="1"/>
        <v>216.2713846</v>
      </c>
    </row>
    <row r="9">
      <c r="A9" s="141" t="str">
        <f>COSTS!A9&amp;" (g)"</f>
        <v>Dough (g)</v>
      </c>
      <c r="B9" s="142">
        <f>PORTIONS!B9*USAGE!$I$2</f>
        <v>0</v>
      </c>
      <c r="C9" s="190">
        <f>PORTIONS!C9*USAGE!$I$3</f>
        <v>0</v>
      </c>
      <c r="D9" s="190">
        <f>PORTIONS!D9*USAGE!$I$4</f>
        <v>936.4692308</v>
      </c>
      <c r="E9" s="190">
        <f>PORTIONS!E9*USAGE!$I$5</f>
        <v>2809.407692</v>
      </c>
      <c r="F9" s="190">
        <f>PORTIONS!F9*USAGE!$I$6</f>
        <v>8896.457692</v>
      </c>
      <c r="G9" s="190">
        <f>PORTIONS!G9*USAGE!$I$7</f>
        <v>12174.1</v>
      </c>
      <c r="H9" s="190">
        <f>PORTIONS!H9*USAGE!$I$8</f>
        <v>2809.407692</v>
      </c>
      <c r="I9" s="190">
        <f>PORTIONS!I9*USAGE!$I$9</f>
        <v>2809.407692</v>
      </c>
      <c r="J9" s="190">
        <f>PORTIONS!J9*USAGE!$I$10</f>
        <v>9832.926923</v>
      </c>
      <c r="K9" s="190">
        <f>PORTIONS!K9*USAGE!$I$11</f>
        <v>2809.407692</v>
      </c>
      <c r="L9" s="190">
        <f>PORTIONS!L9*USAGE!$I$12</f>
        <v>5618.815385</v>
      </c>
      <c r="M9" s="142">
        <f>PORTIONS!M9*USAGE!$I$13</f>
        <v>0</v>
      </c>
      <c r="N9" s="190">
        <f>PORTIONS!N9*USAGE!$I$14</f>
        <v>0</v>
      </c>
      <c r="O9" s="190">
        <f>PORTIONS!O9*USAGE!$I$15</f>
        <v>0</v>
      </c>
      <c r="P9" s="190">
        <f>PORTIONS!P9*USAGE!$I$16</f>
        <v>0</v>
      </c>
      <c r="Q9" s="142">
        <f>PORTIONS!Q9*USAGE!$I$17</f>
        <v>0</v>
      </c>
      <c r="R9" s="190">
        <f>PORTIONS!R9*USAGE!$I$18</f>
        <v>0</v>
      </c>
      <c r="S9" s="190">
        <f>PORTIONS!S9*USAGE!$I$19</f>
        <v>0</v>
      </c>
      <c r="T9" s="190">
        <f>PORTIONS!T9*USAGE!$I$20</f>
        <v>0</v>
      </c>
      <c r="U9" s="190">
        <f>PORTIONS!U9*USAGE!$I$21</f>
        <v>0</v>
      </c>
      <c r="V9" s="218">
        <f t="shared" si="1"/>
        <v>48696.4</v>
      </c>
    </row>
    <row r="10">
      <c r="A10" s="158" t="str">
        <f>COSTS!A10&amp;" (g)"</f>
        <v>EGGS (g)</v>
      </c>
      <c r="B10" s="158">
        <f>PORTIONS!B10*USAGE!$I$2</f>
        <v>0</v>
      </c>
      <c r="C10" s="158">
        <f>PORTIONS!C10*USAGE!$I$3</f>
        <v>0</v>
      </c>
      <c r="D10" s="158">
        <f>PORTIONS!D10*USAGE!$I$4</f>
        <v>0</v>
      </c>
      <c r="E10" s="158">
        <f>PORTIONS!E10*USAGE!$I$5</f>
        <v>0</v>
      </c>
      <c r="F10" s="158">
        <f>PORTIONS!F10*USAGE!$I$6</f>
        <v>0</v>
      </c>
      <c r="G10" s="158">
        <f>PORTIONS!G10*USAGE!$I$7</f>
        <v>0</v>
      </c>
      <c r="H10" s="158">
        <f>PORTIONS!H10*USAGE!$I$8</f>
        <v>0</v>
      </c>
      <c r="I10" s="158">
        <f>PORTIONS!I10*USAGE!$I$9</f>
        <v>0</v>
      </c>
      <c r="J10" s="158">
        <f>PORTIONS!J10*USAGE!$I$10</f>
        <v>0</v>
      </c>
      <c r="K10" s="158">
        <f>PORTIONS!K10*USAGE!$I$11</f>
        <v>0</v>
      </c>
      <c r="L10" s="158">
        <f>PORTIONS!L10*USAGE!$I$12</f>
        <v>0</v>
      </c>
      <c r="M10" s="158">
        <f>PORTIONS!M10*USAGE!$I$13</f>
        <v>0</v>
      </c>
      <c r="N10" s="158">
        <f>PORTIONS!N10*USAGE!$I$14</f>
        <v>0</v>
      </c>
      <c r="O10" s="158">
        <f>PORTIONS!O10*USAGE!$I$15</f>
        <v>0</v>
      </c>
      <c r="P10" s="158">
        <f>PORTIONS!P10*USAGE!$I$16</f>
        <v>0</v>
      </c>
      <c r="Q10" s="158">
        <f>PORTIONS!Q10*USAGE!$I$17</f>
        <v>0</v>
      </c>
      <c r="R10" s="158">
        <f>PORTIONS!R10*USAGE!$I$18</f>
        <v>0</v>
      </c>
      <c r="S10" s="158">
        <f>PORTIONS!S10*USAGE!$I$19</f>
        <v>0</v>
      </c>
      <c r="T10" s="158">
        <f>PORTIONS!T10*USAGE!$I$20</f>
        <v>0</v>
      </c>
      <c r="U10" s="158">
        <f>PORTIONS!U10*USAGE!$I$21</f>
        <v>0</v>
      </c>
      <c r="V10" s="218">
        <f t="shared" si="1"/>
        <v>0</v>
      </c>
    </row>
    <row r="11">
      <c r="A11" s="141" t="str">
        <f>COSTS!A11&amp;" (g)"</f>
        <v>FLOUR, WHITE (g)</v>
      </c>
      <c r="B11" s="142">
        <f>PORTIONS!B11*USAGE!$I$2</f>
        <v>0</v>
      </c>
      <c r="C11" s="190">
        <f>PORTIONS!C11*USAGE!$I$3</f>
        <v>0</v>
      </c>
      <c r="D11" s="190">
        <f>PORTIONS!D11*USAGE!$I$4</f>
        <v>0</v>
      </c>
      <c r="E11" s="190">
        <f>PORTIONS!E11*USAGE!$I$5</f>
        <v>0</v>
      </c>
      <c r="F11" s="190">
        <f>PORTIONS!F11*USAGE!$I$6</f>
        <v>0</v>
      </c>
      <c r="G11" s="190">
        <f>PORTIONS!G11*USAGE!$I$7</f>
        <v>0</v>
      </c>
      <c r="H11" s="190">
        <f>PORTIONS!H11*USAGE!$I$8</f>
        <v>0</v>
      </c>
      <c r="I11" s="190">
        <f>PORTIONS!I11*USAGE!$I$9</f>
        <v>0</v>
      </c>
      <c r="J11" s="190">
        <f>PORTIONS!J11*USAGE!$I$10</f>
        <v>0</v>
      </c>
      <c r="K11" s="190">
        <f>PORTIONS!K11*USAGE!$I$11</f>
        <v>0</v>
      </c>
      <c r="L11" s="190">
        <f>PORTIONS!L11*USAGE!$I$12</f>
        <v>0</v>
      </c>
      <c r="M11" s="142">
        <f>PORTIONS!M11*USAGE!$I$13</f>
        <v>0</v>
      </c>
      <c r="N11" s="190">
        <f>PORTIONS!N11*USAGE!$I$14</f>
        <v>0</v>
      </c>
      <c r="O11" s="190">
        <f>PORTIONS!O11*USAGE!$I$15</f>
        <v>0</v>
      </c>
      <c r="P11" s="190">
        <f>PORTIONS!P11*USAGE!$I$16</f>
        <v>0</v>
      </c>
      <c r="Q11" s="142">
        <f>PORTIONS!Q11*USAGE!$I$17</f>
        <v>0</v>
      </c>
      <c r="R11" s="190">
        <f>PORTIONS!R11*USAGE!$I$18</f>
        <v>0</v>
      </c>
      <c r="S11" s="190">
        <f>PORTIONS!S11*USAGE!$I$19</f>
        <v>0</v>
      </c>
      <c r="T11" s="190">
        <f>PORTIONS!T11*USAGE!$I$20</f>
        <v>0</v>
      </c>
      <c r="U11" s="190">
        <f>PORTIONS!U11*USAGE!$I$21</f>
        <v>0</v>
      </c>
      <c r="V11" s="218">
        <f t="shared" si="1"/>
        <v>0</v>
      </c>
    </row>
    <row r="12">
      <c r="A12" s="141" t="str">
        <f>COSTS!A12&amp;" (g)"</f>
        <v>FLOUR, WHOLE WHEAT (g)</v>
      </c>
      <c r="B12" s="142">
        <f>PORTIONS!B12*USAGE!$I$2</f>
        <v>0</v>
      </c>
      <c r="C12" s="190">
        <f>PORTIONS!C12*USAGE!$I$3</f>
        <v>0</v>
      </c>
      <c r="D12" s="190">
        <f>PORTIONS!D12*USAGE!$I$4</f>
        <v>0</v>
      </c>
      <c r="E12" s="190">
        <f>PORTIONS!E12*USAGE!$I$5</f>
        <v>0</v>
      </c>
      <c r="F12" s="190">
        <f>PORTIONS!F12*USAGE!$I$6</f>
        <v>0</v>
      </c>
      <c r="G12" s="190">
        <f>PORTIONS!G12*USAGE!$I$7</f>
        <v>0</v>
      </c>
      <c r="H12" s="190">
        <f>PORTIONS!H12*USAGE!$I$8</f>
        <v>0</v>
      </c>
      <c r="I12" s="190">
        <f>PORTIONS!I12*USAGE!$I$9</f>
        <v>0</v>
      </c>
      <c r="J12" s="190">
        <f>PORTIONS!J12*USAGE!$I$10</f>
        <v>0</v>
      </c>
      <c r="K12" s="190">
        <f>PORTIONS!K12*USAGE!$I$11</f>
        <v>0</v>
      </c>
      <c r="L12" s="190">
        <f>PORTIONS!L12*USAGE!$I$12</f>
        <v>0</v>
      </c>
      <c r="M12" s="142">
        <f>PORTIONS!M12*USAGE!$I$13</f>
        <v>0</v>
      </c>
      <c r="N12" s="190">
        <f>PORTIONS!N12*USAGE!$I$14</f>
        <v>0</v>
      </c>
      <c r="O12" s="190">
        <f>PORTIONS!O12*USAGE!$I$15</f>
        <v>0</v>
      </c>
      <c r="P12" s="190">
        <f>PORTIONS!P12*USAGE!$I$16</f>
        <v>0</v>
      </c>
      <c r="Q12" s="142">
        <f>PORTIONS!Q12*USAGE!$I$17</f>
        <v>0</v>
      </c>
      <c r="R12" s="190">
        <f>PORTIONS!R12*USAGE!$I$18</f>
        <v>0</v>
      </c>
      <c r="S12" s="190">
        <f>PORTIONS!S12*USAGE!$I$19</f>
        <v>0</v>
      </c>
      <c r="T12" s="190">
        <f>PORTIONS!T12*USAGE!$I$20</f>
        <v>0</v>
      </c>
      <c r="U12" s="190">
        <f>PORTIONS!U12*USAGE!$I$21</f>
        <v>0</v>
      </c>
      <c r="V12" s="218">
        <f t="shared" si="1"/>
        <v>0</v>
      </c>
    </row>
    <row r="13">
      <c r="A13" s="141" t="str">
        <f>COSTS!A13&amp;" (g)"</f>
        <v>Garlic, raw (g)</v>
      </c>
      <c r="B13" s="142">
        <f>PORTIONS!B13*USAGE!$I$2</f>
        <v>0</v>
      </c>
      <c r="C13" s="190">
        <f>PORTIONS!C13*USAGE!$I$3</f>
        <v>0</v>
      </c>
      <c r="D13" s="190">
        <f>PORTIONS!D13*USAGE!$I$4</f>
        <v>0</v>
      </c>
      <c r="E13" s="190">
        <f>PORTIONS!E13*USAGE!$I$5</f>
        <v>0</v>
      </c>
      <c r="F13" s="190">
        <f>PORTIONS!F13*USAGE!$I$6</f>
        <v>0</v>
      </c>
      <c r="G13" s="190">
        <f>PORTIONS!G13*USAGE!$I$7</f>
        <v>0</v>
      </c>
      <c r="H13" s="190">
        <f>PORTIONS!H13*USAGE!$I$8</f>
        <v>84.81230769</v>
      </c>
      <c r="I13" s="190">
        <f>PORTIONS!I13*USAGE!$I$9</f>
        <v>0</v>
      </c>
      <c r="J13" s="190">
        <f>PORTIONS!J13*USAGE!$I$10</f>
        <v>0</v>
      </c>
      <c r="K13" s="190">
        <f>PORTIONS!K13*USAGE!$I$11</f>
        <v>0</v>
      </c>
      <c r="L13" s="190">
        <f>PORTIONS!L13*USAGE!$I$12</f>
        <v>0</v>
      </c>
      <c r="M13" s="142">
        <f>PORTIONS!M13*USAGE!$I$13</f>
        <v>0</v>
      </c>
      <c r="N13" s="190">
        <f>PORTIONS!N13*USAGE!$I$14</f>
        <v>0</v>
      </c>
      <c r="O13" s="190">
        <f>PORTIONS!O13*USAGE!$I$15</f>
        <v>0</v>
      </c>
      <c r="P13" s="190">
        <f>PORTIONS!P13*USAGE!$I$16</f>
        <v>0</v>
      </c>
      <c r="Q13" s="142">
        <f>PORTIONS!Q13*USAGE!$I$17</f>
        <v>0</v>
      </c>
      <c r="R13" s="190">
        <f>PORTIONS!R13*USAGE!$I$18</f>
        <v>0</v>
      </c>
      <c r="S13" s="190">
        <f>PORTIONS!S13*USAGE!$I$19</f>
        <v>0</v>
      </c>
      <c r="T13" s="190">
        <f>PORTIONS!T13*USAGE!$I$20</f>
        <v>0</v>
      </c>
      <c r="U13" s="190">
        <f>PORTIONS!U13*USAGE!$I$21</f>
        <v>0</v>
      </c>
      <c r="V13" s="218">
        <f t="shared" si="1"/>
        <v>84.81230769</v>
      </c>
    </row>
    <row r="14">
      <c r="A14" s="141" t="str">
        <f>COSTS!A14&amp;" (g)"</f>
        <v>Garlic, roasted (g)</v>
      </c>
      <c r="B14" s="142">
        <f>PORTIONS!B14*USAGE!$I$2</f>
        <v>0</v>
      </c>
      <c r="C14" s="190">
        <f>PORTIONS!C14*USAGE!$I$3</f>
        <v>0</v>
      </c>
      <c r="D14" s="190">
        <f>PORTIONS!D14*USAGE!$I$4</f>
        <v>0</v>
      </c>
      <c r="E14" s="190">
        <f>PORTIONS!E14*USAGE!$I$5</f>
        <v>424.0615385</v>
      </c>
      <c r="F14" s="190">
        <f>PORTIONS!F14*USAGE!$I$6</f>
        <v>0</v>
      </c>
      <c r="G14" s="190">
        <f>PORTIONS!G14*USAGE!$I$7</f>
        <v>0</v>
      </c>
      <c r="H14" s="190">
        <f>PORTIONS!H14*USAGE!$I$8</f>
        <v>0</v>
      </c>
      <c r="I14" s="190">
        <f>PORTIONS!I14*USAGE!$I$9</f>
        <v>0</v>
      </c>
      <c r="J14" s="190">
        <f>PORTIONS!J14*USAGE!$I$10</f>
        <v>0</v>
      </c>
      <c r="K14" s="190">
        <f>PORTIONS!K14*USAGE!$I$11</f>
        <v>0</v>
      </c>
      <c r="L14" s="190">
        <f>PORTIONS!L14*USAGE!$I$12</f>
        <v>0</v>
      </c>
      <c r="M14" s="142">
        <f>PORTIONS!M14*USAGE!$I$13</f>
        <v>0</v>
      </c>
      <c r="N14" s="190">
        <f>PORTIONS!N14*USAGE!$I$14</f>
        <v>0</v>
      </c>
      <c r="O14" s="190">
        <f>PORTIONS!O14*USAGE!$I$15</f>
        <v>0</v>
      </c>
      <c r="P14" s="190">
        <f>PORTIONS!P14*USAGE!$I$16</f>
        <v>0</v>
      </c>
      <c r="Q14" s="142">
        <f>PORTIONS!Q14*USAGE!$I$17</f>
        <v>0</v>
      </c>
      <c r="R14" s="190">
        <f>PORTIONS!R14*USAGE!$I$18</f>
        <v>0</v>
      </c>
      <c r="S14" s="190">
        <f>PORTIONS!S14*USAGE!$I$19</f>
        <v>0</v>
      </c>
      <c r="T14" s="190">
        <f>PORTIONS!T14*USAGE!$I$20</f>
        <v>0</v>
      </c>
      <c r="U14" s="190">
        <f>PORTIONS!U14*USAGE!$I$21</f>
        <v>0</v>
      </c>
      <c r="V14" s="218">
        <f t="shared" si="1"/>
        <v>424.0615385</v>
      </c>
    </row>
    <row r="15">
      <c r="A15" s="141" t="str">
        <f>COSTS!A15&amp;" (g)"</f>
        <v>Grana Padano (g)</v>
      </c>
      <c r="B15" s="142">
        <f>PORTIONS!B15*USAGE!$I$2</f>
        <v>0</v>
      </c>
      <c r="C15" s="190">
        <f>PORTIONS!C15*USAGE!$I$3</f>
        <v>0</v>
      </c>
      <c r="D15" s="190">
        <f>PORTIONS!D15*USAGE!$I$4</f>
        <v>0</v>
      </c>
      <c r="E15" s="190">
        <f>PORTIONS!E15*USAGE!$I$5</f>
        <v>0</v>
      </c>
      <c r="F15" s="190">
        <f>PORTIONS!F15*USAGE!$I$6</f>
        <v>0</v>
      </c>
      <c r="G15" s="190">
        <f>PORTIONS!G15*USAGE!$I$7</f>
        <v>0</v>
      </c>
      <c r="H15" s="190">
        <f>PORTIONS!H15*USAGE!$I$8</f>
        <v>159.0230769</v>
      </c>
      <c r="I15" s="190">
        <f>PORTIONS!I15*USAGE!$I$9</f>
        <v>265.0384615</v>
      </c>
      <c r="J15" s="190">
        <f>PORTIONS!J15*USAGE!$I$10</f>
        <v>0</v>
      </c>
      <c r="K15" s="190">
        <f>PORTIONS!K15*USAGE!$I$11</f>
        <v>0</v>
      </c>
      <c r="L15" s="190">
        <f>PORTIONS!L15*USAGE!$I$12</f>
        <v>0</v>
      </c>
      <c r="M15" s="142">
        <f>PORTIONS!M15*USAGE!$I$13</f>
        <v>0</v>
      </c>
      <c r="N15" s="190">
        <f>PORTIONS!N15*USAGE!$I$14</f>
        <v>72.09046154</v>
      </c>
      <c r="O15" s="190">
        <f>PORTIONS!O15*USAGE!$I$15</f>
        <v>0</v>
      </c>
      <c r="P15" s="190">
        <f>PORTIONS!P15*USAGE!$I$16</f>
        <v>0</v>
      </c>
      <c r="Q15" s="142">
        <f>PORTIONS!Q15*USAGE!$I$17</f>
        <v>0</v>
      </c>
      <c r="R15" s="190">
        <f>PORTIONS!R15*USAGE!$I$18</f>
        <v>0</v>
      </c>
      <c r="S15" s="190">
        <f>PORTIONS!S15*USAGE!$I$19</f>
        <v>0</v>
      </c>
      <c r="T15" s="190">
        <f>PORTIONS!T15*USAGE!$I$20</f>
        <v>0</v>
      </c>
      <c r="U15" s="190">
        <f>PORTIONS!U15*USAGE!$I$21</f>
        <v>0</v>
      </c>
      <c r="V15" s="218">
        <f t="shared" si="1"/>
        <v>496.152</v>
      </c>
    </row>
    <row r="16">
      <c r="A16" s="141" t="str">
        <f>COSTS!A16&amp;" (g)"</f>
        <v>Hazelnuts, candied (g)</v>
      </c>
      <c r="B16" s="142">
        <f>PORTIONS!B16*USAGE!$I$2</f>
        <v>0</v>
      </c>
      <c r="C16" s="190">
        <f>PORTIONS!C16*USAGE!$I$3</f>
        <v>0</v>
      </c>
      <c r="D16" s="190">
        <f>PORTIONS!D16*USAGE!$I$4</f>
        <v>0</v>
      </c>
      <c r="E16" s="190">
        <f>PORTIONS!E16*USAGE!$I$5</f>
        <v>0</v>
      </c>
      <c r="F16" s="190">
        <f>PORTIONS!F16*USAGE!$I$6</f>
        <v>0</v>
      </c>
      <c r="G16" s="190">
        <f>PORTIONS!G16*USAGE!$I$7</f>
        <v>0</v>
      </c>
      <c r="H16" s="190">
        <f>PORTIONS!H16*USAGE!$I$8</f>
        <v>0</v>
      </c>
      <c r="I16" s="190">
        <f>PORTIONS!I16*USAGE!$I$9</f>
        <v>0</v>
      </c>
      <c r="J16" s="190">
        <f>PORTIONS!J16*USAGE!$I$10</f>
        <v>0</v>
      </c>
      <c r="K16" s="190">
        <f>PORTIONS!K16*USAGE!$I$11</f>
        <v>0</v>
      </c>
      <c r="L16" s="190">
        <f>PORTIONS!L16*USAGE!$I$12</f>
        <v>0</v>
      </c>
      <c r="M16" s="142">
        <f>PORTIONS!M16*USAGE!$I$13</f>
        <v>0</v>
      </c>
      <c r="N16" s="190">
        <f>PORTIONS!N16*USAGE!$I$14</f>
        <v>0</v>
      </c>
      <c r="O16" s="190">
        <f>PORTIONS!O16*USAGE!$I$15</f>
        <v>0</v>
      </c>
      <c r="P16" s="190">
        <f>PORTIONS!P16*USAGE!$I$16</f>
        <v>106.0153846</v>
      </c>
      <c r="Q16" s="142">
        <f>PORTIONS!Q16*USAGE!$I$17</f>
        <v>0</v>
      </c>
      <c r="R16" s="190">
        <f>PORTIONS!R16*USAGE!$I$18</f>
        <v>0</v>
      </c>
      <c r="S16" s="190">
        <f>PORTIONS!S16*USAGE!$I$19</f>
        <v>0</v>
      </c>
      <c r="T16" s="190">
        <f>PORTIONS!T16*USAGE!$I$20</f>
        <v>0</v>
      </c>
      <c r="U16" s="190">
        <f>PORTIONS!U16*USAGE!$I$21</f>
        <v>0</v>
      </c>
      <c r="V16" s="218">
        <f t="shared" si="1"/>
        <v>106.0153846</v>
      </c>
    </row>
    <row r="17">
      <c r="A17" s="141" t="str">
        <f>COSTS!A17&amp;" (g)"</f>
        <v>Hazelnuts, roasted (g)</v>
      </c>
      <c r="B17" s="142">
        <f>PORTIONS!B17*USAGE!$I$2</f>
        <v>0</v>
      </c>
      <c r="C17" s="190">
        <f>PORTIONS!C17*USAGE!$I$3</f>
        <v>0</v>
      </c>
      <c r="D17" s="190">
        <f>PORTIONS!D17*USAGE!$I$4</f>
        <v>0</v>
      </c>
      <c r="E17" s="190">
        <f>PORTIONS!E17*USAGE!$I$5</f>
        <v>0</v>
      </c>
      <c r="F17" s="190">
        <f>PORTIONS!F17*USAGE!$I$6</f>
        <v>0</v>
      </c>
      <c r="G17" s="190">
        <f>PORTIONS!G17*USAGE!$I$7</f>
        <v>0</v>
      </c>
      <c r="H17" s="190">
        <f>PORTIONS!H17*USAGE!$I$8</f>
        <v>0</v>
      </c>
      <c r="I17" s="190">
        <f>PORTIONS!I17*USAGE!$I$9</f>
        <v>106.0153846</v>
      </c>
      <c r="J17" s="190">
        <f>PORTIONS!J17*USAGE!$I$10</f>
        <v>0</v>
      </c>
      <c r="K17" s="190">
        <f>PORTIONS!K17*USAGE!$I$11</f>
        <v>0</v>
      </c>
      <c r="L17" s="190">
        <f>PORTIONS!L17*USAGE!$I$12</f>
        <v>0</v>
      </c>
      <c r="M17" s="142">
        <f>PORTIONS!M17*USAGE!$I$13</f>
        <v>0</v>
      </c>
      <c r="N17" s="190">
        <f>PORTIONS!N17*USAGE!$I$14</f>
        <v>0</v>
      </c>
      <c r="O17" s="190">
        <f>PORTIONS!O17*USAGE!$I$15</f>
        <v>0</v>
      </c>
      <c r="P17" s="190">
        <f>PORTIONS!P17*USAGE!$I$16</f>
        <v>0</v>
      </c>
      <c r="Q17" s="142">
        <f>PORTIONS!Q17*USAGE!$I$17</f>
        <v>0</v>
      </c>
      <c r="R17" s="190">
        <f>PORTIONS!R17*USAGE!$I$18</f>
        <v>0</v>
      </c>
      <c r="S17" s="190">
        <f>PORTIONS!S17*USAGE!$I$19</f>
        <v>0</v>
      </c>
      <c r="T17" s="190">
        <f>PORTIONS!T17*USAGE!$I$20</f>
        <v>0</v>
      </c>
      <c r="U17" s="190">
        <f>PORTIONS!U17*USAGE!$I$21</f>
        <v>0</v>
      </c>
      <c r="V17" s="218">
        <f t="shared" si="1"/>
        <v>106.0153846</v>
      </c>
    </row>
    <row r="18">
      <c r="A18" s="141" t="str">
        <f>COSTS!A18&amp;" (g)"</f>
        <v>Kefalograviera (g)</v>
      </c>
      <c r="B18" s="142">
        <f>PORTIONS!B18*USAGE!$I$2</f>
        <v>0</v>
      </c>
      <c r="C18" s="190">
        <f>PORTIONS!C18*USAGE!$I$3</f>
        <v>0</v>
      </c>
      <c r="D18" s="190">
        <f>PORTIONS!D18*USAGE!$I$4</f>
        <v>0</v>
      </c>
      <c r="E18" s="190">
        <f>PORTIONS!E18*USAGE!$I$5</f>
        <v>0</v>
      </c>
      <c r="F18" s="190">
        <f>PORTIONS!F18*USAGE!$I$6</f>
        <v>0</v>
      </c>
      <c r="G18" s="190">
        <f>PORTIONS!G18*USAGE!$I$7</f>
        <v>0</v>
      </c>
      <c r="H18" s="190">
        <f>PORTIONS!H18*USAGE!$I$8</f>
        <v>0</v>
      </c>
      <c r="I18" s="190">
        <f>PORTIONS!I18*USAGE!$I$9</f>
        <v>0</v>
      </c>
      <c r="J18" s="190">
        <f>PORTIONS!J18*USAGE!$I$10</f>
        <v>0</v>
      </c>
      <c r="K18" s="190">
        <f>PORTIONS!K18*USAGE!$I$11</f>
        <v>212.0307692</v>
      </c>
      <c r="L18" s="190">
        <f>PORTIONS!L18*USAGE!$I$12</f>
        <v>0</v>
      </c>
      <c r="M18" s="142">
        <f>PORTIONS!M18*USAGE!$I$13</f>
        <v>0</v>
      </c>
      <c r="N18" s="190">
        <f>PORTIONS!N18*USAGE!$I$14</f>
        <v>0</v>
      </c>
      <c r="O18" s="190">
        <f>PORTIONS!O18*USAGE!$I$15</f>
        <v>0</v>
      </c>
      <c r="P18" s="190">
        <f>PORTIONS!P18*USAGE!$I$16</f>
        <v>0</v>
      </c>
      <c r="Q18" s="142">
        <f>PORTIONS!Q18*USAGE!$I$17</f>
        <v>0</v>
      </c>
      <c r="R18" s="190">
        <f>PORTIONS!R18*USAGE!$I$18</f>
        <v>0</v>
      </c>
      <c r="S18" s="190">
        <f>PORTIONS!S18*USAGE!$I$19</f>
        <v>0</v>
      </c>
      <c r="T18" s="190">
        <f>PORTIONS!T18*USAGE!$I$20</f>
        <v>0</v>
      </c>
      <c r="U18" s="190">
        <f>PORTIONS!U18*USAGE!$I$21</f>
        <v>0</v>
      </c>
      <c r="V18" s="218">
        <f t="shared" si="1"/>
        <v>212.0307692</v>
      </c>
    </row>
    <row r="19">
      <c r="A19" s="158" t="str">
        <f>COSTS!A19&amp;" (g)"</f>
        <v>Lemons (g)</v>
      </c>
      <c r="B19" s="158">
        <f>PORTIONS!B19*USAGE!$I$2</f>
        <v>0</v>
      </c>
      <c r="C19" s="158">
        <f>PORTIONS!C19*USAGE!$I$3</f>
        <v>0</v>
      </c>
      <c r="D19" s="158">
        <f>PORTIONS!D19*USAGE!$I$4</f>
        <v>0</v>
      </c>
      <c r="E19" s="158">
        <f>PORTIONS!E19*USAGE!$I$5</f>
        <v>0</v>
      </c>
      <c r="F19" s="158">
        <f>PORTIONS!F19*USAGE!$I$6</f>
        <v>0</v>
      </c>
      <c r="G19" s="158">
        <f>PORTIONS!G19*USAGE!$I$7</f>
        <v>0</v>
      </c>
      <c r="H19" s="158">
        <f>PORTIONS!H19*USAGE!$I$8</f>
        <v>0</v>
      </c>
      <c r="I19" s="158">
        <f>PORTIONS!I19*USAGE!$I$9</f>
        <v>0</v>
      </c>
      <c r="J19" s="158">
        <f>PORTIONS!J19*USAGE!$I$10</f>
        <v>0</v>
      </c>
      <c r="K19" s="158">
        <f>PORTIONS!K19*USAGE!$I$11</f>
        <v>0</v>
      </c>
      <c r="L19" s="158">
        <f>PORTIONS!L19*USAGE!$I$12</f>
        <v>0</v>
      </c>
      <c r="M19" s="158">
        <f>PORTIONS!M19*USAGE!$I$13</f>
        <v>0</v>
      </c>
      <c r="N19" s="158">
        <f>PORTIONS!N19*USAGE!$I$14</f>
        <v>0.9011307692</v>
      </c>
      <c r="O19" s="158">
        <f>PORTIONS!O19*USAGE!$I$15</f>
        <v>0</v>
      </c>
      <c r="P19" s="158">
        <f>PORTIONS!P19*USAGE!$I$16</f>
        <v>0</v>
      </c>
      <c r="Q19" s="158">
        <f>PORTIONS!Q19*USAGE!$I$17</f>
        <v>0</v>
      </c>
      <c r="R19" s="158">
        <f>PORTIONS!R19*USAGE!$I$18</f>
        <v>0</v>
      </c>
      <c r="S19" s="158">
        <f>PORTIONS!S19*USAGE!$I$19</f>
        <v>0</v>
      </c>
      <c r="T19" s="158">
        <f>PORTIONS!T19*USAGE!$I$20</f>
        <v>0</v>
      </c>
      <c r="U19" s="158">
        <f>PORTIONS!U19*USAGE!$I$21</f>
        <v>0</v>
      </c>
      <c r="V19" s="218">
        <f t="shared" si="1"/>
        <v>0.9011307692</v>
      </c>
    </row>
    <row r="20">
      <c r="A20" s="141" t="str">
        <f>COSTS!A20&amp;" (g)"</f>
        <v>Lettuce, romaine (g)</v>
      </c>
      <c r="B20" s="142">
        <f>PORTIONS!B20*USAGE!$I$2</f>
        <v>0</v>
      </c>
      <c r="C20" s="190">
        <f>PORTIONS!C20*USAGE!$I$3</f>
        <v>0</v>
      </c>
      <c r="D20" s="190">
        <f>PORTIONS!D20*USAGE!$I$4</f>
        <v>0</v>
      </c>
      <c r="E20" s="190">
        <f>PORTIONS!E20*USAGE!$I$5</f>
        <v>0</v>
      </c>
      <c r="F20" s="190">
        <f>PORTIONS!F20*USAGE!$I$6</f>
        <v>0</v>
      </c>
      <c r="G20" s="190">
        <f>PORTIONS!G20*USAGE!$I$7</f>
        <v>0</v>
      </c>
      <c r="H20" s="190">
        <f>PORTIONS!H20*USAGE!$I$8</f>
        <v>0</v>
      </c>
      <c r="I20" s="190">
        <f>PORTIONS!I20*USAGE!$I$9</f>
        <v>0</v>
      </c>
      <c r="J20" s="190">
        <f>PORTIONS!J20*USAGE!$I$10</f>
        <v>0</v>
      </c>
      <c r="K20" s="190">
        <f>PORTIONS!K20*USAGE!$I$11</f>
        <v>0</v>
      </c>
      <c r="L20" s="190">
        <f>PORTIONS!L20*USAGE!$I$12</f>
        <v>0</v>
      </c>
      <c r="M20" s="142">
        <f>PORTIONS!M20*USAGE!$I$13</f>
        <v>0</v>
      </c>
      <c r="N20" s="190">
        <f>PORTIONS!N20*USAGE!$I$14</f>
        <v>973.2212308</v>
      </c>
      <c r="O20" s="190">
        <f>PORTIONS!O20*USAGE!$I$15</f>
        <v>0</v>
      </c>
      <c r="P20" s="190">
        <f>PORTIONS!P20*USAGE!$I$16</f>
        <v>0</v>
      </c>
      <c r="Q20" s="142">
        <f>PORTIONS!Q20*USAGE!$I$17</f>
        <v>0</v>
      </c>
      <c r="R20" s="190">
        <f>PORTIONS!R20*USAGE!$I$18</f>
        <v>0</v>
      </c>
      <c r="S20" s="190">
        <f>PORTIONS!S20*USAGE!$I$19</f>
        <v>0</v>
      </c>
      <c r="T20" s="190">
        <f>PORTIONS!T20*USAGE!$I$20</f>
        <v>0</v>
      </c>
      <c r="U20" s="190">
        <f>PORTIONS!U20*USAGE!$I$21</f>
        <v>0</v>
      </c>
      <c r="V20" s="218">
        <f t="shared" si="1"/>
        <v>973.2212308</v>
      </c>
    </row>
    <row r="21">
      <c r="A21" s="141" t="str">
        <f>COSTS!A21&amp;" (g)"</f>
        <v>Marinara (g)</v>
      </c>
      <c r="B21" s="142">
        <f>PORTIONS!B21*USAGE!$I$2</f>
        <v>0</v>
      </c>
      <c r="C21" s="190">
        <f>PORTIONS!C21*USAGE!$I$3</f>
        <v>0</v>
      </c>
      <c r="D21" s="190">
        <f>PORTIONS!D21*USAGE!$I$4</f>
        <v>424.0615385</v>
      </c>
      <c r="E21" s="190">
        <f>PORTIONS!E21*USAGE!$I$5</f>
        <v>1272.184615</v>
      </c>
      <c r="F21" s="190">
        <f>PORTIONS!F21*USAGE!$I$6</f>
        <v>2014.292308</v>
      </c>
      <c r="G21" s="190">
        <f>PORTIONS!G21*USAGE!$I$7</f>
        <v>2756.4</v>
      </c>
      <c r="H21" s="190">
        <f>PORTIONS!H21*USAGE!$I$8</f>
        <v>1272.184615</v>
      </c>
      <c r="I21" s="190">
        <f>PORTIONS!I21*USAGE!$I$9</f>
        <v>0</v>
      </c>
      <c r="J21" s="190">
        <f>PORTIONS!J21*USAGE!$I$10</f>
        <v>2226.323077</v>
      </c>
      <c r="K21" s="190">
        <f>PORTIONS!K21*USAGE!$I$11</f>
        <v>0</v>
      </c>
      <c r="L21" s="190">
        <f>PORTIONS!L21*USAGE!$I$12</f>
        <v>1272.184615</v>
      </c>
      <c r="M21" s="142">
        <f>PORTIONS!M21*USAGE!$I$13</f>
        <v>0</v>
      </c>
      <c r="N21" s="190">
        <f>PORTIONS!N21*USAGE!$I$14</f>
        <v>0</v>
      </c>
      <c r="O21" s="190">
        <f>PORTIONS!O21*USAGE!$I$15</f>
        <v>0</v>
      </c>
      <c r="P21" s="190">
        <f>PORTIONS!P21*USAGE!$I$16</f>
        <v>0</v>
      </c>
      <c r="Q21" s="142">
        <f>PORTIONS!Q21*USAGE!$I$17</f>
        <v>0</v>
      </c>
      <c r="R21" s="190">
        <f>PORTIONS!R21*USAGE!$I$18</f>
        <v>0</v>
      </c>
      <c r="S21" s="190">
        <f>PORTIONS!S21*USAGE!$I$19</f>
        <v>0</v>
      </c>
      <c r="T21" s="190">
        <f>PORTIONS!T21*USAGE!$I$20</f>
        <v>0</v>
      </c>
      <c r="U21" s="190">
        <f>PORTIONS!U21*USAGE!$I$21</f>
        <v>0</v>
      </c>
      <c r="V21" s="218">
        <f t="shared" si="1"/>
        <v>11237.63077</v>
      </c>
    </row>
    <row r="22">
      <c r="A22" s="141" t="str">
        <f>COSTS!A22&amp;" (g)"</f>
        <v>Mozzarella (g)</v>
      </c>
      <c r="B22" s="142">
        <f>PORTIONS!B22*USAGE!$I$2</f>
        <v>0</v>
      </c>
      <c r="C22" s="190">
        <f>PORTIONS!C22*USAGE!$I$3</f>
        <v>0</v>
      </c>
      <c r="D22" s="190">
        <f>PORTIONS!D22*USAGE!$I$4</f>
        <v>0</v>
      </c>
      <c r="E22" s="190">
        <f>PORTIONS!E22*USAGE!$I$5</f>
        <v>0</v>
      </c>
      <c r="F22" s="190">
        <f>PORTIONS!F22*USAGE!$I$6</f>
        <v>1846.434615</v>
      </c>
      <c r="G22" s="190">
        <f>PORTIONS!G22*USAGE!$I$7</f>
        <v>2526.7</v>
      </c>
      <c r="H22" s="190">
        <f>PORTIONS!H22*USAGE!$I$8</f>
        <v>0</v>
      </c>
      <c r="I22" s="190">
        <f>PORTIONS!I22*USAGE!$I$9</f>
        <v>0</v>
      </c>
      <c r="J22" s="190">
        <f>PORTIONS!J22*USAGE!$I$10</f>
        <v>2040.796154</v>
      </c>
      <c r="K22" s="190">
        <f>PORTIONS!K22*USAGE!$I$11</f>
        <v>583.0846154</v>
      </c>
      <c r="L22" s="190">
        <f>PORTIONS!L22*USAGE!$I$12</f>
        <v>1166.169231</v>
      </c>
      <c r="M22" s="142">
        <f>PORTIONS!M22*USAGE!$I$13</f>
        <v>0</v>
      </c>
      <c r="N22" s="190">
        <f>PORTIONS!N22*USAGE!$I$14</f>
        <v>0</v>
      </c>
      <c r="O22" s="190">
        <f>PORTIONS!O22*USAGE!$I$15</f>
        <v>407.0990769</v>
      </c>
      <c r="P22" s="190">
        <f>PORTIONS!P22*USAGE!$I$16</f>
        <v>0</v>
      </c>
      <c r="Q22" s="142">
        <f>PORTIONS!Q22*USAGE!$I$17</f>
        <v>0</v>
      </c>
      <c r="R22" s="190">
        <f>PORTIONS!R22*USAGE!$I$18</f>
        <v>0</v>
      </c>
      <c r="S22" s="190">
        <f>PORTIONS!S22*USAGE!$I$19</f>
        <v>0</v>
      </c>
      <c r="T22" s="190">
        <f>PORTIONS!T22*USAGE!$I$20</f>
        <v>0</v>
      </c>
      <c r="U22" s="190">
        <f>PORTIONS!U22*USAGE!$I$21</f>
        <v>0</v>
      </c>
      <c r="V22" s="218">
        <f t="shared" si="1"/>
        <v>8570.283692</v>
      </c>
    </row>
    <row r="23">
      <c r="A23" s="141" t="str">
        <f>COSTS!A23&amp;" (g)"</f>
        <v>MOZZARELLA CURD (g)</v>
      </c>
      <c r="B23" s="142">
        <f>PORTIONS!B23*USAGE!$I$2</f>
        <v>0</v>
      </c>
      <c r="C23" s="190">
        <f>PORTIONS!C23*USAGE!$I$3</f>
        <v>0</v>
      </c>
      <c r="D23" s="190">
        <f>PORTIONS!D23*USAGE!$I$4</f>
        <v>0</v>
      </c>
      <c r="E23" s="190">
        <f>PORTIONS!E23*USAGE!$I$5</f>
        <v>0</v>
      </c>
      <c r="F23" s="190">
        <f>PORTIONS!F23*USAGE!$I$6</f>
        <v>0</v>
      </c>
      <c r="G23" s="190">
        <f>PORTIONS!G23*USAGE!$I$7</f>
        <v>0</v>
      </c>
      <c r="H23" s="190">
        <f>PORTIONS!H23*USAGE!$I$8</f>
        <v>0</v>
      </c>
      <c r="I23" s="190">
        <f>PORTIONS!I23*USAGE!$I$9</f>
        <v>0</v>
      </c>
      <c r="J23" s="190">
        <f>PORTIONS!J23*USAGE!$I$10</f>
        <v>0</v>
      </c>
      <c r="K23" s="190">
        <f>PORTIONS!K23*USAGE!$I$11</f>
        <v>0</v>
      </c>
      <c r="L23" s="190">
        <f>PORTIONS!L23*USAGE!$I$12</f>
        <v>0</v>
      </c>
      <c r="M23" s="142">
        <f>PORTIONS!M23*USAGE!$I$13</f>
        <v>0</v>
      </c>
      <c r="N23" s="190">
        <f>PORTIONS!N23*USAGE!$I$14</f>
        <v>0</v>
      </c>
      <c r="O23" s="190">
        <f>PORTIONS!O23*USAGE!$I$15</f>
        <v>0</v>
      </c>
      <c r="P23" s="190">
        <f>PORTIONS!P23*USAGE!$I$16</f>
        <v>0</v>
      </c>
      <c r="Q23" s="142">
        <f>PORTIONS!Q23*USAGE!$I$17</f>
        <v>0</v>
      </c>
      <c r="R23" s="190">
        <f>PORTIONS!R23*USAGE!$I$18</f>
        <v>0</v>
      </c>
      <c r="S23" s="190">
        <f>PORTIONS!S23*USAGE!$I$19</f>
        <v>0</v>
      </c>
      <c r="T23" s="190">
        <f>PORTIONS!T23*USAGE!$I$20</f>
        <v>0</v>
      </c>
      <c r="U23" s="190">
        <f>PORTIONS!U23*USAGE!$I$21</f>
        <v>0</v>
      </c>
      <c r="V23" s="218">
        <f t="shared" si="1"/>
        <v>0</v>
      </c>
    </row>
    <row r="24">
      <c r="A24" s="141" t="str">
        <f>COSTS!A24&amp;" (g)"</f>
        <v>MUSHROOMS (g)</v>
      </c>
      <c r="B24" s="142">
        <f>PORTIONS!B24*USAGE!$I$2</f>
        <v>0</v>
      </c>
      <c r="C24" s="190">
        <f>PORTIONS!C24*USAGE!$I$3</f>
        <v>0</v>
      </c>
      <c r="D24" s="190">
        <f>PORTIONS!D24*USAGE!$I$4</f>
        <v>0</v>
      </c>
      <c r="E24" s="190">
        <f>PORTIONS!E24*USAGE!$I$5</f>
        <v>0</v>
      </c>
      <c r="F24" s="190">
        <f>PORTIONS!F24*USAGE!$I$6</f>
        <v>0</v>
      </c>
      <c r="G24" s="190">
        <f>PORTIONS!G24*USAGE!$I$7</f>
        <v>0</v>
      </c>
      <c r="H24" s="190">
        <f>PORTIONS!H24*USAGE!$I$8</f>
        <v>0</v>
      </c>
      <c r="I24" s="190">
        <f>PORTIONS!I24*USAGE!$I$9</f>
        <v>0</v>
      </c>
      <c r="J24" s="190">
        <f>PORTIONS!J24*USAGE!$I$10</f>
        <v>0</v>
      </c>
      <c r="K24" s="190">
        <f>PORTIONS!K24*USAGE!$I$11</f>
        <v>0</v>
      </c>
      <c r="L24" s="190">
        <f>PORTIONS!L24*USAGE!$I$12</f>
        <v>0</v>
      </c>
      <c r="M24" s="142">
        <f>PORTIONS!M24*USAGE!$I$13</f>
        <v>0</v>
      </c>
      <c r="N24" s="190">
        <f>PORTIONS!N24*USAGE!$I$14</f>
        <v>0</v>
      </c>
      <c r="O24" s="190">
        <f>PORTIONS!O24*USAGE!$I$15</f>
        <v>0</v>
      </c>
      <c r="P24" s="190">
        <f>PORTIONS!P24*USAGE!$I$16</f>
        <v>0</v>
      </c>
      <c r="Q24" s="142">
        <f>PORTIONS!Q24*USAGE!$I$17</f>
        <v>0</v>
      </c>
      <c r="R24" s="190">
        <f>PORTIONS!R24*USAGE!$I$18</f>
        <v>0</v>
      </c>
      <c r="S24" s="190">
        <f>PORTIONS!S24*USAGE!$I$19</f>
        <v>0</v>
      </c>
      <c r="T24" s="190">
        <f>PORTIONS!T24*USAGE!$I$20</f>
        <v>0</v>
      </c>
      <c r="U24" s="190">
        <f>PORTIONS!U24*USAGE!$I$21</f>
        <v>0</v>
      </c>
      <c r="V24" s="218">
        <f t="shared" si="1"/>
        <v>0</v>
      </c>
    </row>
    <row r="25">
      <c r="A25" s="141" t="str">
        <f>COSTS!A25&amp;" (g)"</f>
        <v>Mushrooms, cooked (g)</v>
      </c>
      <c r="B25" s="142">
        <f>PORTIONS!B25*USAGE!$I$2</f>
        <v>0</v>
      </c>
      <c r="C25" s="190">
        <f>PORTIONS!C25*USAGE!$I$3</f>
        <v>0</v>
      </c>
      <c r="D25" s="190">
        <f>PORTIONS!D25*USAGE!$I$4</f>
        <v>0</v>
      </c>
      <c r="E25" s="190">
        <f>PORTIONS!E25*USAGE!$I$5</f>
        <v>0</v>
      </c>
      <c r="F25" s="190">
        <f>PORTIONS!F25*USAGE!$I$6</f>
        <v>0</v>
      </c>
      <c r="G25" s="190">
        <f>PORTIONS!G25*USAGE!$I$7</f>
        <v>0</v>
      </c>
      <c r="H25" s="190">
        <f>PORTIONS!H25*USAGE!$I$8</f>
        <v>0</v>
      </c>
      <c r="I25" s="190">
        <f>PORTIONS!I25*USAGE!$I$9</f>
        <v>0</v>
      </c>
      <c r="J25" s="190">
        <f>PORTIONS!J25*USAGE!$I$10</f>
        <v>0</v>
      </c>
      <c r="K25" s="190">
        <f>PORTIONS!K25*USAGE!$I$11</f>
        <v>0</v>
      </c>
      <c r="L25" s="190">
        <f>PORTIONS!L25*USAGE!$I$12</f>
        <v>1272.184615</v>
      </c>
      <c r="M25" s="142">
        <f>PORTIONS!M25*USAGE!$I$13</f>
        <v>0</v>
      </c>
      <c r="N25" s="190">
        <f>PORTIONS!N25*USAGE!$I$14</f>
        <v>0</v>
      </c>
      <c r="O25" s="190">
        <f>PORTIONS!O25*USAGE!$I$15</f>
        <v>0</v>
      </c>
      <c r="P25" s="190">
        <f>PORTIONS!P25*USAGE!$I$16</f>
        <v>0</v>
      </c>
      <c r="Q25" s="142">
        <f>PORTIONS!Q25*USAGE!$I$17</f>
        <v>0</v>
      </c>
      <c r="R25" s="190">
        <f>PORTIONS!R25*USAGE!$I$18</f>
        <v>0</v>
      </c>
      <c r="S25" s="190">
        <f>PORTIONS!S25*USAGE!$I$19</f>
        <v>0</v>
      </c>
      <c r="T25" s="190">
        <f>PORTIONS!T25*USAGE!$I$20</f>
        <v>0</v>
      </c>
      <c r="U25" s="190">
        <f>PORTIONS!U25*USAGE!$I$21</f>
        <v>0</v>
      </c>
      <c r="V25" s="218">
        <f t="shared" si="1"/>
        <v>1272.184615</v>
      </c>
    </row>
    <row r="26">
      <c r="A26" s="141" t="str">
        <f>COSTS!A26&amp;" (g)"</f>
        <v>Olive oil, extra-virgin (g)</v>
      </c>
      <c r="B26" s="142">
        <f>PORTIONS!B26*USAGE!$I$2</f>
        <v>0</v>
      </c>
      <c r="C26" s="190">
        <f>PORTIONS!C26*USAGE!$I$3</f>
        <v>0</v>
      </c>
      <c r="D26" s="190">
        <f>PORTIONS!D26*USAGE!$I$4</f>
        <v>0</v>
      </c>
      <c r="E26" s="190">
        <f>PORTIONS!E26*USAGE!$I$5</f>
        <v>0</v>
      </c>
      <c r="F26" s="190">
        <f>PORTIONS!F26*USAGE!$I$6</f>
        <v>201.4292308</v>
      </c>
      <c r="G26" s="190">
        <f>PORTIONS!G26*USAGE!$I$7</f>
        <v>275.64</v>
      </c>
      <c r="H26" s="190">
        <f>PORTIONS!H26*USAGE!$I$8</f>
        <v>63.60923077</v>
      </c>
      <c r="I26" s="190">
        <f>PORTIONS!I26*USAGE!$I$9</f>
        <v>0</v>
      </c>
      <c r="J26" s="190">
        <f>PORTIONS!J26*USAGE!$I$10</f>
        <v>0</v>
      </c>
      <c r="K26" s="190">
        <f>PORTIONS!K26*USAGE!$I$11</f>
        <v>0</v>
      </c>
      <c r="L26" s="190">
        <f>PORTIONS!L26*USAGE!$I$12</f>
        <v>127.2184615</v>
      </c>
      <c r="M26" s="142">
        <f>PORTIONS!M26*USAGE!$I$13</f>
        <v>0</v>
      </c>
      <c r="N26" s="190">
        <f>PORTIONS!N26*USAGE!$I$14</f>
        <v>0</v>
      </c>
      <c r="O26" s="190">
        <f>PORTIONS!O26*USAGE!$I$15</f>
        <v>20.35495385</v>
      </c>
      <c r="P26" s="190">
        <f>PORTIONS!P26*USAGE!$I$16</f>
        <v>35.33846154</v>
      </c>
      <c r="Q26" s="142">
        <f>PORTIONS!Q26*USAGE!$I$17</f>
        <v>0</v>
      </c>
      <c r="R26" s="190">
        <f>PORTIONS!R26*USAGE!$I$18</f>
        <v>0</v>
      </c>
      <c r="S26" s="190">
        <f>PORTIONS!S26*USAGE!$I$19</f>
        <v>0</v>
      </c>
      <c r="T26" s="190">
        <f>PORTIONS!T26*USAGE!$I$20</f>
        <v>0</v>
      </c>
      <c r="U26" s="190">
        <f>PORTIONS!U26*USAGE!$I$21</f>
        <v>0</v>
      </c>
      <c r="V26" s="218">
        <f t="shared" si="1"/>
        <v>723.5903385</v>
      </c>
    </row>
    <row r="27">
      <c r="A27" s="141" t="str">
        <f>COSTS!A27&amp;" (g)"</f>
        <v>Olive oil, garlic (g)</v>
      </c>
      <c r="B27" s="142">
        <f>PORTIONS!B27*USAGE!$I$2</f>
        <v>0</v>
      </c>
      <c r="C27" s="190">
        <f>PORTIONS!C27*USAGE!$I$3</f>
        <v>0</v>
      </c>
      <c r="D27" s="190">
        <f>PORTIONS!D27*USAGE!$I$4</f>
        <v>28.27076923</v>
      </c>
      <c r="E27" s="190">
        <f>PORTIONS!E27*USAGE!$I$5</f>
        <v>84.81230769</v>
      </c>
      <c r="F27" s="190">
        <f>PORTIONS!F27*USAGE!$I$6</f>
        <v>0</v>
      </c>
      <c r="G27" s="190">
        <f>PORTIONS!G27*USAGE!$I$7</f>
        <v>0</v>
      </c>
      <c r="H27" s="190">
        <f>PORTIONS!H27*USAGE!$I$8</f>
        <v>0</v>
      </c>
      <c r="I27" s="190">
        <f>PORTIONS!I27*USAGE!$I$9</f>
        <v>63.60923077</v>
      </c>
      <c r="J27" s="190">
        <f>PORTIONS!J27*USAGE!$I$10</f>
        <v>0</v>
      </c>
      <c r="K27" s="190">
        <f>PORTIONS!K27*USAGE!$I$11</f>
        <v>63.60923077</v>
      </c>
      <c r="L27" s="190">
        <f>PORTIONS!L27*USAGE!$I$12</f>
        <v>0</v>
      </c>
      <c r="M27" s="142">
        <f>PORTIONS!M27*USAGE!$I$13</f>
        <v>0</v>
      </c>
      <c r="N27" s="190">
        <f>PORTIONS!N27*USAGE!$I$14</f>
        <v>0</v>
      </c>
      <c r="O27" s="190">
        <f>PORTIONS!O27*USAGE!$I$15</f>
        <v>0</v>
      </c>
      <c r="P27" s="190">
        <f>PORTIONS!P27*USAGE!$I$16</f>
        <v>0</v>
      </c>
      <c r="Q27" s="142">
        <f>PORTIONS!Q27*USAGE!$I$17</f>
        <v>0</v>
      </c>
      <c r="R27" s="190">
        <f>PORTIONS!R27*USAGE!$I$18</f>
        <v>0</v>
      </c>
      <c r="S27" s="190">
        <f>PORTIONS!S27*USAGE!$I$19</f>
        <v>0</v>
      </c>
      <c r="T27" s="190">
        <f>PORTIONS!T27*USAGE!$I$20</f>
        <v>0</v>
      </c>
      <c r="U27" s="190">
        <f>PORTIONS!U27*USAGE!$I$21</f>
        <v>0</v>
      </c>
      <c r="V27" s="218">
        <f t="shared" si="1"/>
        <v>240.3015385</v>
      </c>
    </row>
    <row r="28">
      <c r="A28" s="141" t="str">
        <f>COSTS!A28&amp;" (g)"</f>
        <v>OLIVE OIL, PURE (g)</v>
      </c>
      <c r="B28" s="142">
        <f>PORTIONS!B28*USAGE!$I$2</f>
        <v>0</v>
      </c>
      <c r="C28" s="190">
        <f>PORTIONS!C28*USAGE!$I$3</f>
        <v>0</v>
      </c>
      <c r="D28" s="190">
        <f>PORTIONS!D28*USAGE!$I$4</f>
        <v>0</v>
      </c>
      <c r="E28" s="190">
        <f>PORTIONS!E28*USAGE!$I$5</f>
        <v>0</v>
      </c>
      <c r="F28" s="190">
        <f>PORTIONS!F28*USAGE!$I$6</f>
        <v>0</v>
      </c>
      <c r="G28" s="190">
        <f>PORTIONS!G28*USAGE!$I$7</f>
        <v>0</v>
      </c>
      <c r="H28" s="190">
        <f>PORTIONS!H28*USAGE!$I$8</f>
        <v>0</v>
      </c>
      <c r="I28" s="190">
        <f>PORTIONS!I28*USAGE!$I$9</f>
        <v>0</v>
      </c>
      <c r="J28" s="190">
        <f>PORTIONS!J28*USAGE!$I$10</f>
        <v>0</v>
      </c>
      <c r="K28" s="190">
        <f>PORTIONS!K28*USAGE!$I$11</f>
        <v>0</v>
      </c>
      <c r="L28" s="190">
        <f>PORTIONS!L28*USAGE!$I$12</f>
        <v>0</v>
      </c>
      <c r="M28" s="142">
        <f>PORTIONS!M28*USAGE!$I$13</f>
        <v>0</v>
      </c>
      <c r="N28" s="190">
        <f>PORTIONS!N28*USAGE!$I$14</f>
        <v>0</v>
      </c>
      <c r="O28" s="190">
        <f>PORTIONS!O28*USAGE!$I$15</f>
        <v>0</v>
      </c>
      <c r="P28" s="190">
        <f>PORTIONS!P28*USAGE!$I$16</f>
        <v>0</v>
      </c>
      <c r="Q28" s="142">
        <f>PORTIONS!Q28*USAGE!$I$17</f>
        <v>0</v>
      </c>
      <c r="R28" s="190">
        <f>PORTIONS!R28*USAGE!$I$18</f>
        <v>0</v>
      </c>
      <c r="S28" s="190">
        <f>PORTIONS!S28*USAGE!$I$19</f>
        <v>0</v>
      </c>
      <c r="T28" s="190">
        <f>PORTIONS!T28*USAGE!$I$20</f>
        <v>0</v>
      </c>
      <c r="U28" s="190">
        <f>PORTIONS!U28*USAGE!$I$21</f>
        <v>0</v>
      </c>
      <c r="V28" s="218">
        <f t="shared" si="1"/>
        <v>0</v>
      </c>
    </row>
    <row r="29">
      <c r="A29" s="141" t="str">
        <f>COSTS!A29&amp;" (g)"</f>
        <v>Onions, red (g)</v>
      </c>
      <c r="B29" s="142">
        <f>PORTIONS!B29*USAGE!$I$2</f>
        <v>0</v>
      </c>
      <c r="C29" s="190">
        <f>PORTIONS!C29*USAGE!$I$3</f>
        <v>0</v>
      </c>
      <c r="D29" s="190">
        <f>PORTIONS!D29*USAGE!$I$4</f>
        <v>0</v>
      </c>
      <c r="E29" s="190">
        <f>PORTIONS!E29*USAGE!$I$5</f>
        <v>0</v>
      </c>
      <c r="F29" s="190">
        <f>PORTIONS!F29*USAGE!$I$6</f>
        <v>839.2884615</v>
      </c>
      <c r="G29" s="190">
        <f>PORTIONS!G29*USAGE!$I$7</f>
        <v>0</v>
      </c>
      <c r="H29" s="190">
        <f>PORTIONS!H29*USAGE!$I$8</f>
        <v>0</v>
      </c>
      <c r="I29" s="190">
        <f>PORTIONS!I29*USAGE!$I$9</f>
        <v>1060.153846</v>
      </c>
      <c r="J29" s="190">
        <f>PORTIONS!J29*USAGE!$I$10</f>
        <v>0</v>
      </c>
      <c r="K29" s="190">
        <f>PORTIONS!K29*USAGE!$I$11</f>
        <v>0</v>
      </c>
      <c r="L29" s="190">
        <f>PORTIONS!L29*USAGE!$I$12</f>
        <v>0</v>
      </c>
      <c r="M29" s="142">
        <f>PORTIONS!M29*USAGE!$I$13</f>
        <v>0</v>
      </c>
      <c r="N29" s="190">
        <f>PORTIONS!N29*USAGE!$I$14</f>
        <v>0</v>
      </c>
      <c r="O29" s="190">
        <f>PORTIONS!O29*USAGE!$I$15</f>
        <v>0</v>
      </c>
      <c r="P29" s="190">
        <f>PORTIONS!P29*USAGE!$I$16</f>
        <v>0</v>
      </c>
      <c r="Q29" s="142">
        <f>PORTIONS!Q29*USAGE!$I$17</f>
        <v>0</v>
      </c>
      <c r="R29" s="190">
        <f>PORTIONS!R29*USAGE!$I$18</f>
        <v>0</v>
      </c>
      <c r="S29" s="190">
        <f>PORTIONS!S29*USAGE!$I$19</f>
        <v>0</v>
      </c>
      <c r="T29" s="190">
        <f>PORTIONS!T29*USAGE!$I$20</f>
        <v>0</v>
      </c>
      <c r="U29" s="190">
        <f>PORTIONS!U29*USAGE!$I$21</f>
        <v>0</v>
      </c>
      <c r="V29" s="218">
        <f t="shared" si="1"/>
        <v>1899.442308</v>
      </c>
    </row>
    <row r="30">
      <c r="A30" s="141" t="str">
        <f>COSTS!A30&amp;" (g)"</f>
        <v>Oregano (g)</v>
      </c>
      <c r="B30" s="142">
        <f>PORTIONS!B30*USAGE!$I$2</f>
        <v>0</v>
      </c>
      <c r="C30" s="190">
        <f>PORTIONS!C30*USAGE!$I$3</f>
        <v>0</v>
      </c>
      <c r="D30" s="190">
        <f>PORTIONS!D30*USAGE!$I$4</f>
        <v>1.413538462</v>
      </c>
      <c r="E30" s="190">
        <f>PORTIONS!E30*USAGE!$I$5</f>
        <v>4.240615385</v>
      </c>
      <c r="F30" s="190">
        <f>PORTIONS!F30*USAGE!$I$6</f>
        <v>6.714307692</v>
      </c>
      <c r="G30" s="190">
        <f>PORTIONS!G30*USAGE!$I$7</f>
        <v>9.188</v>
      </c>
      <c r="H30" s="190">
        <f>PORTIONS!H30*USAGE!$I$8</f>
        <v>2.120307692</v>
      </c>
      <c r="I30" s="190">
        <f>PORTIONS!I30*USAGE!$I$9</f>
        <v>0</v>
      </c>
      <c r="J30" s="190">
        <f>PORTIONS!J30*USAGE!$I$10</f>
        <v>7.421076923</v>
      </c>
      <c r="K30" s="190">
        <f>PORTIONS!K30*USAGE!$I$11</f>
        <v>2.120307692</v>
      </c>
      <c r="L30" s="190">
        <f>PORTIONS!L30*USAGE!$I$12</f>
        <v>4.240615385</v>
      </c>
      <c r="M30" s="142">
        <f>PORTIONS!M30*USAGE!$I$13</f>
        <v>0</v>
      </c>
      <c r="N30" s="190">
        <f>PORTIONS!N30*USAGE!$I$14</f>
        <v>0</v>
      </c>
      <c r="O30" s="190">
        <f>PORTIONS!O30*USAGE!$I$15</f>
        <v>0</v>
      </c>
      <c r="P30" s="190">
        <f>PORTIONS!P30*USAGE!$I$16</f>
        <v>0</v>
      </c>
      <c r="Q30" s="142">
        <f>PORTIONS!Q30*USAGE!$I$17</f>
        <v>0</v>
      </c>
      <c r="R30" s="190">
        <f>PORTIONS!R30*USAGE!$I$18</f>
        <v>0</v>
      </c>
      <c r="S30" s="190">
        <f>PORTIONS!S30*USAGE!$I$19</f>
        <v>0</v>
      </c>
      <c r="T30" s="190">
        <f>PORTIONS!T30*USAGE!$I$20</f>
        <v>0</v>
      </c>
      <c r="U30" s="190">
        <f>PORTIONS!U30*USAGE!$I$21</f>
        <v>0</v>
      </c>
      <c r="V30" s="218">
        <f t="shared" si="1"/>
        <v>37.45876923</v>
      </c>
    </row>
    <row r="31">
      <c r="A31" s="141" t="str">
        <f>COSTS!A31&amp;" (g)"</f>
        <v>Pecorino Romano (g)</v>
      </c>
      <c r="B31" s="142">
        <f>PORTIONS!B31*USAGE!$I$2</f>
        <v>0</v>
      </c>
      <c r="C31" s="190">
        <f>PORTIONS!C31*USAGE!$I$3</f>
        <v>0</v>
      </c>
      <c r="D31" s="190">
        <f>PORTIONS!D31*USAGE!$I$4</f>
        <v>123.6846154</v>
      </c>
      <c r="E31" s="190">
        <f>PORTIONS!E31*USAGE!$I$5</f>
        <v>0</v>
      </c>
      <c r="F31" s="190">
        <f>PORTIONS!F31*USAGE!$I$6</f>
        <v>0</v>
      </c>
      <c r="G31" s="190">
        <f>PORTIONS!G31*USAGE!$I$7</f>
        <v>0</v>
      </c>
      <c r="H31" s="190">
        <f>PORTIONS!H31*USAGE!$I$8</f>
        <v>0</v>
      </c>
      <c r="I31" s="190">
        <f>PORTIONS!I31*USAGE!$I$9</f>
        <v>0</v>
      </c>
      <c r="J31" s="190">
        <f>PORTIONS!J31*USAGE!$I$10</f>
        <v>0</v>
      </c>
      <c r="K31" s="190">
        <f>PORTIONS!K31*USAGE!$I$11</f>
        <v>212.0307692</v>
      </c>
      <c r="L31" s="190">
        <f>PORTIONS!L31*USAGE!$I$12</f>
        <v>0</v>
      </c>
      <c r="M31" s="142">
        <f>PORTIONS!M31*USAGE!$I$13</f>
        <v>0</v>
      </c>
      <c r="N31" s="190">
        <f>PORTIONS!N31*USAGE!$I$14</f>
        <v>0</v>
      </c>
      <c r="O31" s="190">
        <f>PORTIONS!O31*USAGE!$I$15</f>
        <v>0</v>
      </c>
      <c r="P31" s="190">
        <f>PORTIONS!P31*USAGE!$I$16</f>
        <v>0</v>
      </c>
      <c r="Q31" s="142">
        <f>PORTIONS!Q31*USAGE!$I$17</f>
        <v>0</v>
      </c>
      <c r="R31" s="190">
        <f>PORTIONS!R31*USAGE!$I$18</f>
        <v>0</v>
      </c>
      <c r="S31" s="190">
        <f>PORTIONS!S31*USAGE!$I$19</f>
        <v>0</v>
      </c>
      <c r="T31" s="190">
        <f>PORTIONS!T31*USAGE!$I$20</f>
        <v>0</v>
      </c>
      <c r="U31" s="190">
        <f>PORTIONS!U31*USAGE!$I$21</f>
        <v>0</v>
      </c>
      <c r="V31" s="218">
        <f t="shared" si="1"/>
        <v>335.7153846</v>
      </c>
    </row>
    <row r="32">
      <c r="A32" s="141" t="str">
        <f>COSTS!A32&amp;" (g)"</f>
        <v>Pepper, black (g)</v>
      </c>
      <c r="B32" s="142">
        <f>PORTIONS!B32*USAGE!$I$2</f>
        <v>0</v>
      </c>
      <c r="C32" s="190">
        <f>PORTIONS!C32*USAGE!$I$3</f>
        <v>0</v>
      </c>
      <c r="D32" s="190">
        <f>PORTIONS!D32*USAGE!$I$4</f>
        <v>0</v>
      </c>
      <c r="E32" s="190">
        <f>PORTIONS!E32*USAGE!$I$5</f>
        <v>0</v>
      </c>
      <c r="F32" s="190">
        <f>PORTIONS!F32*USAGE!$I$6</f>
        <v>0</v>
      </c>
      <c r="G32" s="190">
        <f>PORTIONS!G32*USAGE!$I$7</f>
        <v>0</v>
      </c>
      <c r="H32" s="190">
        <f>PORTIONS!H32*USAGE!$I$8</f>
        <v>0</v>
      </c>
      <c r="I32" s="190">
        <f>PORTIONS!I32*USAGE!$I$9</f>
        <v>0</v>
      </c>
      <c r="J32" s="190">
        <f>PORTIONS!J32*USAGE!$I$10</f>
        <v>0</v>
      </c>
      <c r="K32" s="190">
        <f>PORTIONS!K32*USAGE!$I$11</f>
        <v>0</v>
      </c>
      <c r="L32" s="190">
        <f>PORTIONS!L32*USAGE!$I$12</f>
        <v>0</v>
      </c>
      <c r="M32" s="142">
        <f>PORTIONS!M32*USAGE!$I$13</f>
        <v>0</v>
      </c>
      <c r="N32" s="190">
        <f>PORTIONS!N32*USAGE!$I$14</f>
        <v>0.07209046154</v>
      </c>
      <c r="O32" s="190">
        <f>PORTIONS!O32*USAGE!$I$15</f>
        <v>0</v>
      </c>
      <c r="P32" s="190">
        <f>PORTIONS!P32*USAGE!$I$16</f>
        <v>0</v>
      </c>
      <c r="Q32" s="142">
        <f>PORTIONS!Q32*USAGE!$I$17</f>
        <v>0</v>
      </c>
      <c r="R32" s="190">
        <f>PORTIONS!R32*USAGE!$I$18</f>
        <v>0</v>
      </c>
      <c r="S32" s="190">
        <f>PORTIONS!S32*USAGE!$I$19</f>
        <v>0</v>
      </c>
      <c r="T32" s="190">
        <f>PORTIONS!T32*USAGE!$I$20</f>
        <v>0</v>
      </c>
      <c r="U32" s="190">
        <f>PORTIONS!U32*USAGE!$I$21</f>
        <v>0</v>
      </c>
      <c r="V32" s="218">
        <f t="shared" si="1"/>
        <v>0.07209046154</v>
      </c>
    </row>
    <row r="33">
      <c r="A33" s="141" t="str">
        <f>COSTS!A33&amp;" (g)"</f>
        <v>Pepperoni (g)</v>
      </c>
      <c r="B33" s="142">
        <f>PORTIONS!B33*USAGE!$I$2</f>
        <v>0</v>
      </c>
      <c r="C33" s="190">
        <f>PORTIONS!C33*USAGE!$I$3</f>
        <v>0</v>
      </c>
      <c r="D33" s="190">
        <f>PORTIONS!D33*USAGE!$I$4</f>
        <v>0</v>
      </c>
      <c r="E33" s="190">
        <f>PORTIONS!E33*USAGE!$I$5</f>
        <v>0</v>
      </c>
      <c r="F33" s="190">
        <f>PORTIONS!F33*USAGE!$I$6</f>
        <v>0</v>
      </c>
      <c r="G33" s="190">
        <f>PORTIONS!G33*USAGE!$I$7</f>
        <v>0</v>
      </c>
      <c r="H33" s="190">
        <f>PORTIONS!H33*USAGE!$I$8</f>
        <v>0</v>
      </c>
      <c r="I33" s="190">
        <f>PORTIONS!I33*USAGE!$I$9</f>
        <v>0</v>
      </c>
      <c r="J33" s="190">
        <f>PORTIONS!J33*USAGE!$I$10</f>
        <v>2040.796154</v>
      </c>
      <c r="K33" s="190">
        <f>PORTIONS!K33*USAGE!$I$11</f>
        <v>0</v>
      </c>
      <c r="L33" s="190">
        <f>PORTIONS!L33*USAGE!$I$12</f>
        <v>0</v>
      </c>
      <c r="M33" s="142">
        <f>PORTIONS!M33*USAGE!$I$13</f>
        <v>0</v>
      </c>
      <c r="N33" s="190">
        <f>PORTIONS!N33*USAGE!$I$14</f>
        <v>0</v>
      </c>
      <c r="O33" s="190">
        <f>PORTIONS!O33*USAGE!$I$15</f>
        <v>0</v>
      </c>
      <c r="P33" s="190">
        <f>PORTIONS!P33*USAGE!$I$16</f>
        <v>0</v>
      </c>
      <c r="Q33" s="142">
        <f>PORTIONS!Q33*USAGE!$I$17</f>
        <v>0</v>
      </c>
      <c r="R33" s="190">
        <f>PORTIONS!R33*USAGE!$I$18</f>
        <v>0</v>
      </c>
      <c r="S33" s="190">
        <f>PORTIONS!S33*USAGE!$I$19</f>
        <v>0</v>
      </c>
      <c r="T33" s="190">
        <f>PORTIONS!T33*USAGE!$I$20</f>
        <v>0</v>
      </c>
      <c r="U33" s="190">
        <f>PORTIONS!U33*USAGE!$I$21</f>
        <v>0</v>
      </c>
      <c r="V33" s="218">
        <f t="shared" si="1"/>
        <v>2040.796154</v>
      </c>
    </row>
    <row r="34">
      <c r="A34" s="141" t="str">
        <f>COSTS!A34&amp;" (g)"</f>
        <v>Rosemary (g)</v>
      </c>
      <c r="B34" s="142">
        <f>PORTIONS!B34*USAGE!$I$2</f>
        <v>0</v>
      </c>
      <c r="C34" s="190">
        <f>PORTIONS!C34*USAGE!$I$3</f>
        <v>0</v>
      </c>
      <c r="D34" s="190">
        <f>PORTIONS!D34*USAGE!$I$4</f>
        <v>0</v>
      </c>
      <c r="E34" s="190">
        <f>PORTIONS!E34*USAGE!$I$5</f>
        <v>0</v>
      </c>
      <c r="F34" s="190">
        <f>PORTIONS!F34*USAGE!$I$6</f>
        <v>0</v>
      </c>
      <c r="G34" s="190">
        <f>PORTIONS!G34*USAGE!$I$7</f>
        <v>0</v>
      </c>
      <c r="H34" s="190">
        <f>PORTIONS!H34*USAGE!$I$8</f>
        <v>0</v>
      </c>
      <c r="I34" s="190">
        <f>PORTIONS!I34*USAGE!$I$9</f>
        <v>2.120307692</v>
      </c>
      <c r="J34" s="190">
        <f>PORTIONS!J34*USAGE!$I$10</f>
        <v>0</v>
      </c>
      <c r="K34" s="190">
        <f>PORTIONS!K34*USAGE!$I$11</f>
        <v>0</v>
      </c>
      <c r="L34" s="190">
        <f>PORTIONS!L34*USAGE!$I$12</f>
        <v>0</v>
      </c>
      <c r="M34" s="142">
        <f>PORTIONS!M34*USAGE!$I$13</f>
        <v>0</v>
      </c>
      <c r="N34" s="190">
        <f>PORTIONS!N34*USAGE!$I$14</f>
        <v>0</v>
      </c>
      <c r="O34" s="190">
        <f>PORTIONS!O34*USAGE!$I$15</f>
        <v>0</v>
      </c>
      <c r="P34" s="190">
        <f>PORTIONS!P34*USAGE!$I$16</f>
        <v>0</v>
      </c>
      <c r="Q34" s="142">
        <f>PORTIONS!Q34*USAGE!$I$17</f>
        <v>0</v>
      </c>
      <c r="R34" s="190">
        <f>PORTIONS!R34*USAGE!$I$18</f>
        <v>0</v>
      </c>
      <c r="S34" s="190">
        <f>PORTIONS!S34*USAGE!$I$19</f>
        <v>0</v>
      </c>
      <c r="T34" s="190">
        <f>PORTIONS!T34*USAGE!$I$20</f>
        <v>0</v>
      </c>
      <c r="U34" s="190">
        <f>PORTIONS!U34*USAGE!$I$21</f>
        <v>0</v>
      </c>
      <c r="V34" s="218">
        <f t="shared" si="1"/>
        <v>2.120307692</v>
      </c>
    </row>
    <row r="35">
      <c r="A35" s="141" t="str">
        <f>COSTS!A35&amp;" (g)"</f>
        <v>SALT, GRANULATED (g)</v>
      </c>
      <c r="B35" s="142">
        <f>PORTIONS!B35*USAGE!$I$2</f>
        <v>0</v>
      </c>
      <c r="C35" s="190">
        <f>PORTIONS!C35*USAGE!$I$3</f>
        <v>0</v>
      </c>
      <c r="D35" s="190">
        <f>PORTIONS!D35*USAGE!$I$4</f>
        <v>0</v>
      </c>
      <c r="E35" s="190">
        <f>PORTIONS!E35*USAGE!$I$5</f>
        <v>0</v>
      </c>
      <c r="F35" s="190">
        <f>PORTIONS!F35*USAGE!$I$6</f>
        <v>0</v>
      </c>
      <c r="G35" s="190">
        <f>PORTIONS!G35*USAGE!$I$7</f>
        <v>0</v>
      </c>
      <c r="H35" s="190">
        <f>PORTIONS!H35*USAGE!$I$8</f>
        <v>0</v>
      </c>
      <c r="I35" s="190">
        <f>PORTIONS!I35*USAGE!$I$9</f>
        <v>0</v>
      </c>
      <c r="J35" s="190">
        <f>PORTIONS!J35*USAGE!$I$10</f>
        <v>0</v>
      </c>
      <c r="K35" s="190">
        <f>PORTIONS!K35*USAGE!$I$11</f>
        <v>0</v>
      </c>
      <c r="L35" s="190">
        <f>PORTIONS!L35*USAGE!$I$12</f>
        <v>0</v>
      </c>
      <c r="M35" s="142">
        <f>PORTIONS!M35*USAGE!$I$13</f>
        <v>0</v>
      </c>
      <c r="N35" s="190">
        <f>PORTIONS!N35*USAGE!$I$14</f>
        <v>0</v>
      </c>
      <c r="O35" s="190">
        <f>PORTIONS!O35*USAGE!$I$15</f>
        <v>0</v>
      </c>
      <c r="P35" s="190">
        <f>PORTIONS!P35*USAGE!$I$16</f>
        <v>0</v>
      </c>
      <c r="Q35" s="142">
        <f>PORTIONS!Q35*USAGE!$I$17</f>
        <v>0</v>
      </c>
      <c r="R35" s="190">
        <f>PORTIONS!R35*USAGE!$I$18</f>
        <v>0</v>
      </c>
      <c r="S35" s="190">
        <f>PORTIONS!S35*USAGE!$I$19</f>
        <v>0</v>
      </c>
      <c r="T35" s="190">
        <f>PORTIONS!T35*USAGE!$I$20</f>
        <v>0</v>
      </c>
      <c r="U35" s="190">
        <f>PORTIONS!U35*USAGE!$I$21</f>
        <v>0</v>
      </c>
      <c r="V35" s="218">
        <f t="shared" si="1"/>
        <v>0</v>
      </c>
    </row>
    <row r="36">
      <c r="A36" s="141" t="str">
        <f>COSTS!A36&amp;" (g)"</f>
        <v>Salt, rock (g)</v>
      </c>
      <c r="B36" s="142">
        <f>PORTIONS!B36*USAGE!$I$2</f>
        <v>0</v>
      </c>
      <c r="C36" s="190">
        <f>PORTIONS!C36*USAGE!$I$3</f>
        <v>0</v>
      </c>
      <c r="D36" s="190">
        <f>PORTIONS!D36*USAGE!$I$4</f>
        <v>0</v>
      </c>
      <c r="E36" s="190">
        <f>PORTIONS!E36*USAGE!$I$5</f>
        <v>0</v>
      </c>
      <c r="F36" s="190">
        <f>PORTIONS!F36*USAGE!$I$6</f>
        <v>0</v>
      </c>
      <c r="G36" s="190">
        <f>PORTIONS!G36*USAGE!$I$7</f>
        <v>0</v>
      </c>
      <c r="H36" s="190">
        <f>PORTIONS!H36*USAGE!$I$8</f>
        <v>0</v>
      </c>
      <c r="I36" s="190">
        <f>PORTIONS!I36*USAGE!$I$9</f>
        <v>0</v>
      </c>
      <c r="J36" s="190">
        <f>PORTIONS!J36*USAGE!$I$10</f>
        <v>0</v>
      </c>
      <c r="K36" s="190">
        <f>PORTIONS!K36*USAGE!$I$11</f>
        <v>0</v>
      </c>
      <c r="L36" s="190">
        <f>PORTIONS!L36*USAGE!$I$12</f>
        <v>0</v>
      </c>
      <c r="M36" s="142">
        <f>PORTIONS!M36*USAGE!$I$13</f>
        <v>0</v>
      </c>
      <c r="N36" s="190">
        <f>PORTIONS!N36*USAGE!$I$14</f>
        <v>0</v>
      </c>
      <c r="O36" s="190">
        <f>PORTIONS!O36*USAGE!$I$15</f>
        <v>0.03392492308</v>
      </c>
      <c r="P36" s="190">
        <f>PORTIONS!P36*USAGE!$I$16</f>
        <v>0</v>
      </c>
      <c r="Q36" s="142">
        <f>PORTIONS!Q36*USAGE!$I$17</f>
        <v>0</v>
      </c>
      <c r="R36" s="190">
        <f>PORTIONS!R36*USAGE!$I$18</f>
        <v>0</v>
      </c>
      <c r="S36" s="190">
        <f>PORTIONS!S36*USAGE!$I$19</f>
        <v>0</v>
      </c>
      <c r="T36" s="190">
        <f>PORTIONS!T36*USAGE!$I$20</f>
        <v>0</v>
      </c>
      <c r="U36" s="190">
        <f>PORTIONS!U36*USAGE!$I$21</f>
        <v>0</v>
      </c>
      <c r="V36" s="218">
        <f t="shared" si="1"/>
        <v>0.03392492308</v>
      </c>
    </row>
    <row r="37">
      <c r="A37" s="141" t="str">
        <f>COSTS!A37&amp;" (g)"</f>
        <v>Sausage (g)</v>
      </c>
      <c r="B37" s="142">
        <f>PORTIONS!B37*USAGE!$I$2</f>
        <v>0</v>
      </c>
      <c r="C37" s="190">
        <f>PORTIONS!C37*USAGE!$I$3</f>
        <v>0</v>
      </c>
      <c r="D37" s="190">
        <f>PORTIONS!D37*USAGE!$I$4</f>
        <v>0</v>
      </c>
      <c r="E37" s="190">
        <f>PORTIONS!E37*USAGE!$I$5</f>
        <v>0</v>
      </c>
      <c r="F37" s="190">
        <f>PORTIONS!F37*USAGE!$I$6</f>
        <v>1846.434615</v>
      </c>
      <c r="G37" s="190">
        <f>PORTIONS!G37*USAGE!$I$7</f>
        <v>0</v>
      </c>
      <c r="H37" s="190">
        <f>PORTIONS!H37*USAGE!$I$8</f>
        <v>0</v>
      </c>
      <c r="I37" s="190">
        <f>PORTIONS!I37*USAGE!$I$9</f>
        <v>0</v>
      </c>
      <c r="J37" s="190">
        <f>PORTIONS!J37*USAGE!$I$10</f>
        <v>0</v>
      </c>
      <c r="K37" s="190">
        <f>PORTIONS!K37*USAGE!$I$11</f>
        <v>0</v>
      </c>
      <c r="L37" s="190">
        <f>PORTIONS!L37*USAGE!$I$12</f>
        <v>0</v>
      </c>
      <c r="M37" s="142">
        <f>PORTIONS!M37*USAGE!$I$13</f>
        <v>0</v>
      </c>
      <c r="N37" s="190">
        <f>PORTIONS!N37*USAGE!$I$14</f>
        <v>0</v>
      </c>
      <c r="O37" s="190">
        <f>PORTIONS!O37*USAGE!$I$15</f>
        <v>0</v>
      </c>
      <c r="P37" s="190">
        <f>PORTIONS!P37*USAGE!$I$16</f>
        <v>0</v>
      </c>
      <c r="Q37" s="142">
        <f>PORTIONS!Q37*USAGE!$I$17</f>
        <v>0</v>
      </c>
      <c r="R37" s="190">
        <f>PORTIONS!R37*USAGE!$I$18</f>
        <v>0</v>
      </c>
      <c r="S37" s="190">
        <f>PORTIONS!S37*USAGE!$I$19</f>
        <v>0</v>
      </c>
      <c r="T37" s="190">
        <f>PORTIONS!T37*USAGE!$I$20</f>
        <v>0</v>
      </c>
      <c r="U37" s="190">
        <f>PORTIONS!U37*USAGE!$I$21</f>
        <v>0</v>
      </c>
      <c r="V37" s="218">
        <f t="shared" si="1"/>
        <v>1846.434615</v>
      </c>
    </row>
    <row r="38">
      <c r="A38" s="141" t="str">
        <f>COSTS!A38&amp;" (g)"</f>
        <v>Smokey Blue Cheese (g)</v>
      </c>
      <c r="B38" s="142">
        <f>PORTIONS!B38*USAGE!$I$2</f>
        <v>0</v>
      </c>
      <c r="C38" s="190">
        <f>PORTIONS!C38*USAGE!$I$3</f>
        <v>0</v>
      </c>
      <c r="D38" s="190">
        <f>PORTIONS!D38*USAGE!$I$4</f>
        <v>0</v>
      </c>
      <c r="E38" s="190">
        <f>PORTIONS!E38*USAGE!$I$5</f>
        <v>0</v>
      </c>
      <c r="F38" s="190">
        <f>PORTIONS!F38*USAGE!$I$6</f>
        <v>0</v>
      </c>
      <c r="G38" s="190">
        <f>PORTIONS!G38*USAGE!$I$7</f>
        <v>0</v>
      </c>
      <c r="H38" s="190">
        <f>PORTIONS!H38*USAGE!$I$8</f>
        <v>0</v>
      </c>
      <c r="I38" s="190">
        <f>PORTIONS!I38*USAGE!$I$9</f>
        <v>212.0307692</v>
      </c>
      <c r="J38" s="190">
        <f>PORTIONS!J38*USAGE!$I$10</f>
        <v>0</v>
      </c>
      <c r="K38" s="190">
        <f>PORTIONS!K38*USAGE!$I$11</f>
        <v>212.0307692</v>
      </c>
      <c r="L38" s="190">
        <f>PORTIONS!L38*USAGE!$I$12</f>
        <v>0</v>
      </c>
      <c r="M38" s="142">
        <f>PORTIONS!M38*USAGE!$I$13</f>
        <v>0</v>
      </c>
      <c r="N38" s="190">
        <f>PORTIONS!N38*USAGE!$I$14</f>
        <v>0</v>
      </c>
      <c r="O38" s="190">
        <f>PORTIONS!O38*USAGE!$I$15</f>
        <v>0</v>
      </c>
      <c r="P38" s="190">
        <f>PORTIONS!P38*USAGE!$I$16</f>
        <v>88.34615385</v>
      </c>
      <c r="Q38" s="142">
        <f>PORTIONS!Q38*USAGE!$I$17</f>
        <v>0</v>
      </c>
      <c r="R38" s="190">
        <f>PORTIONS!R38*USAGE!$I$18</f>
        <v>0</v>
      </c>
      <c r="S38" s="190">
        <f>PORTIONS!S38*USAGE!$I$19</f>
        <v>0</v>
      </c>
      <c r="T38" s="190">
        <f>PORTIONS!T38*USAGE!$I$20</f>
        <v>0</v>
      </c>
      <c r="U38" s="190">
        <f>PORTIONS!U38*USAGE!$I$21</f>
        <v>0</v>
      </c>
      <c r="V38" s="218">
        <f t="shared" si="1"/>
        <v>512.4076923</v>
      </c>
    </row>
    <row r="39">
      <c r="A39" s="141" t="str">
        <f>COSTS!A39&amp;" (g)"</f>
        <v>Spinach (g)</v>
      </c>
      <c r="B39" s="142">
        <f>PORTIONS!B39*USAGE!$I$2</f>
        <v>0</v>
      </c>
      <c r="C39" s="190">
        <f>PORTIONS!C39*USAGE!$I$3</f>
        <v>0</v>
      </c>
      <c r="D39" s="190">
        <f>PORTIONS!D39*USAGE!$I$4</f>
        <v>0</v>
      </c>
      <c r="E39" s="190">
        <f>PORTIONS!E39*USAGE!$I$5</f>
        <v>0</v>
      </c>
      <c r="F39" s="190">
        <f>PORTIONS!F39*USAGE!$I$6</f>
        <v>0</v>
      </c>
      <c r="G39" s="190">
        <f>PORTIONS!G39*USAGE!$I$7</f>
        <v>0</v>
      </c>
      <c r="H39" s="190">
        <f>PORTIONS!H39*USAGE!$I$8</f>
        <v>0</v>
      </c>
      <c r="I39" s="190">
        <f>PORTIONS!I39*USAGE!$I$9</f>
        <v>0</v>
      </c>
      <c r="J39" s="190">
        <f>PORTIONS!J39*USAGE!$I$10</f>
        <v>0</v>
      </c>
      <c r="K39" s="190">
        <f>PORTIONS!K39*USAGE!$I$11</f>
        <v>0</v>
      </c>
      <c r="L39" s="190">
        <f>PORTIONS!L39*USAGE!$I$12</f>
        <v>318.0461538</v>
      </c>
      <c r="M39" s="142">
        <f>PORTIONS!M39*USAGE!$I$13</f>
        <v>0</v>
      </c>
      <c r="N39" s="190">
        <f>PORTIONS!N39*USAGE!$I$14</f>
        <v>0</v>
      </c>
      <c r="O39" s="190">
        <f>PORTIONS!O39*USAGE!$I$15</f>
        <v>0</v>
      </c>
      <c r="P39" s="190">
        <f>PORTIONS!P39*USAGE!$I$16</f>
        <v>318.0461538</v>
      </c>
      <c r="Q39" s="142">
        <f>PORTIONS!Q39*USAGE!$I$17</f>
        <v>0</v>
      </c>
      <c r="R39" s="190">
        <f>PORTIONS!R39*USAGE!$I$18</f>
        <v>0</v>
      </c>
      <c r="S39" s="190">
        <f>PORTIONS!S39*USAGE!$I$19</f>
        <v>0</v>
      </c>
      <c r="T39" s="190">
        <f>PORTIONS!T39*USAGE!$I$20</f>
        <v>0</v>
      </c>
      <c r="U39" s="190">
        <f>PORTIONS!U39*USAGE!$I$21</f>
        <v>0</v>
      </c>
      <c r="V39" s="218">
        <f t="shared" si="1"/>
        <v>636.0923077</v>
      </c>
    </row>
    <row r="40">
      <c r="A40" s="141" t="str">
        <f>COSTS!A40&amp;" (g)"</f>
        <v>SUGAR (g)</v>
      </c>
      <c r="B40" s="142">
        <f>PORTIONS!B40*USAGE!$I$2</f>
        <v>0</v>
      </c>
      <c r="C40" s="190">
        <f>PORTIONS!C40*USAGE!$I$3</f>
        <v>0</v>
      </c>
      <c r="D40" s="190">
        <f>PORTIONS!D40*USAGE!$I$4</f>
        <v>0</v>
      </c>
      <c r="E40" s="190">
        <f>PORTIONS!E40*USAGE!$I$5</f>
        <v>0</v>
      </c>
      <c r="F40" s="190">
        <f>PORTIONS!F40*USAGE!$I$6</f>
        <v>0</v>
      </c>
      <c r="G40" s="190">
        <f>PORTIONS!G40*USAGE!$I$7</f>
        <v>0</v>
      </c>
      <c r="H40" s="190">
        <f>PORTIONS!H40*USAGE!$I$8</f>
        <v>0</v>
      </c>
      <c r="I40" s="190">
        <f>PORTIONS!I40*USAGE!$I$9</f>
        <v>0</v>
      </c>
      <c r="J40" s="190">
        <f>PORTIONS!J40*USAGE!$I$10</f>
        <v>0</v>
      </c>
      <c r="K40" s="190">
        <f>PORTIONS!K40*USAGE!$I$11</f>
        <v>0</v>
      </c>
      <c r="L40" s="190">
        <f>PORTIONS!L40*USAGE!$I$12</f>
        <v>0</v>
      </c>
      <c r="M40" s="142">
        <f>PORTIONS!M40*USAGE!$I$13</f>
        <v>0</v>
      </c>
      <c r="N40" s="190">
        <f>PORTIONS!N40*USAGE!$I$14</f>
        <v>0</v>
      </c>
      <c r="O40" s="190">
        <f>PORTIONS!O40*USAGE!$I$15</f>
        <v>0</v>
      </c>
      <c r="P40" s="190">
        <f>PORTIONS!P40*USAGE!$I$16</f>
        <v>0</v>
      </c>
      <c r="Q40" s="142">
        <f>PORTIONS!Q40*USAGE!$I$17</f>
        <v>0</v>
      </c>
      <c r="R40" s="190">
        <f>PORTIONS!R40*USAGE!$I$18</f>
        <v>0</v>
      </c>
      <c r="S40" s="190">
        <f>PORTIONS!S40*USAGE!$I$19</f>
        <v>0</v>
      </c>
      <c r="T40" s="190">
        <f>PORTIONS!T40*USAGE!$I$20</f>
        <v>0</v>
      </c>
      <c r="U40" s="190">
        <f>PORTIONS!U40*USAGE!$I$21</f>
        <v>0</v>
      </c>
      <c r="V40" s="218">
        <f t="shared" si="1"/>
        <v>0</v>
      </c>
    </row>
    <row r="41">
      <c r="A41" s="141" t="str">
        <f>COSTS!A41&amp;" (g)"</f>
        <v>TOMATO FILLETS (g)</v>
      </c>
      <c r="B41" s="142">
        <f>PORTIONS!B41*USAGE!$I$2</f>
        <v>0</v>
      </c>
      <c r="C41" s="190">
        <f>PORTIONS!C41*USAGE!$I$3</f>
        <v>0</v>
      </c>
      <c r="D41" s="190">
        <f>PORTIONS!D41*USAGE!$I$4</f>
        <v>0</v>
      </c>
      <c r="E41" s="190">
        <f>PORTIONS!E41*USAGE!$I$5</f>
        <v>0</v>
      </c>
      <c r="F41" s="190">
        <f>PORTIONS!F41*USAGE!$I$6</f>
        <v>0</v>
      </c>
      <c r="G41" s="190">
        <f>PORTIONS!G41*USAGE!$I$7</f>
        <v>0</v>
      </c>
      <c r="H41" s="190">
        <f>PORTIONS!H41*USAGE!$I$8</f>
        <v>0</v>
      </c>
      <c r="I41" s="190">
        <f>PORTIONS!I41*USAGE!$I$9</f>
        <v>0</v>
      </c>
      <c r="J41" s="190">
        <f>PORTIONS!J41*USAGE!$I$10</f>
        <v>0</v>
      </c>
      <c r="K41" s="190">
        <f>PORTIONS!K41*USAGE!$I$11</f>
        <v>0</v>
      </c>
      <c r="L41" s="190">
        <f>PORTIONS!L41*USAGE!$I$12</f>
        <v>0</v>
      </c>
      <c r="M41" s="142">
        <f>PORTIONS!M41*USAGE!$I$13</f>
        <v>0</v>
      </c>
      <c r="N41" s="190">
        <f>PORTIONS!N41*USAGE!$I$14</f>
        <v>0</v>
      </c>
      <c r="O41" s="190">
        <f>PORTIONS!O41*USAGE!$I$15</f>
        <v>0</v>
      </c>
      <c r="P41" s="190">
        <f>PORTIONS!P41*USAGE!$I$16</f>
        <v>0</v>
      </c>
      <c r="Q41" s="142">
        <f>PORTIONS!Q41*USAGE!$I$17</f>
        <v>0</v>
      </c>
      <c r="R41" s="190">
        <f>PORTIONS!R41*USAGE!$I$18</f>
        <v>0</v>
      </c>
      <c r="S41" s="190">
        <f>PORTIONS!S41*USAGE!$I$19</f>
        <v>0</v>
      </c>
      <c r="T41" s="190">
        <f>PORTIONS!T41*USAGE!$I$20</f>
        <v>0</v>
      </c>
      <c r="U41" s="190">
        <f>PORTIONS!U41*USAGE!$I$21</f>
        <v>0</v>
      </c>
      <c r="V41" s="218">
        <f t="shared" si="1"/>
        <v>0</v>
      </c>
    </row>
    <row r="42">
      <c r="A42" s="141" t="str">
        <f>COSTS!A42&amp;" (g)"</f>
        <v>Tomatoes, grape (g)</v>
      </c>
      <c r="B42" s="142">
        <f>PORTIONS!B42*USAGE!$I$2</f>
        <v>0</v>
      </c>
      <c r="C42" s="190">
        <f>PORTIONS!C42*USAGE!$I$3</f>
        <v>0</v>
      </c>
      <c r="D42" s="190">
        <f>PORTIONS!D42*USAGE!$I$4</f>
        <v>0</v>
      </c>
      <c r="E42" s="190">
        <f>PORTIONS!E42*USAGE!$I$5</f>
        <v>0</v>
      </c>
      <c r="F42" s="190">
        <f>PORTIONS!F42*USAGE!$I$6</f>
        <v>0</v>
      </c>
      <c r="G42" s="190">
        <f>PORTIONS!G42*USAGE!$I$7</f>
        <v>0</v>
      </c>
      <c r="H42" s="190">
        <f>PORTIONS!H42*USAGE!$I$8</f>
        <v>0</v>
      </c>
      <c r="I42" s="190">
        <f>PORTIONS!I42*USAGE!$I$9</f>
        <v>0</v>
      </c>
      <c r="J42" s="190">
        <f>PORTIONS!J42*USAGE!$I$10</f>
        <v>0</v>
      </c>
      <c r="K42" s="190">
        <f>PORTIONS!K42*USAGE!$I$11</f>
        <v>0</v>
      </c>
      <c r="L42" s="190">
        <f>PORTIONS!L42*USAGE!$I$12</f>
        <v>0</v>
      </c>
      <c r="M42" s="142">
        <f>PORTIONS!M42*USAGE!$I$13</f>
        <v>0</v>
      </c>
      <c r="N42" s="190">
        <f>PORTIONS!N42*USAGE!$I$14</f>
        <v>0</v>
      </c>
      <c r="O42" s="190">
        <f>PORTIONS!O42*USAGE!$I$15</f>
        <v>169.6246154</v>
      </c>
      <c r="P42" s="190">
        <f>PORTIONS!P42*USAGE!$I$16</f>
        <v>0</v>
      </c>
      <c r="Q42" s="142">
        <f>PORTIONS!Q42*USAGE!$I$17</f>
        <v>0</v>
      </c>
      <c r="R42" s="190">
        <f>PORTIONS!R42*USAGE!$I$18</f>
        <v>0</v>
      </c>
      <c r="S42" s="190">
        <f>PORTIONS!S42*USAGE!$I$19</f>
        <v>0</v>
      </c>
      <c r="T42" s="190">
        <f>PORTIONS!T42*USAGE!$I$20</f>
        <v>0</v>
      </c>
      <c r="U42" s="190">
        <f>PORTIONS!U42*USAGE!$I$21</f>
        <v>0</v>
      </c>
      <c r="V42" s="218">
        <f t="shared" si="1"/>
        <v>169.6246154</v>
      </c>
    </row>
    <row r="43">
      <c r="A43" s="141" t="str">
        <f>COSTS!A43&amp;" (g)"</f>
        <v>WATER (g)</v>
      </c>
      <c r="B43" s="142">
        <f>PORTIONS!B43*USAGE!$I$2</f>
        <v>0</v>
      </c>
      <c r="C43" s="190">
        <f>PORTIONS!C43*USAGE!$I$3</f>
        <v>0</v>
      </c>
      <c r="D43" s="190">
        <f>PORTIONS!D43*USAGE!$I$4</f>
        <v>0</v>
      </c>
      <c r="E43" s="190">
        <f>PORTIONS!E43*USAGE!$I$5</f>
        <v>0</v>
      </c>
      <c r="F43" s="190">
        <f>PORTIONS!F43*USAGE!$I$6</f>
        <v>0</v>
      </c>
      <c r="G43" s="190">
        <f>PORTIONS!G43*USAGE!$I$7</f>
        <v>0</v>
      </c>
      <c r="H43" s="190">
        <f>PORTIONS!H43*USAGE!$I$8</f>
        <v>0</v>
      </c>
      <c r="I43" s="190">
        <f>PORTIONS!I43*USAGE!$I$9</f>
        <v>0</v>
      </c>
      <c r="J43" s="190">
        <f>PORTIONS!J43*USAGE!$I$10</f>
        <v>0</v>
      </c>
      <c r="K43" s="190">
        <f>PORTIONS!K43*USAGE!$I$11</f>
        <v>0</v>
      </c>
      <c r="L43" s="190">
        <f>PORTIONS!L43*USAGE!$I$12</f>
        <v>0</v>
      </c>
      <c r="M43" s="142">
        <f>PORTIONS!M43*USAGE!$I$13</f>
        <v>0</v>
      </c>
      <c r="N43" s="190">
        <f>PORTIONS!N43*USAGE!$I$14</f>
        <v>0</v>
      </c>
      <c r="O43" s="190">
        <f>PORTIONS!O43*USAGE!$I$15</f>
        <v>0</v>
      </c>
      <c r="P43" s="190">
        <f>PORTIONS!P43*USAGE!$I$16</f>
        <v>0</v>
      </c>
      <c r="Q43" s="142">
        <f>PORTIONS!Q43*USAGE!$I$17</f>
        <v>0</v>
      </c>
      <c r="R43" s="190">
        <f>PORTIONS!R43*USAGE!$I$18</f>
        <v>0</v>
      </c>
      <c r="S43" s="190">
        <f>PORTIONS!S43*USAGE!$I$19</f>
        <v>0</v>
      </c>
      <c r="T43" s="190">
        <f>PORTIONS!T43*USAGE!$I$20</f>
        <v>0</v>
      </c>
      <c r="U43" s="190">
        <f>PORTIONS!U43*USAGE!$I$21</f>
        <v>0</v>
      </c>
      <c r="V43" s="218">
        <f t="shared" si="1"/>
        <v>0</v>
      </c>
    </row>
    <row r="44">
      <c r="A44" s="141" t="str">
        <f>COSTS!A44&amp;" (g)"</f>
        <v>YEAST (g)</v>
      </c>
      <c r="B44" s="142">
        <f>PORTIONS!B44*USAGE!$I$2</f>
        <v>0</v>
      </c>
      <c r="C44" s="190">
        <f>PORTIONS!C44*USAGE!$I$3</f>
        <v>0</v>
      </c>
      <c r="D44" s="190">
        <f>PORTIONS!D44*USAGE!$I$4</f>
        <v>0</v>
      </c>
      <c r="E44" s="190">
        <f>PORTIONS!E44*USAGE!$I$5</f>
        <v>0</v>
      </c>
      <c r="F44" s="190">
        <f>PORTIONS!F44*USAGE!$I$6</f>
        <v>0</v>
      </c>
      <c r="G44" s="190">
        <f>PORTIONS!G44*USAGE!$I$7</f>
        <v>0</v>
      </c>
      <c r="H44" s="190">
        <f>PORTIONS!H44*USAGE!$I$8</f>
        <v>0</v>
      </c>
      <c r="I44" s="190">
        <f>PORTIONS!I44*USAGE!$I$9</f>
        <v>0</v>
      </c>
      <c r="J44" s="190">
        <f>PORTIONS!J44*USAGE!$I$10</f>
        <v>0</v>
      </c>
      <c r="K44" s="190">
        <f>PORTIONS!K44*USAGE!$I$11</f>
        <v>0</v>
      </c>
      <c r="L44" s="190">
        <f>PORTIONS!L44*USAGE!$I$12</f>
        <v>0</v>
      </c>
      <c r="M44" s="142">
        <f>PORTIONS!M44*USAGE!$I$13</f>
        <v>0</v>
      </c>
      <c r="N44" s="190">
        <f>PORTIONS!N44*USAGE!$I$14</f>
        <v>0</v>
      </c>
      <c r="O44" s="190">
        <f>PORTIONS!O44*USAGE!$I$15</f>
        <v>0</v>
      </c>
      <c r="P44" s="190">
        <f>PORTIONS!P44*USAGE!$I$16</f>
        <v>0</v>
      </c>
      <c r="Q44" s="142">
        <f>PORTIONS!Q44*USAGE!$I$17</f>
        <v>0</v>
      </c>
      <c r="R44" s="190">
        <f>PORTIONS!R45*USAGE!$I$18</f>
        <v>0</v>
      </c>
      <c r="S44" s="190">
        <f>PORTIONS!S45*USAGE!$I$19</f>
        <v>0</v>
      </c>
      <c r="T44" s="190">
        <f>PORTIONS!T45*USAGE!$I$20</f>
        <v>0</v>
      </c>
      <c r="U44" s="190">
        <f>PORTIONS!U45*USAGE!$I$21</f>
        <v>0</v>
      </c>
      <c r="V44" s="218">
        <f t="shared" si="1"/>
        <v>0</v>
      </c>
    </row>
    <row r="45">
      <c r="A45" s="141" t="str">
        <f>COSTS!A45&amp;" (g)"</f>
        <v>z* Kalamata olives (g)</v>
      </c>
      <c r="B45" s="142">
        <f>PORTIONS!B45*USAGE!$I$2</f>
        <v>0</v>
      </c>
      <c r="C45" s="190">
        <f>PORTIONS!C45*USAGE!$I$3</f>
        <v>0</v>
      </c>
      <c r="D45" s="190">
        <f>PORTIONS!D45*USAGE!$I$4</f>
        <v>0</v>
      </c>
      <c r="E45" s="190">
        <f>PORTIONS!E45*USAGE!$I$5</f>
        <v>0</v>
      </c>
      <c r="F45" s="190">
        <f>PORTIONS!F45*USAGE!$I$6</f>
        <v>0</v>
      </c>
      <c r="G45" s="190">
        <f>PORTIONS!G45*USAGE!$I$7</f>
        <v>0</v>
      </c>
      <c r="H45" s="190">
        <f>PORTIONS!H45*USAGE!$I$8</f>
        <v>0</v>
      </c>
      <c r="I45" s="190">
        <f>PORTIONS!I45*USAGE!$I$9</f>
        <v>0</v>
      </c>
      <c r="J45" s="190">
        <f>PORTIONS!J45*USAGE!$I$10</f>
        <v>0</v>
      </c>
      <c r="K45" s="190">
        <f>PORTIONS!K45*USAGE!$I$11</f>
        <v>0</v>
      </c>
      <c r="L45" s="190">
        <f>PORTIONS!L45*USAGE!$I$12</f>
        <v>0</v>
      </c>
      <c r="M45" s="142">
        <f>PORTIONS!M45*USAGE!$I$13</f>
        <v>0</v>
      </c>
      <c r="N45" s="190">
        <f>PORTIONS!N45*USAGE!$I$14</f>
        <v>0</v>
      </c>
      <c r="O45" s="190">
        <f>PORTIONS!O45*USAGE!$I$15</f>
        <v>0</v>
      </c>
      <c r="P45" s="190">
        <f>PORTIONS!P45*USAGE!$I$16</f>
        <v>0</v>
      </c>
      <c r="Q45" s="142">
        <f>PORTIONS!Q45*USAGE!$I$17</f>
        <v>0</v>
      </c>
      <c r="R45" s="190">
        <f>PORTIONS!R46*USAGE!$I$18</f>
        <v>0</v>
      </c>
      <c r="S45" s="190">
        <f>PORTIONS!S46*USAGE!$I$19</f>
        <v>0</v>
      </c>
      <c r="T45" s="190">
        <f>PORTIONS!T46*USAGE!$I$20</f>
        <v>0</v>
      </c>
      <c r="U45" s="190">
        <f>PORTIONS!U46*USAGE!$I$21</f>
        <v>0</v>
      </c>
      <c r="V45" s="218">
        <f t="shared" si="1"/>
        <v>0</v>
      </c>
    </row>
    <row r="46">
      <c r="A46" s="141" t="str">
        <f>COSTS!A46&amp;" (g)"</f>
        <v>z* Mozzarella, (V) (g)</v>
      </c>
      <c r="B46" s="142">
        <f>PORTIONS!B46*USAGE!$I$2</f>
        <v>0</v>
      </c>
      <c r="C46" s="190">
        <f>PORTIONS!C46*USAGE!$I$3</f>
        <v>0</v>
      </c>
      <c r="D46" s="190">
        <f>PORTIONS!D46*USAGE!$I$4</f>
        <v>0</v>
      </c>
      <c r="E46" s="190">
        <f>PORTIONS!E46*USAGE!$I$5</f>
        <v>0</v>
      </c>
      <c r="F46" s="190">
        <f>PORTIONS!F46*USAGE!$I$6</f>
        <v>0</v>
      </c>
      <c r="G46" s="190">
        <f>PORTIONS!G46*USAGE!$I$7</f>
        <v>0</v>
      </c>
      <c r="H46" s="190">
        <f>PORTIONS!H46*USAGE!$I$8</f>
        <v>0</v>
      </c>
      <c r="I46" s="190">
        <f>PORTIONS!I46*USAGE!$I$9</f>
        <v>0</v>
      </c>
      <c r="J46" s="190">
        <f>PORTIONS!J46*USAGE!$I$10</f>
        <v>0</v>
      </c>
      <c r="K46" s="190">
        <f>PORTIONS!K46*USAGE!$I$11</f>
        <v>0</v>
      </c>
      <c r="L46" s="190">
        <f>PORTIONS!L46*USAGE!$I$12</f>
        <v>0</v>
      </c>
      <c r="M46" s="142">
        <f>PORTIONS!M46*USAGE!$I$13</f>
        <v>0</v>
      </c>
      <c r="N46" s="190">
        <f>PORTIONS!N46*USAGE!$I$14</f>
        <v>0</v>
      </c>
      <c r="O46" s="190">
        <f>PORTIONS!O46*USAGE!$I$15</f>
        <v>0</v>
      </c>
      <c r="P46" s="190">
        <f>PORTIONS!P46*USAGE!$I$16</f>
        <v>0</v>
      </c>
      <c r="Q46" s="142">
        <f>PORTIONS!Q46*USAGE!$I$17</f>
        <v>0</v>
      </c>
      <c r="R46" s="190">
        <f>PORTIONS!R47*USAGE!$I$18</f>
        <v>0</v>
      </c>
      <c r="S46" s="190">
        <f>PORTIONS!S47*USAGE!$I$19</f>
        <v>0</v>
      </c>
      <c r="T46" s="190">
        <f>PORTIONS!T47*USAGE!$I$20</f>
        <v>0</v>
      </c>
      <c r="U46" s="190">
        <f>PORTIONS!U47*USAGE!$I$21</f>
        <v>0</v>
      </c>
      <c r="V46" s="218">
        <f t="shared" si="1"/>
        <v>0</v>
      </c>
    </row>
    <row r="47">
      <c r="A47" s="141" t="str">
        <f>COSTS!A47&amp;" (g)"</f>
        <v>z* Sausage, (V) (g)</v>
      </c>
      <c r="B47" s="142">
        <f>PORTIONS!B47*USAGE!$I$2</f>
        <v>0</v>
      </c>
      <c r="C47" s="190">
        <f>PORTIONS!C47*USAGE!$I$3</f>
        <v>0</v>
      </c>
      <c r="D47" s="190">
        <f>PORTIONS!D47*USAGE!$I$4</f>
        <v>0</v>
      </c>
      <c r="E47" s="190">
        <f>PORTIONS!E47*USAGE!$I$5</f>
        <v>0</v>
      </c>
      <c r="F47" s="190">
        <f>PORTIONS!F47*USAGE!$I$6</f>
        <v>0</v>
      </c>
      <c r="G47" s="190">
        <f>PORTIONS!G47*USAGE!$I$7</f>
        <v>0</v>
      </c>
      <c r="H47" s="190">
        <f>PORTIONS!H47*USAGE!$I$8</f>
        <v>0</v>
      </c>
      <c r="I47" s="190">
        <f>PORTIONS!I47*USAGE!$I$9</f>
        <v>0</v>
      </c>
      <c r="J47" s="190">
        <f>PORTIONS!J47*USAGE!$I$10</f>
        <v>0</v>
      </c>
      <c r="K47" s="190">
        <f>PORTIONS!K47*USAGE!$I$11</f>
        <v>0</v>
      </c>
      <c r="L47" s="190">
        <f>PORTIONS!L47*USAGE!$I$12</f>
        <v>0</v>
      </c>
      <c r="M47" s="142">
        <f>PORTIONS!M47*USAGE!$I$13</f>
        <v>0</v>
      </c>
      <c r="N47" s="190">
        <f>PORTIONS!N47*USAGE!$I$14</f>
        <v>0</v>
      </c>
      <c r="O47" s="190">
        <f>PORTIONS!O47*USAGE!$I$15</f>
        <v>0</v>
      </c>
      <c r="P47" s="190">
        <f>PORTIONS!P47*USAGE!$I$16</f>
        <v>0</v>
      </c>
      <c r="Q47" s="142">
        <f>PORTIONS!Q47*USAGE!$I$17</f>
        <v>0</v>
      </c>
      <c r="R47" s="190">
        <f>PORTIONS!R47*USAGE!$I$18</f>
        <v>0</v>
      </c>
      <c r="S47" s="190">
        <f>PORTIONS!S47*USAGE!$I$19</f>
        <v>0</v>
      </c>
      <c r="T47" s="190">
        <f>PORTIONS!T47*USAGE!$I$20</f>
        <v>0</v>
      </c>
      <c r="U47" s="190">
        <f>PORTIONS!U47*USAGE!$I$21</f>
        <v>0</v>
      </c>
      <c r="V47" s="218">
        <f t="shared" si="1"/>
        <v>0</v>
      </c>
    </row>
    <row r="48">
      <c r="A48" s="141" t="str">
        <f>COSTS!A48&amp;" (g)"</f>
        <v>zz* Chili pepper, crushed (g)</v>
      </c>
      <c r="B48" s="142">
        <f>PORTIONS!B48*USAGE!$I$2</f>
        <v>0</v>
      </c>
      <c r="C48" s="190">
        <f>PORTIONS!C48*USAGE!$I$3</f>
        <v>0</v>
      </c>
      <c r="D48" s="190">
        <f>PORTIONS!D48*USAGE!$I$4</f>
        <v>0</v>
      </c>
      <c r="E48" s="190">
        <f>PORTIONS!E48*USAGE!$I$5</f>
        <v>0</v>
      </c>
      <c r="F48" s="190">
        <f>PORTIONS!F48*USAGE!$I$6</f>
        <v>0</v>
      </c>
      <c r="G48" s="190">
        <f>PORTIONS!G48*USAGE!$I$7</f>
        <v>0</v>
      </c>
      <c r="H48" s="190">
        <f>PORTIONS!H48*USAGE!$I$8</f>
        <v>0</v>
      </c>
      <c r="I48" s="190">
        <f>PORTIONS!I48*USAGE!$I$9</f>
        <v>0</v>
      </c>
      <c r="J48" s="190">
        <f>PORTIONS!J48*USAGE!$I$10</f>
        <v>0</v>
      </c>
      <c r="K48" s="190">
        <f>PORTIONS!K48*USAGE!$I$11</f>
        <v>0</v>
      </c>
      <c r="L48" s="190">
        <f>PORTIONS!L48*USAGE!$I$12</f>
        <v>0</v>
      </c>
      <c r="M48" s="142">
        <f>PORTIONS!M48*USAGE!$I$13</f>
        <v>0</v>
      </c>
      <c r="N48" s="190">
        <f>PORTIONS!N48*USAGE!$I$14</f>
        <v>0</v>
      </c>
      <c r="O48" s="190">
        <f>PORTIONS!O48*USAGE!$I$15</f>
        <v>0</v>
      </c>
      <c r="P48" s="190">
        <f>PORTIONS!P48*USAGE!$I$16</f>
        <v>0</v>
      </c>
      <c r="Q48" s="142">
        <f>PORTIONS!Q48*USAGE!$I$17</f>
        <v>0</v>
      </c>
      <c r="R48" s="190">
        <f>PORTIONS!R48*USAGE!$I$18</f>
        <v>0</v>
      </c>
      <c r="S48" s="190">
        <f>PORTIONS!S48*USAGE!$I$19</f>
        <v>0</v>
      </c>
      <c r="T48" s="190">
        <f>PORTIONS!T48*USAGE!$I$20</f>
        <v>0</v>
      </c>
      <c r="U48" s="190">
        <f>PORTIONS!U48*USAGE!$I$21</f>
        <v>0</v>
      </c>
      <c r="V48" s="218">
        <f t="shared" si="1"/>
        <v>0</v>
      </c>
    </row>
    <row r="49">
      <c r="A49" s="141" t="str">
        <f>COSTS!A49&amp;" (g)"</f>
        <v>zz* Parmesan, grated (g)</v>
      </c>
      <c r="B49" s="142">
        <f>PORTIONS!B49*USAGE!$I$2</f>
        <v>0</v>
      </c>
      <c r="C49" s="190">
        <f>PORTIONS!C49*USAGE!$I$3</f>
        <v>0</v>
      </c>
      <c r="D49" s="190">
        <f>PORTIONS!D49*USAGE!$I$4</f>
        <v>0</v>
      </c>
      <c r="E49" s="190">
        <f>PORTIONS!E49*USAGE!$I$5</f>
        <v>0</v>
      </c>
      <c r="F49" s="190">
        <f>PORTIONS!F49*USAGE!$I$6</f>
        <v>0</v>
      </c>
      <c r="G49" s="190">
        <f>PORTIONS!G49*USAGE!$I$7</f>
        <v>0</v>
      </c>
      <c r="H49" s="190">
        <f>PORTIONS!H49*USAGE!$I$8</f>
        <v>0</v>
      </c>
      <c r="I49" s="190">
        <f>PORTIONS!I49*USAGE!$I$9</f>
        <v>0</v>
      </c>
      <c r="J49" s="190">
        <f>PORTIONS!J49*USAGE!$I$10</f>
        <v>0</v>
      </c>
      <c r="K49" s="190">
        <f>PORTIONS!K49*USAGE!$I$11</f>
        <v>0</v>
      </c>
      <c r="L49" s="190">
        <f>PORTIONS!L49*USAGE!$I$12</f>
        <v>0</v>
      </c>
      <c r="M49" s="142">
        <f>PORTIONS!M49*USAGE!$I$13</f>
        <v>0</v>
      </c>
      <c r="N49" s="190">
        <f>PORTIONS!N49*USAGE!$I$14</f>
        <v>0</v>
      </c>
      <c r="O49" s="190">
        <f>PORTIONS!O49*USAGE!$I$15</f>
        <v>0</v>
      </c>
      <c r="P49" s="190">
        <f>PORTIONS!P49*USAGE!$I$16</f>
        <v>0</v>
      </c>
      <c r="Q49" s="142">
        <f>PORTIONS!Q49*USAGE!$I$17</f>
        <v>0</v>
      </c>
      <c r="R49" s="190">
        <f>PORTIONS!R49*USAGE!$I$18</f>
        <v>0</v>
      </c>
      <c r="S49" s="190">
        <f>PORTIONS!S49*USAGE!$I$19</f>
        <v>0</v>
      </c>
      <c r="T49" s="190">
        <f>PORTIONS!T49*USAGE!$I$20</f>
        <v>0</v>
      </c>
      <c r="U49" s="190">
        <f>PORTIONS!U49*USAGE!$I$21</f>
        <v>0</v>
      </c>
      <c r="V49" s="218">
        <f t="shared" si="1"/>
        <v>0</v>
      </c>
    </row>
    <row r="50">
      <c r="A50" s="141" t="str">
        <f>COSTS!A50&amp;" (g)"</f>
        <v>zz* Yeast, nutritional (g)</v>
      </c>
      <c r="B50" s="142">
        <f>PORTIONS!B52*USAGE!$I$2</f>
        <v>0</v>
      </c>
      <c r="C50" s="190">
        <f>PORTIONS!C52*USAGE!$I$3</f>
        <v>0</v>
      </c>
      <c r="D50" s="190">
        <f>PORTIONS!D52*USAGE!$I$4</f>
        <v>0</v>
      </c>
      <c r="E50" s="190">
        <f>PORTIONS!E52*USAGE!$I$5</f>
        <v>0</v>
      </c>
      <c r="F50" s="190">
        <f>PORTIONS!F52*USAGE!$I$6</f>
        <v>0</v>
      </c>
      <c r="G50" s="190">
        <f>PORTIONS!G52*USAGE!$I$7</f>
        <v>0</v>
      </c>
      <c r="H50" s="190">
        <f>PORTIONS!H52*USAGE!$I$8</f>
        <v>0</v>
      </c>
      <c r="I50" s="190">
        <f>PORTIONS!I52*USAGE!$I$9</f>
        <v>0</v>
      </c>
      <c r="J50" s="190">
        <f>PORTIONS!J52*USAGE!$I$10</f>
        <v>0</v>
      </c>
      <c r="K50" s="190">
        <f>PORTIONS!K52*USAGE!$I$11</f>
        <v>0</v>
      </c>
      <c r="L50" s="190">
        <f>PORTIONS!L52*USAGE!$I$12</f>
        <v>0</v>
      </c>
      <c r="M50" s="142">
        <f>PORTIONS!M52*USAGE!$I$13</f>
        <v>0</v>
      </c>
      <c r="N50" s="190">
        <f>PORTIONS!N52*USAGE!$I$14</f>
        <v>0</v>
      </c>
      <c r="O50" s="190">
        <f>PORTIONS!O52*USAGE!$I$15</f>
        <v>0</v>
      </c>
      <c r="P50" s="190">
        <f>PORTIONS!P52*USAGE!$I$16</f>
        <v>0</v>
      </c>
      <c r="Q50" s="142">
        <f>PORTIONS!Q52*USAGE!$I$17</f>
        <v>0</v>
      </c>
      <c r="R50" s="190">
        <f>PORTIONS!R52*USAGE!$I$18</f>
        <v>0</v>
      </c>
      <c r="S50" s="190">
        <f>PORTIONS!S52*USAGE!$I$19</f>
        <v>0</v>
      </c>
      <c r="T50" s="190">
        <f>PORTIONS!T52*USAGE!$I$20</f>
        <v>0</v>
      </c>
      <c r="U50" s="190">
        <f>PORTIONS!U52*USAGE!$I$21</f>
        <v>0</v>
      </c>
      <c r="V50" s="218">
        <f t="shared" si="1"/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89" t="s">
        <v>276</v>
      </c>
      <c r="B1" s="89" t="s">
        <v>277</v>
      </c>
      <c r="C1" s="89" t="s">
        <v>278</v>
      </c>
      <c r="D1" s="89" t="s">
        <v>279</v>
      </c>
      <c r="E1" s="89" t="s">
        <v>280</v>
      </c>
      <c r="F1" s="89" t="s">
        <v>281</v>
      </c>
      <c r="G1" s="89" t="s">
        <v>282</v>
      </c>
      <c r="H1" s="89" t="s">
        <v>283</v>
      </c>
      <c r="I1" s="89" t="s">
        <v>284</v>
      </c>
    </row>
    <row r="2">
      <c r="A2" s="236">
        <v>42296.0</v>
      </c>
      <c r="B2" s="237">
        <v>228.0</v>
      </c>
      <c r="C2" s="89">
        <v>319.0</v>
      </c>
      <c r="D2" s="89">
        <v>547.0</v>
      </c>
      <c r="G2" s="89">
        <v>0.0</v>
      </c>
      <c r="J2" s="89">
        <v>0.0</v>
      </c>
    </row>
    <row r="3">
      <c r="A3" s="236">
        <v>42297.0</v>
      </c>
      <c r="B3" s="237">
        <v>293.0</v>
      </c>
      <c r="C3" s="89">
        <v>460.0</v>
      </c>
      <c r="D3" s="89">
        <v>753.0</v>
      </c>
      <c r="G3" s="89">
        <v>0.0</v>
      </c>
      <c r="J3" s="89">
        <v>0.0</v>
      </c>
    </row>
    <row r="4">
      <c r="A4" s="236">
        <v>42298.0</v>
      </c>
      <c r="B4" s="237">
        <v>277.0</v>
      </c>
      <c r="C4" s="89">
        <v>335.0</v>
      </c>
      <c r="D4" s="89">
        <v>612.0</v>
      </c>
      <c r="G4" s="89">
        <v>0.0</v>
      </c>
      <c r="H4" s="89">
        <v>9.0</v>
      </c>
      <c r="I4" s="89">
        <v>51.0</v>
      </c>
      <c r="J4" s="89">
        <v>0.0</v>
      </c>
    </row>
    <row r="5">
      <c r="A5" s="236">
        <v>42299.0</v>
      </c>
      <c r="B5" s="237">
        <v>140.0</v>
      </c>
      <c r="C5" s="89">
        <v>506.0</v>
      </c>
      <c r="D5" s="89">
        <v>646.0</v>
      </c>
      <c r="E5" s="89">
        <v>263.0</v>
      </c>
      <c r="F5" s="89">
        <v>85.0</v>
      </c>
      <c r="G5" s="89">
        <v>0.0</v>
      </c>
      <c r="H5" s="89">
        <v>111.0</v>
      </c>
      <c r="I5" s="89">
        <v>146.0</v>
      </c>
      <c r="J5" s="89">
        <v>0.0</v>
      </c>
    </row>
    <row r="6">
      <c r="A6" s="236">
        <v>42300.0</v>
      </c>
      <c r="B6" s="237">
        <v>410.0</v>
      </c>
      <c r="C6" s="89">
        <v>552.0</v>
      </c>
      <c r="D6" s="89">
        <v>962.0</v>
      </c>
      <c r="E6" s="89">
        <v>454.0</v>
      </c>
      <c r="F6" s="89">
        <v>295.0</v>
      </c>
      <c r="G6" s="89">
        <v>0.0</v>
      </c>
      <c r="H6" s="89">
        <v>125.0</v>
      </c>
      <c r="I6" s="89">
        <v>156.0</v>
      </c>
      <c r="J6" s="89">
        <v>0.0</v>
      </c>
    </row>
    <row r="7">
      <c r="A7" s="236">
        <v>42301.0</v>
      </c>
      <c r="B7" s="237">
        <v>562.0</v>
      </c>
      <c r="C7" s="89">
        <v>995.0</v>
      </c>
      <c r="D7" s="89">
        <v>1557.0</v>
      </c>
      <c r="E7" s="89">
        <v>615.0</v>
      </c>
      <c r="F7" s="89">
        <v>420.0</v>
      </c>
      <c r="G7" s="89">
        <v>0.0</v>
      </c>
      <c r="H7" s="89">
        <v>149.0</v>
      </c>
      <c r="I7" s="89">
        <v>215.0</v>
      </c>
      <c r="J7" s="89">
        <v>0.0</v>
      </c>
    </row>
    <row r="8">
      <c r="A8" s="236">
        <v>42302.0</v>
      </c>
      <c r="B8" s="237">
        <v>154.0</v>
      </c>
      <c r="C8" s="89">
        <v>580.0</v>
      </c>
      <c r="D8" s="89">
        <v>734.0</v>
      </c>
      <c r="E8" s="89">
        <v>130.0</v>
      </c>
      <c r="F8" s="89">
        <v>30.0</v>
      </c>
      <c r="G8" s="89">
        <v>0.0</v>
      </c>
      <c r="H8" s="89">
        <v>48.0</v>
      </c>
      <c r="I8" s="89">
        <v>21.0</v>
      </c>
      <c r="J8" s="89">
        <v>0.0</v>
      </c>
    </row>
    <row r="9">
      <c r="B9" s="89">
        <v>2064.0</v>
      </c>
      <c r="D9" s="89">
        <v>5811.0</v>
      </c>
      <c r="E9" s="89">
        <v>0.0</v>
      </c>
      <c r="G9" s="89">
        <v>0.0</v>
      </c>
      <c r="H9" s="89">
        <v>0.0</v>
      </c>
      <c r="I9" s="89">
        <v>0.0</v>
      </c>
      <c r="J9" s="89">
        <v>0.0</v>
      </c>
    </row>
    <row r="10">
      <c r="A10" s="89" t="s">
        <v>285</v>
      </c>
      <c r="B10" s="89">
        <v>2064.0</v>
      </c>
    </row>
    <row r="11">
      <c r="A11" s="89" t="s">
        <v>286</v>
      </c>
    </row>
    <row r="12">
      <c r="A12" s="89" t="s">
        <v>287</v>
      </c>
      <c r="B12" s="89">
        <v>20.0</v>
      </c>
    </row>
    <row r="13">
      <c r="A13" s="89" t="s">
        <v>288</v>
      </c>
      <c r="B13" s="89">
        <v>67.0</v>
      </c>
    </row>
    <row r="14">
      <c r="A14" s="89" t="s">
        <v>289</v>
      </c>
      <c r="B14" s="89">
        <v>60.0</v>
      </c>
      <c r="C14" s="89" t="s">
        <v>290</v>
      </c>
    </row>
    <row r="19">
      <c r="A19" s="89" t="s">
        <v>291</v>
      </c>
      <c r="B19" s="89">
        <v>87.0</v>
      </c>
    </row>
    <row r="20">
      <c r="A20" s="89" t="s">
        <v>292</v>
      </c>
      <c r="B20" s="89">
        <v>1977.0</v>
      </c>
    </row>
    <row r="22">
      <c r="A22" s="89" t="s">
        <v>276</v>
      </c>
      <c r="B22" s="89" t="s">
        <v>277</v>
      </c>
      <c r="C22" s="89" t="s">
        <v>278</v>
      </c>
      <c r="D22" s="89" t="s">
        <v>279</v>
      </c>
      <c r="E22" s="89" t="s">
        <v>280</v>
      </c>
      <c r="F22" s="89" t="s">
        <v>281</v>
      </c>
      <c r="G22" s="89" t="s">
        <v>282</v>
      </c>
      <c r="H22" s="89" t="s">
        <v>283</v>
      </c>
      <c r="I22" s="89" t="s">
        <v>284</v>
      </c>
    </row>
    <row r="23">
      <c r="A23" s="236">
        <v>42303.0</v>
      </c>
      <c r="B23" s="237">
        <v>194.0</v>
      </c>
      <c r="C23" s="89">
        <v>209.0</v>
      </c>
      <c r="D23" s="89"/>
      <c r="G23" s="89">
        <v>0.0</v>
      </c>
      <c r="J23" s="89">
        <v>0.0</v>
      </c>
    </row>
    <row r="24">
      <c r="A24" s="236">
        <v>42304.0</v>
      </c>
      <c r="B24" s="237">
        <v>226.0</v>
      </c>
      <c r="C24" s="89">
        <v>336.0</v>
      </c>
      <c r="D24" s="89">
        <v>0.0</v>
      </c>
      <c r="G24" s="89">
        <v>0.0</v>
      </c>
      <c r="J24" s="89">
        <v>0.0</v>
      </c>
    </row>
    <row r="25">
      <c r="A25" s="236">
        <v>42305.0</v>
      </c>
      <c r="B25" s="237">
        <v>218.0</v>
      </c>
      <c r="C25" s="89">
        <v>309.0</v>
      </c>
      <c r="D25" s="89">
        <v>0.0</v>
      </c>
      <c r="G25" s="89">
        <v>0.0</v>
      </c>
      <c r="H25" s="89">
        <v>33.0</v>
      </c>
      <c r="I25" s="89">
        <v>63.0</v>
      </c>
      <c r="J25" s="89">
        <v>0.0</v>
      </c>
    </row>
    <row r="26">
      <c r="A26" s="236">
        <v>42306.0</v>
      </c>
      <c r="B26" s="237">
        <v>210.0</v>
      </c>
      <c r="C26" s="89">
        <v>332.0</v>
      </c>
      <c r="D26" s="89">
        <v>0.0</v>
      </c>
      <c r="E26" s="89">
        <v>30.0</v>
      </c>
      <c r="F26" s="89">
        <v>221.0</v>
      </c>
      <c r="G26" s="89">
        <v>0.0</v>
      </c>
      <c r="H26" s="89">
        <v>91.0</v>
      </c>
      <c r="I26" s="89">
        <v>90.0</v>
      </c>
      <c r="J26" s="89">
        <v>0.0</v>
      </c>
    </row>
    <row r="27">
      <c r="A27" s="236">
        <v>42307.0</v>
      </c>
      <c r="B27" s="237">
        <v>225.0</v>
      </c>
      <c r="C27" s="89">
        <v>495.0</v>
      </c>
      <c r="D27" s="89">
        <v>0.0</v>
      </c>
      <c r="E27" s="89">
        <v>30.0</v>
      </c>
      <c r="F27" s="89">
        <v>205.0</v>
      </c>
      <c r="G27" s="89">
        <v>0.0</v>
      </c>
      <c r="H27" s="89">
        <v>53.0</v>
      </c>
      <c r="I27" s="89">
        <v>41.0</v>
      </c>
      <c r="J27" s="89">
        <v>0.0</v>
      </c>
    </row>
    <row r="28">
      <c r="A28" s="236">
        <v>42308.0</v>
      </c>
      <c r="D28" s="89">
        <v>0.0</v>
      </c>
      <c r="G28" s="89">
        <v>0.0</v>
      </c>
      <c r="J28" s="89">
        <v>0.0</v>
      </c>
    </row>
    <row r="29">
      <c r="A29" s="236">
        <v>42309.0</v>
      </c>
      <c r="D29" s="89">
        <v>0.0</v>
      </c>
      <c r="G29" s="89">
        <v>0.0</v>
      </c>
      <c r="I29" s="89">
        <v>0.0</v>
      </c>
      <c r="J29" s="89">
        <v>0.0</v>
      </c>
    </row>
    <row r="30">
      <c r="B30" s="89">
        <v>0.0</v>
      </c>
      <c r="D30" s="89">
        <v>209.0</v>
      </c>
      <c r="E30" s="89">
        <v>0.0</v>
      </c>
      <c r="G30" s="89">
        <v>0.0</v>
      </c>
      <c r="H30" s="89">
        <v>0.0</v>
      </c>
      <c r="I30" s="89">
        <v>0.0</v>
      </c>
      <c r="J30" s="89">
        <v>0.0</v>
      </c>
    </row>
    <row r="31">
      <c r="A31" s="89" t="s">
        <v>285</v>
      </c>
      <c r="B31" s="89">
        <v>0.0</v>
      </c>
    </row>
    <row r="32">
      <c r="A32" s="89" t="s">
        <v>286</v>
      </c>
    </row>
    <row r="33">
      <c r="A33" s="89" t="s">
        <v>287</v>
      </c>
      <c r="B33" s="89">
        <v>20.0</v>
      </c>
    </row>
    <row r="40">
      <c r="A40" s="89" t="s">
        <v>291</v>
      </c>
      <c r="B40" s="89">
        <v>20.0</v>
      </c>
    </row>
    <row r="41">
      <c r="A41" s="89" t="s">
        <v>292</v>
      </c>
      <c r="B41" s="89">
        <v>-20.0</v>
      </c>
    </row>
    <row r="43">
      <c r="A43" s="89" t="s">
        <v>276</v>
      </c>
      <c r="B43" s="89" t="s">
        <v>277</v>
      </c>
      <c r="C43" s="89" t="s">
        <v>278</v>
      </c>
      <c r="D43" s="89" t="s">
        <v>279</v>
      </c>
      <c r="E43" s="89" t="s">
        <v>283</v>
      </c>
      <c r="F43" s="89" t="s">
        <v>284</v>
      </c>
    </row>
    <row r="44">
      <c r="A44" s="236">
        <v>42310.0</v>
      </c>
      <c r="D44" s="89">
        <v>0.0</v>
      </c>
      <c r="G44" s="89">
        <v>0.0</v>
      </c>
    </row>
    <row r="45">
      <c r="A45" s="236">
        <v>42311.0</v>
      </c>
      <c r="D45" s="89">
        <v>0.0</v>
      </c>
      <c r="G45" s="89">
        <v>0.0</v>
      </c>
    </row>
    <row r="46">
      <c r="A46" s="236">
        <v>42312.0</v>
      </c>
      <c r="D46" s="89">
        <v>0.0</v>
      </c>
      <c r="G46" s="89">
        <v>0.0</v>
      </c>
    </row>
    <row r="47">
      <c r="A47" s="236">
        <v>42313.0</v>
      </c>
      <c r="D47" s="89">
        <v>0.0</v>
      </c>
      <c r="G47" s="89">
        <v>0.0</v>
      </c>
    </row>
    <row r="48">
      <c r="A48" s="236">
        <v>42314.0</v>
      </c>
      <c r="D48" s="89">
        <v>0.0</v>
      </c>
      <c r="G48" s="89">
        <v>0.0</v>
      </c>
    </row>
    <row r="49">
      <c r="A49" s="236">
        <v>42315.0</v>
      </c>
      <c r="D49" s="89">
        <v>0.0</v>
      </c>
      <c r="G49" s="89">
        <v>0.0</v>
      </c>
    </row>
    <row r="50">
      <c r="A50" s="236">
        <v>42316.0</v>
      </c>
      <c r="D50" s="89">
        <v>0.0</v>
      </c>
      <c r="F50" s="89">
        <v>0.0</v>
      </c>
      <c r="G50" s="89">
        <v>0.0</v>
      </c>
    </row>
    <row r="51">
      <c r="B51" s="89">
        <v>0.0</v>
      </c>
      <c r="D51" s="89">
        <v>0.0</v>
      </c>
      <c r="E51" s="89">
        <v>0.0</v>
      </c>
      <c r="F51" s="89">
        <v>0.0</v>
      </c>
      <c r="G51" s="89">
        <v>0.0</v>
      </c>
    </row>
    <row r="52">
      <c r="A52" s="89" t="s">
        <v>285</v>
      </c>
      <c r="B52" s="89">
        <v>0.0</v>
      </c>
    </row>
    <row r="53">
      <c r="A53" s="89" t="s">
        <v>286</v>
      </c>
    </row>
    <row r="54">
      <c r="A54" s="89" t="s">
        <v>287</v>
      </c>
      <c r="B54" s="89">
        <v>20.0</v>
      </c>
    </row>
    <row r="61">
      <c r="A61" s="89" t="s">
        <v>291</v>
      </c>
      <c r="B61" s="89">
        <v>20.0</v>
      </c>
    </row>
    <row r="62">
      <c r="A62" s="89" t="s">
        <v>292</v>
      </c>
      <c r="B62" s="89">
        <v>-20.0</v>
      </c>
    </row>
    <row r="64">
      <c r="A64" s="89" t="s">
        <v>276</v>
      </c>
      <c r="B64" s="89" t="s">
        <v>277</v>
      </c>
      <c r="C64" s="89" t="s">
        <v>278</v>
      </c>
      <c r="D64" s="89" t="s">
        <v>279</v>
      </c>
      <c r="E64" s="89" t="s">
        <v>283</v>
      </c>
      <c r="F64" s="89" t="s">
        <v>284</v>
      </c>
    </row>
    <row r="65">
      <c r="A65" s="236">
        <v>42317.0</v>
      </c>
      <c r="D65" s="89">
        <v>0.0</v>
      </c>
      <c r="G65" s="89">
        <v>0.0</v>
      </c>
    </row>
    <row r="66">
      <c r="A66" s="236">
        <v>42318.0</v>
      </c>
      <c r="D66" s="89">
        <v>0.0</v>
      </c>
      <c r="G66" s="89">
        <v>0.0</v>
      </c>
    </row>
    <row r="67">
      <c r="A67" s="236">
        <v>42319.0</v>
      </c>
      <c r="D67" s="89">
        <v>0.0</v>
      </c>
      <c r="G67" s="89">
        <v>0.0</v>
      </c>
    </row>
    <row r="68">
      <c r="A68" s="236">
        <v>42320.0</v>
      </c>
      <c r="D68" s="89">
        <v>0.0</v>
      </c>
      <c r="G68" s="89">
        <v>0.0</v>
      </c>
    </row>
    <row r="69">
      <c r="A69" s="236">
        <v>42321.0</v>
      </c>
      <c r="D69" s="89">
        <v>0.0</v>
      </c>
      <c r="G69" s="89">
        <v>0.0</v>
      </c>
    </row>
    <row r="70">
      <c r="A70" s="236">
        <v>42322.0</v>
      </c>
      <c r="D70" s="89">
        <v>0.0</v>
      </c>
      <c r="G70" s="89">
        <v>0.0</v>
      </c>
    </row>
    <row r="71">
      <c r="A71" s="236">
        <v>42323.0</v>
      </c>
      <c r="D71" s="89">
        <v>0.0</v>
      </c>
      <c r="F71" s="89">
        <v>0.0</v>
      </c>
      <c r="G71" s="89">
        <v>0.0</v>
      </c>
    </row>
    <row r="72">
      <c r="B72" s="89">
        <v>0.0</v>
      </c>
      <c r="D72" s="89">
        <v>0.0</v>
      </c>
      <c r="E72" s="89">
        <v>0.0</v>
      </c>
      <c r="F72" s="89">
        <v>0.0</v>
      </c>
      <c r="G72" s="89">
        <v>0.0</v>
      </c>
    </row>
    <row r="73">
      <c r="A73" s="89" t="s">
        <v>285</v>
      </c>
      <c r="B73" s="89">
        <v>0.0</v>
      </c>
    </row>
    <row r="74">
      <c r="A74" s="89" t="s">
        <v>286</v>
      </c>
    </row>
    <row r="75">
      <c r="A75" s="89" t="s">
        <v>287</v>
      </c>
      <c r="B75" s="89">
        <v>20.0</v>
      </c>
    </row>
    <row r="82">
      <c r="A82" s="89" t="s">
        <v>291</v>
      </c>
      <c r="B82" s="89">
        <v>20.0</v>
      </c>
    </row>
    <row r="83">
      <c r="A83" s="89" t="s">
        <v>292</v>
      </c>
      <c r="B83" s="89">
        <v>-20.0</v>
      </c>
    </row>
  </sheetData>
  <drawing r:id="rId1"/>
</worksheet>
</file>