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th INVENTORY" sheetId="1" r:id="rId3"/>
    <sheet state="visible" name="DOUGH" sheetId="2" r:id="rId4"/>
    <sheet state="visible" name="BIGA" sheetId="3" r:id="rId5"/>
    <sheet state="visible" name="FORMULAS" sheetId="4" r:id="rId6"/>
    <sheet state="visible" name="12th OVERVIEW" sheetId="5" r:id="rId7"/>
    <sheet state="visible" name="USAGE" sheetId="6" r:id="rId8"/>
    <sheet state="visible" name="PORTIONS" sheetId="7" r:id="rId9"/>
    <sheet state="visible" name="PRICES" sheetId="8" r:id="rId10"/>
    <sheet state="visible" name="COSTS" sheetId="9" r:id="rId11"/>
    <sheet state="visible" name="PARS" sheetId="10" r:id="rId12"/>
    <sheet state="visible" name="M" sheetId="11" r:id="rId13"/>
    <sheet state="visible" name="Tu" sheetId="12" r:id="rId14"/>
    <sheet state="visible" name="W" sheetId="13" r:id="rId15"/>
    <sheet state="visible" name="Th" sheetId="14" r:id="rId16"/>
    <sheet state="visible" name="F" sheetId="15" r:id="rId17"/>
    <sheet state="visible" name="Sa" sheetId="16" r:id="rId18"/>
    <sheet state="visible" name="Su" sheetId="17" r:id="rId19"/>
    <sheet state="visible" name="John" sheetId="18" r:id="rId20"/>
  </sheets>
  <definedNames/>
  <calcPr/>
</workbook>
</file>

<file path=xl/sharedStrings.xml><?xml version="1.0" encoding="utf-8"?>
<sst xmlns="http://schemas.openxmlformats.org/spreadsheetml/2006/main" count="633" uniqueCount="293">
  <si>
    <t>DOUGH BALLS</t>
  </si>
  <si>
    <t>DAY</t>
  </si>
  <si>
    <t>INITIAL INVENTORY</t>
  </si>
  <si>
    <t>PAR</t>
  </si>
  <si>
    <t>RECOMMEND PREP</t>
  </si>
  <si>
    <t>ACTUAL PREP</t>
  </si>
  <si>
    <t>WASTE</t>
  </si>
  <si>
    <t>FINAL INVENTORY</t>
  </si>
  <si>
    <t>SHORT OR LONG?</t>
  </si>
  <si>
    <t>SCALE FOR TOMORROW</t>
  </si>
  <si>
    <t>EXPECTED USAGE</t>
  </si>
  <si>
    <t>ACTUAL USAGE</t>
  </si>
  <si>
    <t>WEATHER:
TEMPERATURE</t>
  </si>
  <si>
    <t>WEATHER:
PRECIPITATION</t>
  </si>
  <si>
    <t>WEATHER:
CLOUDS</t>
  </si>
  <si>
    <t>WEATHER:
SUN</t>
  </si>
  <si>
    <t>WEATHER:
WIND</t>
  </si>
  <si>
    <t>WEATHER:
HUMIDITY</t>
  </si>
  <si>
    <t>HOLIDAY?</t>
  </si>
  <si>
    <t>EVENT?</t>
  </si>
  <si>
    <t>WATER</t>
  </si>
  <si>
    <t>90 * 2</t>
  </si>
  <si>
    <t>ICE</t>
  </si>
  <si>
    <t>FLOUR, WHITE</t>
  </si>
  <si>
    <t>FLOUR, WHOLE WHEAT</t>
  </si>
  <si>
    <t>BIGA</t>
  </si>
  <si>
    <t>YEAST</t>
  </si>
  <si>
    <t>SALT</t>
  </si>
  <si>
    <t>Total Weight (g)</t>
  </si>
  <si>
    <t>Total Flour Weight (g)</t>
  </si>
  <si>
    <t>% Absorption Ratio</t>
  </si>
  <si>
    <t>FORMULA % (SG)</t>
  </si>
  <si>
    <t>FORMULA % (CM)</t>
  </si>
  <si>
    <t>Total Decimal %</t>
  </si>
  <si>
    <t>last update: 3/23/17</t>
  </si>
  <si>
    <t>DOUGH BALL WEIGHT (g)</t>
  </si>
  <si>
    <t>DOUGH BALLS / BOX</t>
  </si>
  <si>
    <t>IDEAL DOUGH AGE (days)</t>
  </si>
  <si>
    <t>MAXIMUM WEIGHT, DOUGH (g)</t>
  </si>
  <si>
    <t>MAXIMUM WEIGHT, BIGA (g)</t>
  </si>
  <si>
    <t>BIGA WATER</t>
  </si>
  <si>
    <t>BIGA FLOUR, WHITE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</si>
  <si>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</si>
  <si>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</si>
  <si>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</si>
  <si>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</si>
  <si>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</si>
  <si>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</si>
  <si>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</si>
  <si>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</si>
  <si>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TOTAL USED</t>
  </si>
  <si>
    <t>BIGA YEAST</t>
  </si>
  <si>
    <t>TOTAL PREPPED</t>
  </si>
  <si>
    <t>AVE. DEVIATION</t>
  </si>
  <si>
    <t>PREP TARGET</t>
  </si>
  <si>
    <t>for THURSDAY</t>
  </si>
  <si>
    <t>for FRIDAY</t>
  </si>
  <si>
    <t>for SATURDAY</t>
  </si>
  <si>
    <t>for SUNDAY</t>
  </si>
  <si>
    <t>for MONDAY</t>
  </si>
  <si>
    <t>for TUESDAY</t>
  </si>
  <si>
    <t>for WEDNESDAY</t>
  </si>
  <si>
    <t>BIGA SALT</t>
  </si>
  <si>
    <t>AVERAGE USE</t>
  </si>
  <si>
    <t>% OF TOTAL SALES</t>
  </si>
  <si>
    <t>Totals, Pizza</t>
  </si>
  <si>
    <t>PREP</t>
  </si>
  <si>
    <t>PREP, DISTRIBUTED</t>
  </si>
  <si>
    <t>[special]</t>
  </si>
  <si>
    <t>PAR, DISTRIBUTED</t>
  </si>
  <si>
    <t>Breadsticks, Cheese</t>
  </si>
  <si>
    <t>Breadsticks, Garlic</t>
  </si>
  <si>
    <t>Fennel Sausage</t>
  </si>
  <si>
    <t>Margherita</t>
  </si>
  <si>
    <t>Marinara</t>
  </si>
  <si>
    <t>Onion</t>
  </si>
  <si>
    <t>Pepperoni</t>
  </si>
  <si>
    <t>Quattro Formaggi</t>
  </si>
  <si>
    <t>Spinach &amp; Mushroom</t>
  </si>
  <si>
    <t>Totals, Salad</t>
  </si>
  <si>
    <t>Caesar</t>
  </si>
  <si>
    <t>Caprese</t>
  </si>
  <si>
    <t>Spinach</t>
  </si>
  <si>
    <t>Totals, Additions</t>
  </si>
  <si>
    <t>(V) Mozzarella</t>
  </si>
  <si>
    <t>(V) Sausage</t>
  </si>
  <si>
    <t>Anchovy fillets</t>
  </si>
  <si>
    <t>Kalamata olives</t>
  </si>
  <si>
    <t>Caesar dressing</t>
  </si>
  <si>
    <t>Croutons</t>
  </si>
  <si>
    <t>Dough</t>
  </si>
  <si>
    <t>Hazelnuts, candied</t>
  </si>
  <si>
    <t>Mozzarella</t>
  </si>
  <si>
    <t>Mushrooms, cooked</t>
  </si>
  <si>
    <t>TOTAL WEIGHT (g)</t>
  </si>
  <si>
    <t>COMPONENT</t>
  </si>
  <si>
    <t>IN USE?</t>
  </si>
  <si>
    <t>AS-IS?</t>
  </si>
  <si>
    <t>IN-GRE-DIENT?</t>
  </si>
  <si>
    <t>PRE-PARA-TION?</t>
  </si>
  <si>
    <t>ITEM NAME</t>
  </si>
  <si>
    <t>SUPPLIER</t>
  </si>
  <si>
    <t>CATEGORY</t>
  </si>
  <si>
    <t>QUANTITY</t>
  </si>
  <si>
    <t>UNIT PRICE</t>
  </si>
  <si>
    <t>GRAM WEIGHT / UNIT</t>
  </si>
  <si>
    <t>COST / 100 g</t>
  </si>
  <si>
    <t>PREP UNIT: QUANTITY</t>
  </si>
  <si>
    <t>PREP UNIT: GRAMS</t>
  </si>
  <si>
    <t>LIFESPAN, PREPPED</t>
  </si>
  <si>
    <t>x</t>
  </si>
  <si>
    <t>Anchovy fillets, marinated, Martel</t>
  </si>
  <si>
    <t>Alexis Foods</t>
  </si>
  <si>
    <t>canned goods</t>
  </si>
  <si>
    <t>1 kg cup</t>
  </si>
  <si>
    <t>piece</t>
  </si>
  <si>
    <t>Balsamic vinegar</t>
  </si>
  <si>
    <t>Basalmic vinegar of Modena, Italissima</t>
  </si>
  <si>
    <t>oil / vinegar</t>
  </si>
  <si>
    <t>2 ct case, 5 liter jug</t>
  </si>
  <si>
    <t>10-liter case</t>
  </si>
  <si>
    <t>Basil</t>
  </si>
  <si>
    <t>Herbs, basil</t>
  </si>
  <si>
    <t>Gatto &amp; Sons</t>
  </si>
  <si>
    <t>produce</t>
  </si>
  <si>
    <t>1 lb bag</t>
  </si>
  <si>
    <t>bag</t>
  </si>
  <si>
    <t>-</t>
  </si>
  <si>
    <t>PREPARED</t>
  </si>
  <si>
    <t>60 dough balls</t>
  </si>
  <si>
    <t>"60" batch</t>
  </si>
  <si>
    <t>CAESAR</t>
  </si>
  <si>
    <t>1 liter</t>
  </si>
  <si>
    <t>batch</t>
  </si>
  <si>
    <t>Cranberries, dried</t>
  </si>
  <si>
    <t>dry goods</t>
  </si>
  <si>
    <t>5 lb bag</t>
  </si>
  <si>
    <t>CROUTONS</t>
  </si>
  <si>
    <t>1 loaf</t>
  </si>
  <si>
    <t>loaf</t>
  </si>
  <si>
    <t>DOUGH</t>
  </si>
  <si>
    <t>EGGS</t>
  </si>
  <si>
    <t>Eggs, cage-free</t>
  </si>
  <si>
    <t>1 dozen</t>
  </si>
  <si>
    <t>egg</t>
  </si>
  <si>
    <t>Flour, unbleached, low-gluten, Shepherd's Grain</t>
  </si>
  <si>
    <t>50 lb bag</t>
  </si>
  <si>
    <t>Flour, type 80 stone ground, organic, Central Milling</t>
  </si>
  <si>
    <t>Garlic, raw</t>
  </si>
  <si>
    <t>Garlic, peeled</t>
  </si>
  <si>
    <t>1/9x4</t>
  </si>
  <si>
    <t>Garlic, roasted</t>
  </si>
  <si>
    <t>ROASTED GARLIC</t>
  </si>
  <si>
    <t>Grana Padano</t>
  </si>
  <si>
    <t>Cheese, grana padano</t>
  </si>
  <si>
    <t>dairy</t>
  </si>
  <si>
    <t>per lb (~10 lb wheel)</t>
  </si>
  <si>
    <t>wedge</t>
  </si>
  <si>
    <t>CANDIED NUTS</t>
  </si>
  <si>
    <t>1 batch</t>
  </si>
  <si>
    <t>Hazelnuts, roasted</t>
  </si>
  <si>
    <t>Nuts, hazelnuts, roasted, Oregon, Freddy Guys</t>
  </si>
  <si>
    <t>1/6x4</t>
  </si>
  <si>
    <t>Kefalograviera</t>
  </si>
  <si>
    <t>Cheese, kefalograviera, sheep, Krinos</t>
  </si>
  <si>
    <t>per lb (~2 lb piece)</t>
  </si>
  <si>
    <t>wheel</t>
  </si>
  <si>
    <t>Lemons</t>
  </si>
  <si>
    <t>115 ct case</t>
  </si>
  <si>
    <t>lemon</t>
  </si>
  <si>
    <t>Lettuce, romaine</t>
  </si>
  <si>
    <t>24 ct case</t>
  </si>
  <si>
    <t>tall red-lid (3 heads)</t>
  </si>
  <si>
    <t>MARINARA</t>
  </si>
  <si>
    <t>4 qt cambro</t>
  </si>
  <si>
    <t>MOZZARELLA</t>
  </si>
  <si>
    <t>MOZZARELLA CURD</t>
  </si>
  <si>
    <t>Cheese, mozzarella curd, fresh, Grande</t>
  </si>
  <si>
    <t>20 lb case</t>
  </si>
  <si>
    <t>WEEKLY/IN</t>
  </si>
  <si>
    <t>MUSHROOMS</t>
  </si>
  <si>
    <t>Mushrooms, mature, thick sliced</t>
  </si>
  <si>
    <t>10 lb case</t>
  </si>
  <si>
    <t>IN</t>
  </si>
  <si>
    <t>COOKED MUSHROOMS</t>
  </si>
  <si>
    <t>4 qt cambro (2)</t>
  </si>
  <si>
    <t>Olive oil, extra-virgin</t>
  </si>
  <si>
    <t>Oil, olive, extra virgin, organic, Terra Delyssa</t>
  </si>
  <si>
    <t>35 lb jug</t>
  </si>
  <si>
    <t>FAN</t>
  </si>
  <si>
    <t>Olive oil, garlic</t>
  </si>
  <si>
    <t>GARLIC OIL</t>
  </si>
  <si>
    <t>1 gal tin</t>
  </si>
  <si>
    <t>OLIVE OIL, PURE</t>
  </si>
  <si>
    <t>Oil, olive, pure, Piano del Principe</t>
  </si>
  <si>
    <t>Onions, red</t>
  </si>
  <si>
    <t>25 lb bag</t>
  </si>
  <si>
    <t>tall green-lid</t>
  </si>
  <si>
    <t>Oregano</t>
  </si>
  <si>
    <t>Oregano, Turkish, broken leaf</t>
  </si>
  <si>
    <t>Penzeys Spices</t>
  </si>
  <si>
    <t>herbs / spices</t>
  </si>
  <si>
    <t>per lb (10 lbs)</t>
  </si>
  <si>
    <t>FAN/IN</t>
  </si>
  <si>
    <t>Pecorino Romano</t>
  </si>
  <si>
    <t>Cheese, pecorino romano, Zerto</t>
  </si>
  <si>
    <t>per lb (~14 lb case)</t>
  </si>
  <si>
    <t>1/2 wedge</t>
  </si>
  <si>
    <t>Pepper, black</t>
  </si>
  <si>
    <t>Peppercorns, black</t>
  </si>
  <si>
    <t>Otto's Sausage Kitchen</t>
  </si>
  <si>
    <t>meat</t>
  </si>
  <si>
    <t>per lb</t>
  </si>
  <si>
    <t>WEEKLY</t>
  </si>
  <si>
    <t>Rosemary</t>
  </si>
  <si>
    <t>Rosemary leaves, Spanish, whole</t>
  </si>
  <si>
    <t>SALT, GRANULATED</t>
  </si>
  <si>
    <t>Salt, sea, natural untreated</t>
  </si>
  <si>
    <t>Salt, rock</t>
  </si>
  <si>
    <t>Salt, rock, coarse, Tidman's</t>
  </si>
  <si>
    <t>17.6 oz piece</t>
  </si>
  <si>
    <t>Sausage</t>
  </si>
  <si>
    <t>Nicky USA, Inc.</t>
  </si>
  <si>
    <t>per lb (5 lb bag)</t>
  </si>
  <si>
    <t>batch (2 packages)</t>
  </si>
  <si>
    <t>Smokey Blue Cheese</t>
  </si>
  <si>
    <t>Cheese, Oregon smokey blue, Rogue Creamery</t>
  </si>
  <si>
    <t>per lb (~5 lb wheel)</t>
  </si>
  <si>
    <t>Spinach, cleaned</t>
  </si>
  <si>
    <t>2 1/2 lb bag</t>
  </si>
  <si>
    <t>SUGAR</t>
  </si>
  <si>
    <t>Sugar, cane, organic, Florida Crystal</t>
  </si>
  <si>
    <t>Cash &amp; Carry</t>
  </si>
  <si>
    <t>TOMATO FILLETS</t>
  </si>
  <si>
    <t>Tomatoes, fillets, Stanislaus, 74-40</t>
  </si>
  <si>
    <t>6 #10 can case</t>
  </si>
  <si>
    <t>Tomatoes, grape</t>
  </si>
  <si>
    <t>1 pint</t>
  </si>
  <si>
    <t>clamshell</t>
  </si>
  <si>
    <t>Yeast, active dry, Red Star</t>
  </si>
  <si>
    <t>z* Kalamata olives</t>
  </si>
  <si>
    <t>Olives, kalamata, wedges</t>
  </si>
  <si>
    <t>6 lb pouch</t>
  </si>
  <si>
    <t>pouch</t>
  </si>
  <si>
    <t>z* Mozzarella, (V)</t>
  </si>
  <si>
    <t>Vegan cheese, Follow Your Heart, mozzarella, shredded</t>
  </si>
  <si>
    <t>Earthly Gourmet</t>
  </si>
  <si>
    <t>vegan alt.</t>
  </si>
  <si>
    <t>4 lb bag</t>
  </si>
  <si>
    <t>1/4 pouch</t>
  </si>
  <si>
    <t>z* Sausage, (V)</t>
  </si>
  <si>
    <t>Vegan sausage, field roast, apple sage</t>
  </si>
  <si>
    <t>48 ct case</t>
  </si>
  <si>
    <t>package</t>
  </si>
  <si>
    <t>zz* Chili pepper, crushed</t>
  </si>
  <si>
    <t>Chili pepper, crushed</t>
  </si>
  <si>
    <t xml:space="preserve">1 lb </t>
  </si>
  <si>
    <t>zz* Parmesan, grated</t>
  </si>
  <si>
    <t>Cheese, parmesan, grated, Mama Francesca</t>
  </si>
  <si>
    <t>zz* Yeast, nutritional</t>
  </si>
  <si>
    <t>Yeast, nutritional</t>
  </si>
  <si>
    <t>Anchovy fillets, in olive oil, Agostino Recca</t>
  </si>
  <si>
    <t>11 oz tin</t>
  </si>
  <si>
    <t>Capers, nonpareil, Alexis</t>
  </si>
  <si>
    <t>32 oz jar</t>
  </si>
  <si>
    <t>Vegan sausage, local</t>
  </si>
  <si>
    <t>10 12 oz piece</t>
  </si>
  <si>
    <t>MINIMUM</t>
  </si>
  <si>
    <t>Prep</t>
  </si>
  <si>
    <t>WEEKLY USAGE</t>
  </si>
  <si>
    <t>TOTALS, MENU</t>
  </si>
  <si>
    <t>TOTAL FOOD COST</t>
  </si>
  <si>
    <t>PRICE, 33% FOOD COST</t>
  </si>
  <si>
    <t>PRICE, 23 %FOOD COST</t>
  </si>
  <si>
    <t>PRICE, WEIGHTED</t>
  </si>
  <si>
    <t>PRICE, CURRENT</t>
  </si>
  <si>
    <t>Income</t>
  </si>
  <si>
    <t>12th cash</t>
  </si>
  <si>
    <t>12th cards</t>
  </si>
  <si>
    <t>12th total</t>
  </si>
  <si>
    <t>28th cash</t>
  </si>
  <si>
    <t>28th cards</t>
  </si>
  <si>
    <t>28th total</t>
  </si>
  <si>
    <t>Sandwich cash</t>
  </si>
  <si>
    <t>S.wich CC</t>
  </si>
  <si>
    <t>Subtotal</t>
  </si>
  <si>
    <t>Petty Cash</t>
  </si>
  <si>
    <t>movie night</t>
  </si>
  <si>
    <t>Cash and Carry</t>
  </si>
  <si>
    <t>Moon Brine</t>
  </si>
  <si>
    <t>pickles for sandwich</t>
  </si>
  <si>
    <t>petty cash total</t>
  </si>
  <si>
    <t>Deposit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</si>
</sst>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#,##0.00"/>
  </numFmts>
  <fonts count="8">
    <font>
      <sz val="10.0"/>
      <color rgb="FF000000"/>
      <name val="Arial"/>
    </font>
    <font/>
    <font>
      <b/>
      <sz val="10.0"/>
      <color rgb="FF000000"/>
    </font>
    <font>
      <name val="Arial"/>
    </font>
    <font>
      <b/>
      <sz val="10.0"/>
    </font>
    <font>
      <b/>
      <name val="Arial"/>
    </font>
    <font>
      <b/>
      <sz val="10.0"/>
      <color rgb="FFFFFFFF"/>
    </font>
    <font>
      <sz val="10.0"/>
      <color rgb="FF000000"/>
    </font>
  </fonts>
  <fills count="3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rgb="FFB45F06"/>
        <bgColor rgb="FFB45F06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vertical="bottom" wrapText="1"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 wrapText="1"/>
    </xf>
    <xf borderId="0" fillId="3" fontId="1" numFmtId="0" xfId="0" applyAlignment="1" applyFill="1" applyFont="1">
      <alignment wrapText="1"/>
    </xf>
    <xf borderId="0" fillId="4" fontId="1" numFmtId="0" xfId="0" applyAlignment="1" applyFill="1" applyFont="1">
      <alignment wrapText="1"/>
    </xf>
    <xf borderId="0" fillId="5" fontId="1" numFmtId="3" xfId="0" applyAlignment="1" applyFill="1" applyFont="1" applyNumberFormat="1">
      <alignment wrapText="1"/>
    </xf>
    <xf borderId="0" fillId="4" fontId="2" numFmtId="3" xfId="0" applyAlignment="1" applyFont="1" applyNumberFormat="1">
      <alignment wrapText="1"/>
    </xf>
    <xf borderId="0" fillId="4" fontId="1" numFmtId="0" xfId="0" applyAlignment="1" applyFont="1">
      <alignment wrapText="1"/>
    </xf>
    <xf borderId="0" fillId="6" fontId="2" numFmtId="3" xfId="0" applyAlignment="1" applyFill="1" applyFont="1" applyNumberFormat="1">
      <alignment wrapText="1"/>
    </xf>
    <xf borderId="0" fillId="7" fontId="2" numFmtId="3" xfId="0" applyAlignment="1" applyFill="1" applyFont="1" applyNumberFormat="1">
      <alignment wrapText="1"/>
    </xf>
    <xf borderId="0" fillId="5" fontId="3" numFmtId="3" xfId="0" applyAlignment="1" applyFont="1" applyNumberFormat="1">
      <alignment vertical="bottom" wrapText="1"/>
    </xf>
    <xf borderId="0" fillId="8" fontId="2" numFmtId="3" xfId="0" applyAlignment="1" applyFill="1" applyFont="1" applyNumberFormat="1">
      <alignment wrapText="1"/>
    </xf>
    <xf borderId="0" fillId="4" fontId="1" numFmtId="3" xfId="0" applyAlignment="1" applyFont="1" applyNumberFormat="1">
      <alignment wrapText="1"/>
    </xf>
    <xf borderId="0" fillId="9" fontId="1" numFmtId="0" xfId="0" applyAlignment="1" applyFill="1" applyFont="1">
      <alignment wrapText="1"/>
    </xf>
    <xf borderId="0" fillId="10" fontId="1" numFmtId="0" xfId="0" applyAlignment="1" applyFill="1" applyFont="1">
      <alignment wrapText="1"/>
    </xf>
    <xf borderId="0" fillId="11" fontId="1" numFmtId="14" xfId="0" applyAlignment="1" applyFill="1" applyFont="1" applyNumberFormat="1">
      <alignment wrapText="1"/>
    </xf>
    <xf borderId="0" fillId="11" fontId="1" numFmtId="0" xfId="0" applyAlignment="1" applyFont="1">
      <alignment wrapText="1"/>
    </xf>
    <xf borderId="0" fillId="11" fontId="1" numFmtId="0" xfId="0" applyAlignment="1" applyFont="1">
      <alignment wrapText="1"/>
    </xf>
    <xf borderId="0" fillId="12" fontId="1" numFmtId="3" xfId="0" applyAlignment="1" applyFill="1" applyFont="1" applyNumberFormat="1">
      <alignment wrapText="1"/>
    </xf>
    <xf borderId="0" fillId="12" fontId="1" numFmtId="0" xfId="0" applyAlignment="1" applyFont="1">
      <alignment wrapText="1"/>
    </xf>
    <xf borderId="0" fillId="13" fontId="1" numFmtId="0" xfId="0" applyAlignment="1" applyFill="1" applyFont="1">
      <alignment wrapText="1"/>
    </xf>
    <xf borderId="0" fillId="14" fontId="1" numFmtId="3" xfId="0" applyAlignment="1" applyFill="1" applyFont="1" applyNumberFormat="1">
      <alignment wrapText="1"/>
    </xf>
    <xf borderId="0" fillId="11" fontId="1" numFmtId="0" xfId="0" applyAlignment="1" applyFont="1">
      <alignment wrapText="1"/>
    </xf>
    <xf borderId="0" fillId="15" fontId="3" numFmtId="3" xfId="0" applyAlignment="1" applyFill="1" applyFont="1" applyNumberFormat="1">
      <alignment horizontal="right" vertical="bottom" wrapText="1"/>
    </xf>
    <xf borderId="0" fillId="16" fontId="1" numFmtId="3" xfId="0" applyAlignment="1" applyFill="1" applyFont="1" applyNumberFormat="1">
      <alignment wrapText="1"/>
    </xf>
    <xf borderId="0" fillId="12" fontId="1" numFmtId="0" xfId="0" applyAlignment="1" applyFont="1">
      <alignment wrapText="1"/>
    </xf>
    <xf borderId="0" fillId="17" fontId="1" numFmtId="3" xfId="0" applyAlignment="1" applyFill="1" applyFont="1" applyNumberFormat="1">
      <alignment wrapText="1"/>
    </xf>
    <xf borderId="0" fillId="18" fontId="1" numFmtId="3" xfId="0" applyAlignment="1" applyFill="1" applyFont="1" applyNumberFormat="1">
      <alignment wrapText="1"/>
    </xf>
    <xf borderId="0" fillId="19" fontId="1" numFmtId="3" xfId="0" applyAlignment="1" applyFill="1" applyFont="1" applyNumberFormat="1">
      <alignment wrapText="1"/>
    </xf>
    <xf borderId="0" fillId="20" fontId="1" numFmtId="0" xfId="0" applyAlignment="1" applyFill="1" applyFont="1">
      <alignment wrapText="1"/>
    </xf>
    <xf borderId="0" fillId="21" fontId="1" numFmtId="0" xfId="0" applyAlignment="1" applyFill="1" applyFont="1">
      <alignment wrapText="1"/>
    </xf>
    <xf borderId="0" fillId="22" fontId="1" numFmtId="3" xfId="0" applyAlignment="1" applyFill="1" applyFont="1" applyNumberFormat="1">
      <alignment wrapText="1"/>
    </xf>
    <xf borderId="0" fillId="3" fontId="1" numFmtId="0" xfId="0" applyAlignment="1" applyFont="1">
      <alignment wrapText="1"/>
    </xf>
    <xf borderId="0" fillId="3" fontId="1" numFmtId="14" xfId="0" applyAlignment="1" applyFont="1" applyNumberFormat="1">
      <alignment wrapText="1"/>
    </xf>
    <xf borderId="0" fillId="3" fontId="1" numFmtId="0" xfId="0" applyAlignment="1" applyFont="1">
      <alignment wrapText="1"/>
    </xf>
    <xf borderId="0" fillId="18" fontId="1" numFmtId="0" xfId="0" applyAlignment="1" applyFont="1">
      <alignment wrapText="1"/>
    </xf>
    <xf borderId="0" fillId="23" fontId="1" numFmtId="3" xfId="0" applyAlignment="1" applyFill="1" applyFont="1" applyNumberFormat="1">
      <alignment wrapText="1"/>
    </xf>
    <xf borderId="0" fillId="5" fontId="3" numFmtId="3" xfId="0" applyAlignment="1" applyFont="1" applyNumberFormat="1">
      <alignment horizontal="right" vertical="bottom" wrapText="1"/>
    </xf>
    <xf borderId="0" fillId="18" fontId="1" numFmtId="0" xfId="0" applyAlignment="1" applyFont="1">
      <alignment wrapText="1"/>
    </xf>
    <xf borderId="0" fillId="24" fontId="1" numFmtId="3" xfId="0" applyAlignment="1" applyFill="1" applyFont="1" applyNumberFormat="1">
      <alignment wrapText="1"/>
    </xf>
    <xf borderId="0" fillId="22" fontId="1" numFmtId="0" xfId="0" applyAlignment="1" applyFont="1">
      <alignment wrapText="1"/>
    </xf>
    <xf borderId="0" fillId="25" fontId="1" numFmtId="0" xfId="0" applyAlignment="1" applyFill="1" applyFont="1">
      <alignment wrapText="1"/>
    </xf>
    <xf borderId="0" fillId="11" fontId="1" numFmtId="14" xfId="0" applyAlignment="1" applyFont="1" applyNumberFormat="1">
      <alignment wrapText="1"/>
    </xf>
    <xf borderId="0" fillId="9" fontId="1" numFmtId="3" xfId="0" applyAlignment="1" applyFont="1" applyNumberFormat="1">
      <alignment wrapText="1"/>
    </xf>
    <xf borderId="0" fillId="11" fontId="1" numFmtId="0" xfId="0" applyAlignment="1" applyFont="1">
      <alignment wrapText="1"/>
    </xf>
    <xf borderId="1" fillId="11" fontId="1" numFmtId="14" xfId="0" applyAlignment="1" applyBorder="1" applyFont="1" applyNumberFormat="1">
      <alignment wrapText="1"/>
    </xf>
    <xf borderId="1" fillId="11" fontId="1" numFmtId="0" xfId="0" applyAlignment="1" applyBorder="1" applyFont="1">
      <alignment wrapText="1"/>
    </xf>
    <xf borderId="1" fillId="12" fontId="1" numFmtId="0" xfId="0" applyAlignment="1" applyBorder="1" applyFont="1">
      <alignment wrapText="1"/>
    </xf>
    <xf borderId="1" fillId="15" fontId="3" numFmtId="3" xfId="0" applyAlignment="1" applyBorder="1" applyFont="1" applyNumberFormat="1">
      <alignment horizontal="right" vertical="bottom" wrapText="1"/>
    </xf>
    <xf borderId="1" fillId="0" fontId="1" numFmtId="0" xfId="0" applyAlignment="1" applyBorder="1" applyFont="1">
      <alignment wrapText="1"/>
    </xf>
    <xf borderId="1" fillId="12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1" fillId="12" fontId="1" numFmtId="3" xfId="0" applyAlignment="1" applyBorder="1" applyFont="1" applyNumberFormat="1">
      <alignment wrapText="1"/>
    </xf>
    <xf borderId="2" fillId="0" fontId="1" numFmtId="0" xfId="0" applyAlignment="1" applyBorder="1" applyFont="1">
      <alignment wrapText="1"/>
    </xf>
    <xf borderId="1" fillId="20" fontId="1" numFmtId="0" xfId="0" applyAlignment="1" applyBorder="1" applyFont="1">
      <alignment wrapText="1"/>
    </xf>
    <xf borderId="1" fillId="21" fontId="1" numFmtId="0" xfId="0" applyAlignment="1" applyBorder="1" applyFont="1">
      <alignment wrapText="1"/>
    </xf>
    <xf borderId="1" fillId="26" fontId="1" numFmtId="0" xfId="0" applyAlignment="1" applyBorder="1" applyFill="1" applyFont="1">
      <alignment wrapText="1"/>
    </xf>
    <xf borderId="3" fillId="3" fontId="1" numFmtId="14" xfId="0" applyAlignment="1" applyBorder="1" applyFont="1" applyNumberFormat="1">
      <alignment wrapText="1"/>
    </xf>
    <xf borderId="1" fillId="0" fontId="1" numFmtId="3" xfId="0" applyAlignment="1" applyBorder="1" applyFont="1" applyNumberFormat="1">
      <alignment wrapText="1"/>
    </xf>
    <xf borderId="3" fillId="3" fontId="1" numFmtId="0" xfId="0" applyAlignment="1" applyBorder="1" applyFont="1">
      <alignment wrapText="1"/>
    </xf>
    <xf borderId="3" fillId="18" fontId="1" numFmtId="0" xfId="0" applyAlignment="1" applyBorder="1" applyFont="1">
      <alignment wrapText="1"/>
    </xf>
    <xf borderId="2" fillId="0" fontId="1" numFmtId="3" xfId="0" applyAlignment="1" applyBorder="1" applyFont="1" applyNumberFormat="1">
      <alignment wrapText="1"/>
    </xf>
    <xf borderId="3" fillId="18" fontId="1" numFmtId="0" xfId="0" applyAlignment="1" applyBorder="1" applyFont="1">
      <alignment wrapText="1"/>
    </xf>
    <xf borderId="3" fillId="22" fontId="1" numFmtId="0" xfId="0" applyAlignment="1" applyBorder="1" applyFont="1">
      <alignment wrapText="1"/>
    </xf>
    <xf borderId="3" fillId="25" fontId="1" numFmtId="0" xfId="0" applyAlignment="1" applyBorder="1" applyFont="1">
      <alignment wrapText="1"/>
    </xf>
    <xf borderId="4" fillId="0" fontId="1" numFmtId="3" xfId="0" applyAlignment="1" applyBorder="1" applyFont="1" applyNumberFormat="1">
      <alignment wrapText="1"/>
    </xf>
    <xf borderId="5" fillId="13" fontId="1" numFmtId="3" xfId="0" applyAlignment="1" applyBorder="1" applyFont="1" applyNumberFormat="1">
      <alignment wrapText="1"/>
    </xf>
    <xf borderId="2" fillId="0" fontId="1" numFmtId="0" xfId="0" applyAlignment="1" applyBorder="1" applyFont="1">
      <alignment wrapText="1"/>
    </xf>
    <xf borderId="2" fillId="3" fontId="1" numFmtId="0" xfId="0" applyAlignment="1" applyBorder="1" applyFont="1">
      <alignment wrapText="1"/>
    </xf>
    <xf borderId="6" fillId="0" fontId="1" numFmtId="0" xfId="0" applyAlignment="1" applyBorder="1" applyFont="1">
      <alignment wrapText="1"/>
    </xf>
    <xf borderId="2" fillId="27" fontId="1" numFmtId="0" xfId="0" applyAlignment="1" applyBorder="1" applyFill="1" applyFont="1">
      <alignment wrapText="1"/>
    </xf>
    <xf borderId="2" fillId="3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2" fillId="0" fontId="1" numFmtId="0" xfId="0" applyAlignment="1" applyBorder="1" applyFont="1">
      <alignment wrapText="1"/>
    </xf>
    <xf borderId="2" fillId="26" fontId="1" numFmtId="0" xfId="0" applyAlignment="1" applyBorder="1" applyFont="1">
      <alignment wrapText="1"/>
    </xf>
    <xf borderId="2" fillId="3" fontId="4" numFmtId="0" xfId="0" applyAlignment="1" applyBorder="1" applyFont="1">
      <alignment wrapText="1"/>
    </xf>
    <xf borderId="2" fillId="3" fontId="4" numFmtId="0" xfId="0" applyAlignment="1" applyBorder="1" applyFont="1">
      <alignment wrapText="1"/>
    </xf>
    <xf borderId="4" fillId="0" fontId="1" numFmtId="0" xfId="0" applyAlignment="1" applyBorder="1" applyFont="1">
      <alignment wrapText="1"/>
    </xf>
    <xf borderId="6" fillId="0" fontId="4" numFmtId="0" xfId="0" applyAlignment="1" applyBorder="1" applyFont="1">
      <alignment wrapText="1"/>
    </xf>
    <xf borderId="0" fillId="0" fontId="4" numFmtId="0" xfId="0" applyAlignment="1" applyFont="1">
      <alignment wrapText="1"/>
    </xf>
    <xf borderId="3" fillId="0" fontId="1" numFmtId="0" xfId="0" applyAlignment="1" applyBorder="1" applyFont="1">
      <alignment wrapText="1"/>
    </xf>
    <xf borderId="3" fillId="27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3" fillId="0" fontId="4" numFmtId="0" xfId="0" applyAlignment="1" applyBorder="1" applyFont="1">
      <alignment wrapText="1"/>
    </xf>
    <xf borderId="1" fillId="0" fontId="4" numFmtId="0" xfId="0" applyAlignment="1" applyBorder="1" applyFont="1">
      <alignment wrapText="1"/>
    </xf>
    <xf borderId="2" fillId="0" fontId="3" numFmtId="0" xfId="0" applyAlignment="1" applyBorder="1" applyFont="1">
      <alignment vertical="bottom" wrapText="1"/>
    </xf>
    <xf borderId="5" fillId="0" fontId="3" numFmtId="0" xfId="0" applyAlignment="1" applyBorder="1" applyFont="1">
      <alignment horizontal="right" vertical="bottom" wrapText="1"/>
    </xf>
    <xf borderId="7" fillId="0" fontId="3" numFmtId="0" xfId="0" applyAlignment="1" applyBorder="1" applyFont="1">
      <alignment vertical="bottom" wrapText="1"/>
    </xf>
    <xf borderId="8" fillId="0" fontId="3" numFmtId="0" xfId="0" applyAlignment="1" applyBorder="1" applyFont="1">
      <alignment horizontal="right" vertical="bottom" wrapText="1"/>
    </xf>
    <xf borderId="9" fillId="28" fontId="4" numFmtId="0" xfId="0" applyAlignment="1" applyBorder="1" applyFill="1" applyFont="1">
      <alignment wrapText="1"/>
    </xf>
    <xf borderId="7" fillId="0" fontId="3" numFmtId="0" xfId="0" applyAlignment="1" applyBorder="1" applyFont="1">
      <alignment vertical="bottom" wrapText="1"/>
    </xf>
    <xf borderId="10" fillId="28" fontId="4" numFmtId="0" xfId="0" applyAlignment="1" applyBorder="1" applyFont="1">
      <alignment wrapText="1"/>
    </xf>
    <xf borderId="8" fillId="0" fontId="3" numFmtId="0" xfId="0" applyAlignment="1" applyBorder="1" applyFont="1">
      <alignment horizontal="right" vertical="bottom" wrapText="1"/>
    </xf>
    <xf borderId="2" fillId="29" fontId="1" numFmtId="0" xfId="0" applyAlignment="1" applyBorder="1" applyFill="1" applyFont="1">
      <alignment wrapText="1"/>
    </xf>
    <xf borderId="6" fillId="0" fontId="1" numFmtId="0" xfId="0" applyAlignment="1" applyBorder="1" applyFont="1">
      <alignment wrapText="1"/>
    </xf>
    <xf borderId="11" fillId="30" fontId="1" numFmtId="0" xfId="0" applyAlignment="1" applyBorder="1" applyFill="1" applyFont="1">
      <alignment wrapText="1"/>
    </xf>
    <xf borderId="7" fillId="3" fontId="5" numFmtId="0" xfId="0" applyAlignment="1" applyBorder="1" applyFont="1">
      <alignment vertical="bottom" wrapText="1"/>
    </xf>
    <xf borderId="6" fillId="31" fontId="1" numFmtId="3" xfId="0" applyAlignment="1" applyBorder="1" applyFill="1" applyFont="1" applyNumberFormat="1">
      <alignment wrapText="1"/>
    </xf>
    <xf borderId="1" fillId="3" fontId="1" numFmtId="14" xfId="0" applyAlignment="1" applyBorder="1" applyFont="1" applyNumberFormat="1">
      <alignment wrapText="1"/>
    </xf>
    <xf borderId="1" fillId="3" fontId="1" numFmtId="0" xfId="0" applyAlignment="1" applyBorder="1" applyFont="1">
      <alignment wrapText="1"/>
    </xf>
    <xf borderId="1" fillId="18" fontId="1" numFmtId="0" xfId="0" applyAlignment="1" applyBorder="1" applyFont="1">
      <alignment wrapText="1"/>
    </xf>
    <xf borderId="8" fillId="3" fontId="5" numFmtId="0" xfId="0" applyAlignment="1" applyBorder="1" applyFont="1">
      <alignment horizontal="right" vertical="bottom" wrapText="1"/>
    </xf>
    <xf borderId="1" fillId="5" fontId="3" numFmtId="3" xfId="0" applyAlignment="1" applyBorder="1" applyFont="1" applyNumberFormat="1">
      <alignment horizontal="right" vertical="bottom" wrapText="1"/>
    </xf>
    <xf borderId="1" fillId="18" fontId="1" numFmtId="0" xfId="0" applyAlignment="1" applyBorder="1" applyFont="1">
      <alignment wrapText="1"/>
    </xf>
    <xf borderId="1" fillId="18" fontId="1" numFmtId="3" xfId="0" applyAlignment="1" applyBorder="1" applyFont="1" applyNumberFormat="1">
      <alignment wrapText="1"/>
    </xf>
    <xf borderId="1" fillId="22" fontId="1" numFmtId="0" xfId="0" applyAlignment="1" applyBorder="1" applyFont="1">
      <alignment wrapText="1"/>
    </xf>
    <xf borderId="1" fillId="25" fontId="1" numFmtId="0" xfId="0" applyAlignment="1" applyBorder="1" applyFont="1">
      <alignment wrapText="1"/>
    </xf>
    <xf borderId="3" fillId="11" fontId="1" numFmtId="14" xfId="0" applyAlignment="1" applyBorder="1" applyFont="1" applyNumberFormat="1">
      <alignment wrapText="1"/>
    </xf>
    <xf borderId="3" fillId="11" fontId="1" numFmtId="0" xfId="0" applyAlignment="1" applyBorder="1" applyFont="1">
      <alignment wrapText="1"/>
    </xf>
    <xf borderId="0" fillId="2" fontId="4" numFmtId="0" xfId="0" applyAlignment="1" applyFont="1">
      <alignment wrapText="1"/>
    </xf>
    <xf borderId="2" fillId="29" fontId="1" numFmtId="3" xfId="0" applyAlignment="1" applyBorder="1" applyFont="1" applyNumberFormat="1">
      <alignment wrapText="1"/>
    </xf>
    <xf borderId="0" fillId="0" fontId="1" numFmtId="3" xfId="0" applyAlignment="1" applyFont="1" applyNumberFormat="1">
      <alignment wrapText="1"/>
    </xf>
    <xf borderId="3" fillId="12" fontId="1" numFmtId="0" xfId="0" applyAlignment="1" applyBorder="1" applyFont="1">
      <alignment wrapText="1"/>
    </xf>
    <xf borderId="0" fillId="30" fontId="6" numFmtId="0" xfId="0" applyAlignment="1" applyFont="1">
      <alignment wrapText="1"/>
    </xf>
    <xf borderId="11" fillId="31" fontId="1" numFmtId="3" xfId="0" applyAlignment="1" applyBorder="1" applyFont="1" applyNumberFormat="1">
      <alignment wrapText="1"/>
    </xf>
    <xf borderId="11" fillId="30" fontId="1" numFmtId="3" xfId="0" applyAlignment="1" applyBorder="1" applyFont="1" applyNumberFormat="1">
      <alignment wrapText="1"/>
    </xf>
    <xf borderId="3" fillId="12" fontId="1" numFmtId="0" xfId="0" applyAlignment="1" applyBorder="1" applyFont="1">
      <alignment wrapText="1"/>
    </xf>
    <xf borderId="6" fillId="30" fontId="1" numFmtId="0" xfId="0" applyAlignment="1" applyBorder="1" applyFont="1">
      <alignment wrapText="1"/>
    </xf>
    <xf borderId="0" fillId="2" fontId="4" numFmtId="3" xfId="0" applyAlignment="1" applyFont="1" applyNumberFormat="1">
      <alignment wrapText="1"/>
    </xf>
    <xf borderId="3" fillId="20" fontId="1" numFmtId="0" xfId="0" applyAlignment="1" applyBorder="1" applyFont="1">
      <alignment wrapText="1"/>
    </xf>
    <xf borderId="3" fillId="21" fontId="1" numFmtId="0" xfId="0" applyAlignment="1" applyBorder="1" applyFont="1">
      <alignment wrapText="1"/>
    </xf>
    <xf borderId="0" fillId="2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3" xfId="0" applyAlignment="1" applyFont="1" applyNumberFormat="1">
      <alignment wrapText="1"/>
    </xf>
    <xf borderId="3" fillId="30" fontId="4" numFmtId="0" xfId="0" applyAlignment="1" applyBorder="1" applyFont="1">
      <alignment wrapText="1"/>
    </xf>
    <xf borderId="3" fillId="30" fontId="1" numFmtId="0" xfId="0" applyAlignment="1" applyBorder="1" applyFont="1">
      <alignment wrapText="1"/>
    </xf>
    <xf borderId="12" fillId="30" fontId="1" numFmtId="0" xfId="0" applyAlignment="1" applyBorder="1" applyFont="1">
      <alignment wrapText="1"/>
    </xf>
    <xf borderId="0" fillId="14" fontId="4" numFmtId="0" xfId="0" applyAlignment="1" applyFont="1">
      <alignment wrapText="1"/>
    </xf>
    <xf borderId="3" fillId="18" fontId="1" numFmtId="0" xfId="0" applyAlignment="1" applyBorder="1" applyFont="1">
      <alignment wrapText="1"/>
    </xf>
    <xf borderId="0" fillId="14" fontId="1" numFmtId="0" xfId="0" applyAlignment="1" applyFont="1">
      <alignment wrapText="1"/>
    </xf>
    <xf borderId="13" fillId="14" fontId="1" numFmtId="0" xfId="0" applyAlignment="1" applyBorder="1" applyFont="1">
      <alignment wrapText="1"/>
    </xf>
    <xf borderId="11" fillId="19" fontId="1" numFmtId="0" xfId="0" applyAlignment="1" applyBorder="1" applyFont="1">
      <alignment wrapText="1"/>
    </xf>
    <xf borderId="6" fillId="19" fontId="1" numFmtId="0" xfId="0" applyAlignment="1" applyBorder="1" applyFont="1">
      <alignment wrapText="1"/>
    </xf>
    <xf borderId="13" fillId="0" fontId="1" numFmtId="0" xfId="0" applyAlignment="1" applyBorder="1" applyFont="1">
      <alignment wrapText="1"/>
    </xf>
    <xf borderId="0" fillId="12" fontId="1" numFmtId="0" xfId="0" applyAlignment="1" applyFont="1">
      <alignment wrapText="1"/>
    </xf>
    <xf borderId="0" fillId="30" fontId="6" numFmtId="0" xfId="0" applyAlignment="1" applyFont="1">
      <alignment wrapText="1"/>
    </xf>
    <xf borderId="0" fillId="2" fontId="1" numFmtId="3" xfId="0" applyAlignment="1" applyFont="1" applyNumberFormat="1">
      <alignment wrapText="1"/>
    </xf>
    <xf borderId="0" fillId="2" fontId="1" numFmtId="0" xfId="0" applyAlignment="1" applyFont="1">
      <alignment wrapText="1"/>
    </xf>
    <xf borderId="1" fillId="18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0" fillId="2" fontId="1" numFmtId="0" xfId="0" applyAlignment="1" applyFont="1">
      <alignment wrapText="1"/>
    </xf>
    <xf borderId="3" fillId="12" fontId="1" numFmtId="0" xfId="0" applyAlignment="1" applyBorder="1" applyFont="1">
      <alignment wrapText="1"/>
    </xf>
    <xf borderId="0" fillId="18" fontId="1" numFmtId="0" xfId="0" applyAlignment="1" applyFont="1">
      <alignment wrapText="1"/>
    </xf>
    <xf borderId="13" fillId="0" fontId="1" numFmtId="0" xfId="0" applyAlignment="1" applyBorder="1" applyFont="1">
      <alignment wrapText="1"/>
    </xf>
    <xf borderId="7" fillId="0" fontId="1" numFmtId="0" xfId="0" applyAlignment="1" applyBorder="1" applyFont="1">
      <alignment wrapText="1"/>
    </xf>
    <xf borderId="0" fillId="0" fontId="7" numFmtId="0" xfId="0" applyAlignment="1" applyFont="1">
      <alignment wrapText="1"/>
    </xf>
    <xf borderId="0" fillId="2" fontId="7" numFmtId="0" xfId="0" applyAlignment="1" applyFont="1">
      <alignment wrapText="1"/>
    </xf>
    <xf borderId="0" fillId="0" fontId="7" numFmtId="0" xfId="0" applyAlignment="1" applyFont="1">
      <alignment wrapText="1"/>
    </xf>
    <xf borderId="13" fillId="0" fontId="7" numFmtId="0" xfId="0" applyAlignment="1" applyBorder="1" applyFont="1">
      <alignment wrapText="1"/>
    </xf>
    <xf borderId="0" fillId="0" fontId="4" numFmtId="0" xfId="0" applyAlignment="1" applyFont="1">
      <alignment wrapText="1"/>
    </xf>
    <xf borderId="0" fillId="32" fontId="1" numFmtId="0" xfId="0" applyAlignment="1" applyFill="1" applyFont="1">
      <alignment wrapText="1"/>
    </xf>
    <xf borderId="0" fillId="32" fontId="1" numFmtId="0" xfId="0" applyAlignment="1" applyFont="1">
      <alignment wrapText="1"/>
    </xf>
    <xf borderId="0" fillId="32" fontId="7" numFmtId="0" xfId="0" applyAlignment="1" applyFont="1">
      <alignment wrapText="1"/>
    </xf>
    <xf borderId="13" fillId="32" fontId="7" numFmtId="0" xfId="0" applyAlignment="1" applyBorder="1" applyFont="1">
      <alignment wrapText="1"/>
    </xf>
    <xf borderId="2" fillId="32" fontId="1" numFmtId="0" xfId="0" applyAlignment="1" applyBorder="1" applyFont="1">
      <alignment wrapText="1"/>
    </xf>
    <xf borderId="0" fillId="14" fontId="7" numFmtId="0" xfId="0" applyAlignment="1" applyFont="1">
      <alignment wrapText="1"/>
    </xf>
    <xf borderId="2" fillId="32" fontId="1" numFmtId="0" xfId="0" applyAlignment="1" applyBorder="1" applyFont="1">
      <alignment wrapText="1"/>
    </xf>
    <xf borderId="13" fillId="14" fontId="7" numFmtId="0" xfId="0" applyAlignment="1" applyBorder="1" applyFont="1">
      <alignment wrapText="1"/>
    </xf>
    <xf borderId="0" fillId="32" fontId="7" numFmtId="0" xfId="0" applyAlignment="1" applyFont="1">
      <alignment wrapText="1"/>
    </xf>
    <xf borderId="0" fillId="17" fontId="4" numFmtId="0" xfId="0" applyAlignment="1" applyFont="1">
      <alignment wrapText="1"/>
    </xf>
    <xf borderId="2" fillId="17" fontId="1" numFmtId="0" xfId="0" applyAlignment="1" applyBorder="1" applyFont="1">
      <alignment wrapText="1"/>
    </xf>
    <xf borderId="0" fillId="17" fontId="1" numFmtId="0" xfId="0" applyAlignment="1" applyFont="1">
      <alignment wrapText="1"/>
    </xf>
    <xf borderId="0" fillId="17" fontId="7" numFmtId="0" xfId="0" applyAlignment="1" applyFont="1">
      <alignment wrapText="1"/>
    </xf>
    <xf borderId="13" fillId="17" fontId="7" numFmtId="0" xfId="0" applyAlignment="1" applyBorder="1" applyFont="1">
      <alignment wrapText="1"/>
    </xf>
    <xf borderId="11" fillId="24" fontId="1" numFmtId="0" xfId="0" applyAlignment="1" applyBorder="1" applyFont="1">
      <alignment wrapText="1"/>
    </xf>
    <xf borderId="6" fillId="24" fontId="1" numFmtId="0" xfId="0" applyAlignment="1" applyBorder="1" applyFont="1">
      <alignment wrapText="1"/>
    </xf>
    <xf borderId="7" fillId="24" fontId="1" numFmtId="0" xfId="0" applyAlignment="1" applyBorder="1" applyFont="1">
      <alignment wrapText="1"/>
    </xf>
    <xf borderId="14" fillId="24" fontId="1" numFmtId="0" xfId="0" applyAlignment="1" applyBorder="1" applyFont="1">
      <alignment wrapText="1"/>
    </xf>
    <xf borderId="8" fillId="0" fontId="1" numFmtId="0" xfId="0" applyAlignment="1" applyBorder="1" applyFont="1">
      <alignment wrapText="1"/>
    </xf>
    <xf borderId="2" fillId="0" fontId="4" numFmtId="0" xfId="0" applyAlignment="1" applyBorder="1" applyFont="1">
      <alignment wrapText="1"/>
    </xf>
    <xf borderId="13" fillId="0" fontId="7" numFmtId="0" xfId="0" applyAlignment="1" applyBorder="1" applyFont="1">
      <alignment wrapText="1"/>
    </xf>
    <xf borderId="0" fillId="12" fontId="1" numFmtId="3" xfId="0" applyAlignment="1" applyFont="1" applyNumberFormat="1">
      <alignment wrapText="1"/>
    </xf>
    <xf borderId="0" fillId="16" fontId="4" numFmtId="0" xfId="0" applyAlignment="1" applyFont="1">
      <alignment wrapText="1"/>
    </xf>
    <xf borderId="0" fillId="16" fontId="4" numFmtId="0" xfId="0" applyAlignment="1" applyFont="1">
      <alignment wrapText="1"/>
    </xf>
    <xf borderId="13" fillId="16" fontId="4" numFmtId="0" xfId="0" applyAlignment="1" applyBorder="1" applyFont="1">
      <alignment wrapText="1"/>
    </xf>
    <xf borderId="2" fillId="16" fontId="4" numFmtId="0" xfId="0" applyAlignment="1" applyBorder="1" applyFont="1">
      <alignment wrapText="1"/>
    </xf>
    <xf borderId="2" fillId="14" fontId="4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0" fillId="0" fontId="1" numFmtId="164" xfId="0" applyAlignment="1" applyFont="1" applyNumberFormat="1">
      <alignment wrapText="1"/>
    </xf>
    <xf borderId="0" fillId="14" fontId="1" numFmtId="0" xfId="0" applyAlignment="1" applyFont="1">
      <alignment wrapText="1"/>
    </xf>
    <xf borderId="0" fillId="0" fontId="1" numFmtId="164" xfId="0" applyAlignment="1" applyFont="1" applyNumberFormat="1">
      <alignment wrapText="1"/>
    </xf>
    <xf borderId="0" fillId="2" fontId="1" numFmtId="164" xfId="0" applyAlignment="1" applyFont="1" applyNumberFormat="1">
      <alignment wrapText="1"/>
    </xf>
    <xf borderId="0" fillId="13" fontId="1" numFmtId="0" xfId="0" applyAlignment="1" applyFont="1">
      <alignment wrapText="1"/>
    </xf>
    <xf borderId="0" fillId="13" fontId="1" numFmtId="164" xfId="0" applyAlignment="1" applyFont="1" applyNumberFormat="1">
      <alignment wrapText="1"/>
    </xf>
    <xf borderId="0" fillId="26" fontId="1" numFmtId="0" xfId="0" applyAlignment="1" applyFont="1">
      <alignment wrapText="1"/>
    </xf>
    <xf borderId="0" fillId="17" fontId="1" numFmtId="0" xfId="0" applyAlignment="1" applyFont="1">
      <alignment wrapText="1"/>
    </xf>
    <xf borderId="0" fillId="26" fontId="1" numFmtId="0" xfId="0" applyAlignment="1" applyFont="1">
      <alignment wrapText="1"/>
    </xf>
    <xf borderId="0" fillId="17" fontId="1" numFmtId="164" xfId="0" applyAlignment="1" applyFont="1" applyNumberFormat="1">
      <alignment wrapText="1"/>
    </xf>
    <xf borderId="0" fillId="14" fontId="1" numFmtId="164" xfId="0" applyAlignment="1" applyFont="1" applyNumberFormat="1">
      <alignment wrapText="1"/>
    </xf>
    <xf borderId="0" fillId="16" fontId="1" numFmtId="0" xfId="0" applyAlignment="1" applyFont="1">
      <alignment wrapText="1"/>
    </xf>
    <xf borderId="0" fillId="16" fontId="1" numFmtId="164" xfId="0" applyAlignment="1" applyFont="1" applyNumberFormat="1">
      <alignment wrapText="1"/>
    </xf>
    <xf borderId="0" fillId="26" fontId="1" numFmtId="164" xfId="0" applyAlignment="1" applyFont="1" applyNumberFormat="1">
      <alignment wrapText="1"/>
    </xf>
    <xf borderId="13" fillId="0" fontId="1" numFmtId="164" xfId="0" applyAlignment="1" applyBorder="1" applyFont="1" applyNumberFormat="1">
      <alignment wrapText="1"/>
    </xf>
    <xf borderId="2" fillId="0" fontId="1" numFmtId="164" xfId="0" applyAlignment="1" applyBorder="1" applyFont="1" applyNumberFormat="1">
      <alignment wrapText="1"/>
    </xf>
    <xf borderId="0" fillId="17" fontId="1" numFmtId="164" xfId="0" applyAlignment="1" applyFont="1" applyNumberFormat="1">
      <alignment wrapText="1"/>
    </xf>
    <xf borderId="0" fillId="17" fontId="1" numFmtId="0" xfId="0" applyAlignment="1" applyFont="1">
      <alignment wrapText="1"/>
    </xf>
    <xf borderId="0" fillId="30" fontId="1" numFmtId="0" xfId="0" applyAlignment="1" applyFont="1">
      <alignment wrapText="1"/>
    </xf>
    <xf borderId="0" fillId="30" fontId="1" numFmtId="0" xfId="0" applyAlignment="1" applyFont="1">
      <alignment wrapText="1"/>
    </xf>
    <xf borderId="0" fillId="30" fontId="1" numFmtId="164" xfId="0" applyAlignment="1" applyFont="1" applyNumberFormat="1">
      <alignment wrapText="1"/>
    </xf>
    <xf borderId="0" fillId="7" fontId="1" numFmtId="0" xfId="0" applyAlignment="1" applyFont="1">
      <alignment wrapText="1"/>
    </xf>
    <xf borderId="0" fillId="30" fontId="1" numFmtId="164" xfId="0" applyAlignment="1" applyFont="1" applyNumberFormat="1">
      <alignment wrapText="1"/>
    </xf>
    <xf borderId="0" fillId="30" fontId="1" numFmtId="0" xfId="0" applyAlignment="1" applyFont="1">
      <alignment wrapText="1"/>
    </xf>
    <xf borderId="0" fillId="6" fontId="1" numFmtId="0" xfId="0" applyAlignment="1" applyFont="1">
      <alignment wrapText="1"/>
    </xf>
    <xf borderId="0" fillId="0" fontId="7" numFmtId="0" xfId="0" applyAlignment="1" applyFont="1">
      <alignment wrapText="1"/>
    </xf>
    <xf borderId="0" fillId="18" fontId="1" numFmtId="3" xfId="0" applyAlignment="1" applyFont="1" applyNumberFormat="1">
      <alignment wrapText="1"/>
    </xf>
    <xf borderId="0" fillId="21" fontId="2" numFmtId="0" xfId="0" applyAlignment="1" applyFont="1">
      <alignment wrapText="1"/>
    </xf>
    <xf borderId="0" fillId="21" fontId="4" numFmtId="0" xfId="0" applyAlignment="1" applyFont="1">
      <alignment wrapText="1"/>
    </xf>
    <xf borderId="0" fillId="21" fontId="4" numFmtId="0" xfId="0" applyAlignment="1" applyFont="1">
      <alignment wrapText="1"/>
    </xf>
    <xf borderId="3" fillId="5" fontId="3" numFmtId="3" xfId="0" applyAlignment="1" applyBorder="1" applyFont="1" applyNumberFormat="1">
      <alignment horizontal="right" vertical="bottom" wrapText="1"/>
    </xf>
    <xf borderId="3" fillId="22" fontId="1" numFmtId="0" xfId="0" applyAlignment="1" applyBorder="1" applyFont="1">
      <alignment wrapText="1"/>
    </xf>
    <xf borderId="0" fillId="33" fontId="2" numFmtId="0" xfId="0" applyAlignment="1" applyFill="1" applyFont="1">
      <alignment wrapText="1"/>
    </xf>
    <xf borderId="0" fillId="33" fontId="4" numFmtId="0" xfId="0" applyAlignment="1" applyFont="1">
      <alignment wrapText="1"/>
    </xf>
    <xf borderId="0" fillId="33" fontId="4" numFmtId="0" xfId="0" applyAlignment="1" applyFont="1">
      <alignment wrapText="1"/>
    </xf>
    <xf borderId="0" fillId="22" fontId="1" numFmtId="0" xfId="0" applyAlignment="1" applyFont="1">
      <alignment wrapText="1"/>
    </xf>
    <xf borderId="0" fillId="20" fontId="1" numFmtId="0" xfId="0" applyAlignment="1" applyFont="1">
      <alignment wrapText="1"/>
    </xf>
    <xf borderId="0" fillId="21" fontId="7" numFmtId="0" xfId="0" applyAlignment="1" applyFont="1">
      <alignment wrapText="1"/>
    </xf>
    <xf borderId="0" fillId="21" fontId="1" numFmtId="0" xfId="0" applyAlignment="1" applyFont="1">
      <alignment wrapText="1"/>
    </xf>
    <xf borderId="1" fillId="22" fontId="1" numFmtId="0" xfId="0" applyAlignment="1" applyBorder="1" applyFont="1">
      <alignment wrapText="1"/>
    </xf>
    <xf borderId="0" fillId="0" fontId="2" numFmtId="0" xfId="0" applyAlignment="1" applyFont="1">
      <alignment wrapText="1"/>
    </xf>
    <xf borderId="0" fillId="33" fontId="7" numFmtId="0" xfId="0" applyAlignment="1" applyFont="1">
      <alignment wrapText="1"/>
    </xf>
    <xf borderId="0" fillId="33" fontId="1" numFmtId="0" xfId="0" applyAlignment="1" applyFont="1">
      <alignment wrapText="1"/>
    </xf>
    <xf borderId="0" fillId="33" fontId="1" numFmtId="0" xfId="0" applyAlignment="1" applyFont="1">
      <alignment wrapText="1"/>
    </xf>
    <xf borderId="0" fillId="16" fontId="1" numFmtId="0" xfId="0" applyAlignment="1" applyFont="1">
      <alignment wrapText="1"/>
    </xf>
    <xf borderId="0" fillId="32" fontId="1" numFmtId="164" xfId="0" applyAlignment="1" applyFont="1" applyNumberFormat="1">
      <alignment wrapText="1"/>
    </xf>
    <xf borderId="13" fillId="32" fontId="1" numFmtId="164" xfId="0" applyAlignment="1" applyBorder="1" applyFont="1" applyNumberFormat="1">
      <alignment wrapText="1"/>
    </xf>
    <xf borderId="2" fillId="32" fontId="1" numFmtId="164" xfId="0" applyAlignment="1" applyBorder="1" applyFont="1" applyNumberFormat="1">
      <alignment wrapText="1"/>
    </xf>
    <xf borderId="0" fillId="2" fontId="4" numFmtId="164" xfId="0" applyAlignment="1" applyFont="1" applyNumberFormat="1">
      <alignment wrapText="1"/>
    </xf>
    <xf borderId="0" fillId="16" fontId="4" numFmtId="164" xfId="0" applyAlignment="1" applyFont="1" applyNumberFormat="1">
      <alignment wrapText="1"/>
    </xf>
    <xf borderId="13" fillId="16" fontId="4" numFmtId="164" xfId="0" applyAlignment="1" applyBorder="1" applyFont="1" applyNumberFormat="1">
      <alignment wrapText="1"/>
    </xf>
    <xf borderId="2" fillId="16" fontId="4" numFmtId="164" xfId="0" applyAlignment="1" applyBorder="1" applyFont="1" applyNumberFormat="1">
      <alignment wrapText="1"/>
    </xf>
    <xf borderId="13" fillId="2" fontId="4" numFmtId="164" xfId="0" applyAlignment="1" applyBorder="1" applyFont="1" applyNumberFormat="1">
      <alignment wrapText="1"/>
    </xf>
    <xf borderId="9" fillId="2" fontId="4" numFmtId="164" xfId="0" applyAlignment="1" applyBorder="1" applyFont="1" applyNumberFormat="1">
      <alignment wrapText="1"/>
    </xf>
    <xf borderId="7" fillId="16" fontId="4" numFmtId="164" xfId="0" applyAlignment="1" applyBorder="1" applyFont="1" applyNumberFormat="1">
      <alignment wrapText="1"/>
    </xf>
    <xf borderId="0" fillId="16" fontId="4" numFmtId="164" xfId="0" applyAlignment="1" applyFont="1" applyNumberFormat="1">
      <alignment wrapText="1"/>
    </xf>
    <xf borderId="13" fillId="16" fontId="4" numFmtId="164" xfId="0" applyAlignment="1" applyBorder="1" applyFont="1" applyNumberFormat="1">
      <alignment wrapText="1"/>
    </xf>
    <xf borderId="2" fillId="16" fontId="4" numFmtId="164" xfId="0" applyAlignment="1" applyBorder="1" applyFont="1" applyNumberFormat="1">
      <alignment wrapText="1"/>
    </xf>
    <xf borderId="0" fillId="0" fontId="1" numFmtId="14" xfId="0" applyAlignment="1" applyFont="1" applyNumberFormat="1">
      <alignment wrapText="1"/>
    </xf>
    <xf borderId="0" fillId="27" fontId="1" numFmtId="0" xfId="0" applyAlignment="1" applyFont="1">
      <alignment wrapText="1"/>
    </xf>
  </cellXfs>
  <cellStyles count="1">
    <cellStyle xfId="0" name="Normal" builtinId="0"/>
  </cellStyles>
  <dxfs count="5">
    <dxf>
      <font>
        <color rgb="FFFF0000"/>
      </font>
      <fill>
        <patternFill patternType="none"/>
      </fill>
      <alignment wrapText="1"/>
      <border>
        <left/>
        <right/>
        <top/>
        <bottom/>
      </border>
    </dxf>
    <dxf>
      <font>
        <color rgb="FFFFFFFF"/>
      </font>
      <fill>
        <patternFill patternType="none"/>
      </fill>
      <alignment wrapText="1"/>
      <border>
        <left/>
        <right/>
        <top/>
        <bottom/>
      </border>
    </dxf>
    <dxf>
      <font/>
      <fill>
        <patternFill patternType="solid">
          <fgColor rgb="FFFFFF00"/>
          <bgColor rgb="FFFFFF00"/>
        </patternFill>
      </fill>
      <alignment wrapText="1"/>
      <border>
        <left/>
        <right/>
        <top/>
        <bottom/>
      </border>
    </dxf>
    <dxf>
      <font>
        <color rgb="FF0000FF"/>
      </font>
      <fill>
        <patternFill patternType="none"/>
      </fill>
      <alignment wrapText="1"/>
      <border>
        <left/>
        <right/>
        <top/>
        <bottom/>
      </border>
    </dxf>
    <dxf>
      <font>
        <color rgb="FFFFFF00"/>
      </font>
      <fill>
        <patternFill patternType="none"/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2.75"/>
  <cols>
    <col customWidth="1" min="1" max="1" width="10.86"/>
    <col customWidth="1" min="2" max="2" width="11.71"/>
    <col customWidth="1" min="3" max="11" width="7.57"/>
    <col customWidth="1" min="12" max="12" width="8.57"/>
    <col customWidth="1" min="13" max="17" width="15.86"/>
    <col customWidth="1" min="18" max="18" width="17.29"/>
    <col customWidth="1" min="19" max="20" width="15.86"/>
  </cols>
  <sheetData>
    <row r="1">
      <c r="A1" s="1"/>
      <c r="B1" s="2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7" t="s">
        <v>6</v>
      </c>
      <c r="H1" s="5" t="s">
        <v>7</v>
      </c>
      <c r="I1" s="10" t="s">
        <v>8</v>
      </c>
      <c r="J1" s="12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4" t="s">
        <v>18</v>
      </c>
      <c r="T1" s="14" t="s">
        <v>19</v>
      </c>
    </row>
    <row r="2">
      <c r="A2" s="15">
        <v>42723.0</v>
      </c>
      <c r="B2" s="17" t="str">
        <f t="shared" ref="B2:B113" si="1">CHOOSE(WEEKDAY(A2),"Sunday","Monday","Tuesday","Wednesday","Thursday","Friday","Saturday")</f>
        <v>Monday</v>
      </c>
      <c r="C2" s="19">
        <v>425.0</v>
      </c>
      <c r="D2" s="23">
        <f>'12th OVERVIEW'!$B$5</f>
        <v>251.8461538</v>
      </c>
      <c r="E2" s="23">
        <f t="shared" ref="E2:E113" si="2">IF((D2-C2)&lt;0,0,ROUND((D2-C2)/15)*15)</f>
        <v>0</v>
      </c>
      <c r="F2" s="19">
        <v>0.0</v>
      </c>
      <c r="G2" s="25"/>
      <c r="H2" s="23">
        <f t="shared" ref="H2:H113" si="3">SUM(C2,F2,G2)</f>
        <v>425</v>
      </c>
      <c r="I2" s="23">
        <f t="shared" ref="I2:I113" si="4">H2-D2</f>
        <v>173.1538462</v>
      </c>
      <c r="J2" s="18">
        <f t="shared" ref="J2:J47" si="5">IF(F2="","",ROUND((D3-(H2-K2))/15)*15+IF(E2&gt;F2,ROUND((E2-F2)/15)*15,0))</f>
        <v>-60</v>
      </c>
      <c r="K2" s="23">
        <f>'12th OVERVIEW'!$B$3</f>
        <v>59.66666667</v>
      </c>
      <c r="L2" s="23">
        <f t="shared" ref="L2:L113" si="6">IF(ISBLANK(C3),0,H2-C3)</f>
        <v>65</v>
      </c>
      <c r="M2" s="29"/>
      <c r="N2" s="29"/>
      <c r="O2" s="29"/>
      <c r="P2" s="29"/>
      <c r="Q2" s="29"/>
      <c r="R2" s="29"/>
      <c r="S2" s="30"/>
      <c r="T2" s="30"/>
    </row>
    <row r="3">
      <c r="A3" s="33">
        <f t="shared" ref="A3:A113" si="7">A2+1</f>
        <v>42724</v>
      </c>
      <c r="B3" s="34" t="str">
        <f t="shared" si="1"/>
        <v>Tuesday</v>
      </c>
      <c r="C3" s="35">
        <v>360.0</v>
      </c>
      <c r="D3" s="37">
        <f>'12th OVERVIEW'!$C$5</f>
        <v>312.3333333</v>
      </c>
      <c r="E3" s="37">
        <f t="shared" si="2"/>
        <v>0</v>
      </c>
      <c r="F3" s="35">
        <v>90.0</v>
      </c>
      <c r="G3" s="38"/>
      <c r="H3" s="37">
        <f t="shared" si="3"/>
        <v>450</v>
      </c>
      <c r="I3" s="37">
        <f t="shared" si="4"/>
        <v>137.6666667</v>
      </c>
      <c r="J3" s="27">
        <f t="shared" si="5"/>
        <v>15</v>
      </c>
      <c r="K3" s="37">
        <f>'12th OVERVIEW'!$C$3</f>
        <v>57</v>
      </c>
      <c r="L3" s="37">
        <f t="shared" si="6"/>
        <v>82</v>
      </c>
      <c r="M3" s="40"/>
      <c r="N3" s="40"/>
      <c r="O3" s="40"/>
      <c r="P3" s="40"/>
      <c r="Q3" s="40"/>
      <c r="R3" s="40"/>
      <c r="S3" s="41"/>
      <c r="T3" s="41"/>
    </row>
    <row r="4">
      <c r="A4" s="42">
        <f t="shared" si="7"/>
        <v>42725</v>
      </c>
      <c r="B4" s="17" t="str">
        <f t="shared" si="1"/>
        <v>Wednesday</v>
      </c>
      <c r="C4" s="19">
        <v>368.0</v>
      </c>
      <c r="D4" s="23">
        <f>'12th OVERVIEW'!$D$5</f>
        <v>401.4242424</v>
      </c>
      <c r="E4" s="23">
        <f t="shared" si="2"/>
        <v>30</v>
      </c>
      <c r="F4" s="19">
        <v>90.0</v>
      </c>
      <c r="G4" s="25"/>
      <c r="H4" s="23">
        <f t="shared" si="3"/>
        <v>458</v>
      </c>
      <c r="I4" s="23">
        <f t="shared" si="4"/>
        <v>56.57575758</v>
      </c>
      <c r="J4" s="18">
        <f t="shared" si="5"/>
        <v>30</v>
      </c>
      <c r="K4" s="23">
        <f>'12th OVERVIEW'!$D$3</f>
        <v>56.33333333</v>
      </c>
      <c r="L4" s="23">
        <f t="shared" si="6"/>
        <v>23</v>
      </c>
      <c r="M4" s="29"/>
      <c r="N4" s="29"/>
      <c r="O4" s="29"/>
      <c r="P4" s="29"/>
      <c r="Q4" s="29"/>
      <c r="R4" s="29"/>
      <c r="S4" s="30"/>
      <c r="T4" s="30"/>
    </row>
    <row r="5">
      <c r="A5" s="33">
        <f t="shared" si="7"/>
        <v>42726</v>
      </c>
      <c r="B5" s="34" t="str">
        <f t="shared" si="1"/>
        <v>Thursday</v>
      </c>
      <c r="C5" s="35">
        <v>435.0</v>
      </c>
      <c r="D5" s="37">
        <f>'12th OVERVIEW'!$E$5</f>
        <v>428.3636364</v>
      </c>
      <c r="E5" s="37">
        <f t="shared" si="2"/>
        <v>0</v>
      </c>
      <c r="F5" s="35">
        <v>0.0</v>
      </c>
      <c r="G5" s="38"/>
      <c r="H5" s="37">
        <f t="shared" si="3"/>
        <v>435</v>
      </c>
      <c r="I5" s="37">
        <f t="shared" si="4"/>
        <v>6.636363636</v>
      </c>
      <c r="J5" s="27">
        <f t="shared" si="5"/>
        <v>60</v>
      </c>
      <c r="K5" s="37">
        <f>'12th OVERVIEW'!$E$3</f>
        <v>78.84615385</v>
      </c>
      <c r="L5" s="37">
        <f t="shared" si="6"/>
        <v>90</v>
      </c>
      <c r="M5" s="40"/>
      <c r="N5" s="40"/>
      <c r="O5" s="40"/>
      <c r="P5" s="40"/>
      <c r="Q5" s="40"/>
      <c r="R5" s="40"/>
      <c r="S5" s="41"/>
      <c r="T5" s="41"/>
    </row>
    <row r="6">
      <c r="A6" s="42">
        <f t="shared" si="7"/>
        <v>42727</v>
      </c>
      <c r="B6" s="17" t="str">
        <f t="shared" si="1"/>
        <v>Friday</v>
      </c>
      <c r="C6" s="19">
        <v>345.0</v>
      </c>
      <c r="D6" s="23">
        <f>'12th OVERVIEW'!$F$5</f>
        <v>409.1841492</v>
      </c>
      <c r="E6" s="23">
        <f t="shared" si="2"/>
        <v>60</v>
      </c>
      <c r="F6" s="19">
        <v>90.0</v>
      </c>
      <c r="G6" s="25"/>
      <c r="H6" s="23">
        <f t="shared" si="3"/>
        <v>435</v>
      </c>
      <c r="I6" s="23">
        <f t="shared" si="4"/>
        <v>25.81585082</v>
      </c>
      <c r="J6" s="18">
        <f t="shared" si="5"/>
        <v>30</v>
      </c>
      <c r="K6" s="23">
        <f>'12th OVERVIEW'!$F$3</f>
        <v>120.1538462</v>
      </c>
      <c r="L6" s="23">
        <f t="shared" si="6"/>
        <v>87</v>
      </c>
      <c r="M6" s="29"/>
      <c r="N6" s="29"/>
      <c r="O6" s="29"/>
      <c r="P6" s="29"/>
      <c r="Q6" s="29"/>
      <c r="R6" s="29"/>
      <c r="S6" s="30"/>
      <c r="T6" s="30"/>
    </row>
    <row r="7">
      <c r="A7" s="33">
        <f t="shared" si="7"/>
        <v>42728</v>
      </c>
      <c r="B7" s="34" t="str">
        <f t="shared" si="1"/>
        <v>Saturday</v>
      </c>
      <c r="C7" s="35">
        <v>348.0</v>
      </c>
      <c r="D7" s="37">
        <f>'12th OVERVIEW'!$G$5</f>
        <v>346.030303</v>
      </c>
      <c r="E7" s="37">
        <f t="shared" si="2"/>
        <v>0</v>
      </c>
      <c r="F7" s="35">
        <v>0.0</v>
      </c>
      <c r="G7" s="38"/>
      <c r="H7" s="37">
        <f t="shared" si="3"/>
        <v>348</v>
      </c>
      <c r="I7" s="37">
        <f t="shared" si="4"/>
        <v>1.96969697</v>
      </c>
      <c r="J7" s="27">
        <f t="shared" si="5"/>
        <v>60</v>
      </c>
      <c r="K7" s="37">
        <f>'12th OVERVIEW'!$G$3</f>
        <v>146.0909091</v>
      </c>
      <c r="L7" s="37">
        <f t="shared" si="6"/>
        <v>0</v>
      </c>
      <c r="M7" s="40"/>
      <c r="N7" s="40"/>
      <c r="O7" s="40"/>
      <c r="P7" s="40"/>
      <c r="Q7" s="40"/>
      <c r="R7" s="40"/>
      <c r="S7" s="41"/>
      <c r="T7" s="41"/>
    </row>
    <row r="8">
      <c r="A8" s="45">
        <f t="shared" si="7"/>
        <v>42729</v>
      </c>
      <c r="B8" s="46" t="str">
        <f t="shared" si="1"/>
        <v>Sunday</v>
      </c>
      <c r="C8" s="47">
        <v>348.0</v>
      </c>
      <c r="D8" s="48">
        <f>'12th OVERVIEW'!$H$5</f>
        <v>256.2727273</v>
      </c>
      <c r="E8" s="48">
        <f t="shared" si="2"/>
        <v>0</v>
      </c>
      <c r="F8" s="47">
        <v>0.0</v>
      </c>
      <c r="G8" s="50"/>
      <c r="H8" s="48">
        <f t="shared" si="3"/>
        <v>348</v>
      </c>
      <c r="I8" s="48">
        <f t="shared" si="4"/>
        <v>91.72727273</v>
      </c>
      <c r="J8" s="52">
        <f t="shared" si="5"/>
        <v>-15</v>
      </c>
      <c r="K8" s="48">
        <f>'12th OVERVIEW'!$H$3</f>
        <v>83.27272727</v>
      </c>
      <c r="L8" s="48">
        <f t="shared" si="6"/>
        <v>0</v>
      </c>
      <c r="M8" s="29"/>
      <c r="N8" s="54"/>
      <c r="O8" s="54"/>
      <c r="P8" s="54"/>
      <c r="Q8" s="54"/>
      <c r="R8" s="54"/>
      <c r="S8" s="55"/>
      <c r="T8" s="55"/>
    </row>
    <row r="9">
      <c r="A9" s="57">
        <f t="shared" si="7"/>
        <v>42730</v>
      </c>
      <c r="B9" s="59" t="str">
        <f t="shared" si="1"/>
        <v>Monday</v>
      </c>
      <c r="C9" s="60">
        <v>348.0</v>
      </c>
      <c r="D9" s="37">
        <f>'12th OVERVIEW'!$B$5</f>
        <v>251.8461538</v>
      </c>
      <c r="E9" s="37">
        <f t="shared" si="2"/>
        <v>0</v>
      </c>
      <c r="F9" s="60">
        <v>210.0</v>
      </c>
      <c r="G9" s="62"/>
      <c r="H9" s="37">
        <f t="shared" si="3"/>
        <v>558</v>
      </c>
      <c r="I9" s="37">
        <f t="shared" si="4"/>
        <v>306.1538462</v>
      </c>
      <c r="J9" s="27">
        <f t="shared" si="5"/>
        <v>-180</v>
      </c>
      <c r="K9" s="37">
        <f>'12th OVERVIEW'!$B$3</f>
        <v>59.66666667</v>
      </c>
      <c r="L9" s="37">
        <f t="shared" si="6"/>
        <v>0</v>
      </c>
      <c r="M9" s="63"/>
      <c r="N9" s="63"/>
      <c r="O9" s="63"/>
      <c r="P9" s="63"/>
      <c r="Q9" s="63"/>
      <c r="R9" s="63"/>
      <c r="S9" s="64"/>
      <c r="T9" s="64"/>
    </row>
    <row r="10">
      <c r="A10" s="42">
        <f t="shared" si="7"/>
        <v>42731</v>
      </c>
      <c r="B10" s="17" t="str">
        <f t="shared" si="1"/>
        <v>Tuesday</v>
      </c>
      <c r="C10" s="19">
        <v>558.0</v>
      </c>
      <c r="D10" s="23">
        <f>'12th OVERVIEW'!$C$5</f>
        <v>312.3333333</v>
      </c>
      <c r="E10" s="23">
        <f t="shared" si="2"/>
        <v>0</v>
      </c>
      <c r="F10" s="19">
        <v>0.0</v>
      </c>
      <c r="G10" s="25"/>
      <c r="H10" s="23">
        <f t="shared" si="3"/>
        <v>558</v>
      </c>
      <c r="I10" s="23">
        <f t="shared" si="4"/>
        <v>245.6666667</v>
      </c>
      <c r="J10" s="18">
        <f t="shared" si="5"/>
        <v>-105</v>
      </c>
      <c r="K10" s="23">
        <f>'12th OVERVIEW'!$C$3</f>
        <v>57</v>
      </c>
      <c r="L10" s="23">
        <f t="shared" si="6"/>
        <v>89</v>
      </c>
      <c r="M10" s="29"/>
      <c r="N10" s="29"/>
      <c r="O10" s="29"/>
      <c r="P10" s="29"/>
      <c r="Q10" s="29"/>
      <c r="R10" s="29"/>
      <c r="S10" s="30"/>
      <c r="T10" s="30"/>
    </row>
    <row r="11">
      <c r="A11" s="33">
        <f t="shared" si="7"/>
        <v>42732</v>
      </c>
      <c r="B11" s="34" t="str">
        <f t="shared" si="1"/>
        <v>Wednesday</v>
      </c>
      <c r="C11" s="35">
        <v>469.0</v>
      </c>
      <c r="D11" s="37">
        <f>'12th OVERVIEW'!$D$5</f>
        <v>401.4242424</v>
      </c>
      <c r="E11" s="37">
        <f t="shared" si="2"/>
        <v>0</v>
      </c>
      <c r="F11" s="35">
        <v>105.0</v>
      </c>
      <c r="G11" s="38"/>
      <c r="H11" s="37">
        <f t="shared" si="3"/>
        <v>574</v>
      </c>
      <c r="I11" s="37">
        <f t="shared" si="4"/>
        <v>172.5757576</v>
      </c>
      <c r="J11" s="27">
        <f t="shared" si="5"/>
        <v>-90</v>
      </c>
      <c r="K11" s="37">
        <f>'12th OVERVIEW'!$D$3</f>
        <v>56.33333333</v>
      </c>
      <c r="L11" s="37">
        <f t="shared" si="6"/>
        <v>100</v>
      </c>
      <c r="M11" s="40"/>
      <c r="N11" s="40"/>
      <c r="O11" s="40"/>
      <c r="P11" s="40"/>
      <c r="Q11" s="40"/>
      <c r="R11" s="40"/>
      <c r="S11" s="41"/>
      <c r="T11" s="41"/>
    </row>
    <row r="12">
      <c r="A12" s="42">
        <f t="shared" si="7"/>
        <v>42733</v>
      </c>
      <c r="B12" s="17" t="str">
        <f t="shared" si="1"/>
        <v>Thursday</v>
      </c>
      <c r="C12" s="19">
        <v>474.0</v>
      </c>
      <c r="D12" s="23">
        <f>'12th OVERVIEW'!$E$5</f>
        <v>428.3636364</v>
      </c>
      <c r="E12" s="23">
        <f t="shared" si="2"/>
        <v>0</v>
      </c>
      <c r="F12" s="19">
        <v>75.0</v>
      </c>
      <c r="G12" s="25"/>
      <c r="H12" s="23">
        <f t="shared" si="3"/>
        <v>549</v>
      </c>
      <c r="I12" s="23">
        <f t="shared" si="4"/>
        <v>120.6363636</v>
      </c>
      <c r="J12" s="18">
        <f t="shared" si="5"/>
        <v>-60</v>
      </c>
      <c r="K12" s="23">
        <f>'12th OVERVIEW'!$E$3</f>
        <v>78.84615385</v>
      </c>
      <c r="L12" s="23">
        <f t="shared" si="6"/>
        <v>96</v>
      </c>
      <c r="M12" s="29"/>
      <c r="N12" s="29"/>
      <c r="O12" s="29"/>
      <c r="P12" s="29"/>
      <c r="Q12" s="29"/>
      <c r="R12" s="29"/>
      <c r="S12" s="30"/>
      <c r="T12" s="30"/>
    </row>
    <row r="13">
      <c r="A13" s="33">
        <f t="shared" si="7"/>
        <v>42734</v>
      </c>
      <c r="B13" s="34" t="str">
        <f t="shared" si="1"/>
        <v>Friday</v>
      </c>
      <c r="C13" s="35">
        <v>453.0</v>
      </c>
      <c r="D13" s="37">
        <f>'12th OVERVIEW'!$F$5</f>
        <v>409.1841492</v>
      </c>
      <c r="E13" s="37">
        <f t="shared" si="2"/>
        <v>0</v>
      </c>
      <c r="F13" s="35">
        <v>150.0</v>
      </c>
      <c r="G13" s="38"/>
      <c r="H13" s="37">
        <f t="shared" si="3"/>
        <v>603</v>
      </c>
      <c r="I13" s="37">
        <f t="shared" si="4"/>
        <v>193.8158508</v>
      </c>
      <c r="J13" s="27">
        <f t="shared" si="5"/>
        <v>-135</v>
      </c>
      <c r="K13" s="37">
        <f>'12th OVERVIEW'!$F$3</f>
        <v>120.1538462</v>
      </c>
      <c r="L13" s="37">
        <f t="shared" si="6"/>
        <v>134</v>
      </c>
      <c r="M13" s="40"/>
      <c r="N13" s="40"/>
      <c r="O13" s="40"/>
      <c r="P13" s="40"/>
      <c r="Q13" s="40"/>
      <c r="R13" s="40"/>
      <c r="S13" s="41"/>
      <c r="T13" s="41"/>
    </row>
    <row r="14">
      <c r="A14" s="42">
        <f t="shared" si="7"/>
        <v>42735</v>
      </c>
      <c r="B14" s="17" t="str">
        <f t="shared" si="1"/>
        <v>Saturday</v>
      </c>
      <c r="C14" s="19">
        <v>469.0</v>
      </c>
      <c r="D14" s="23">
        <f>'12th OVERVIEW'!$G$5</f>
        <v>346.030303</v>
      </c>
      <c r="E14" s="23">
        <f t="shared" si="2"/>
        <v>0</v>
      </c>
      <c r="F14" s="19">
        <v>0.0</v>
      </c>
      <c r="G14" s="25"/>
      <c r="H14" s="23">
        <f t="shared" si="3"/>
        <v>469</v>
      </c>
      <c r="I14" s="23">
        <f t="shared" si="4"/>
        <v>122.969697</v>
      </c>
      <c r="J14" s="18">
        <f t="shared" si="5"/>
        <v>-60</v>
      </c>
      <c r="K14" s="23">
        <f>'12th OVERVIEW'!$G$3</f>
        <v>146.0909091</v>
      </c>
      <c r="L14" s="23">
        <f t="shared" si="6"/>
        <v>117</v>
      </c>
      <c r="M14" s="29"/>
      <c r="N14" s="29"/>
      <c r="O14" s="29"/>
      <c r="P14" s="29"/>
      <c r="Q14" s="29"/>
      <c r="R14" s="29"/>
      <c r="S14" s="30"/>
      <c r="T14" s="30"/>
    </row>
    <row r="15">
      <c r="A15" s="98">
        <f t="shared" si="7"/>
        <v>42736</v>
      </c>
      <c r="B15" s="99" t="str">
        <f t="shared" si="1"/>
        <v>Sunday</v>
      </c>
      <c r="C15" s="100">
        <v>352.0</v>
      </c>
      <c r="D15" s="102">
        <f>'12th OVERVIEW'!$H$5</f>
        <v>256.2727273</v>
      </c>
      <c r="E15" s="102">
        <f t="shared" si="2"/>
        <v>0</v>
      </c>
      <c r="F15" s="100">
        <v>60.0</v>
      </c>
      <c r="G15" s="103"/>
      <c r="H15" s="102">
        <f t="shared" si="3"/>
        <v>412</v>
      </c>
      <c r="I15" s="102">
        <f t="shared" si="4"/>
        <v>155.7272727</v>
      </c>
      <c r="J15" s="104">
        <f t="shared" si="5"/>
        <v>-75</v>
      </c>
      <c r="K15" s="102">
        <f>'12th OVERVIEW'!$H$3</f>
        <v>83.27272727</v>
      </c>
      <c r="L15" s="102">
        <f t="shared" si="6"/>
        <v>52</v>
      </c>
      <c r="M15" s="105"/>
      <c r="N15" s="105"/>
      <c r="O15" s="105"/>
      <c r="P15" s="105"/>
      <c r="Q15" s="105"/>
      <c r="R15" s="105"/>
      <c r="S15" s="106"/>
      <c r="T15" s="106"/>
    </row>
    <row r="16">
      <c r="A16" s="107">
        <f t="shared" si="7"/>
        <v>42737</v>
      </c>
      <c r="B16" s="108" t="str">
        <f t="shared" si="1"/>
        <v>Monday</v>
      </c>
      <c r="C16" s="112">
        <v>360.0</v>
      </c>
      <c r="D16" s="23">
        <f>'12th OVERVIEW'!$B$5</f>
        <v>251.8461538</v>
      </c>
      <c r="E16" s="23">
        <f t="shared" si="2"/>
        <v>0</v>
      </c>
      <c r="F16" s="112">
        <v>165.0</v>
      </c>
      <c r="G16" s="116"/>
      <c r="H16" s="23">
        <f t="shared" si="3"/>
        <v>525</v>
      </c>
      <c r="I16" s="23">
        <f t="shared" si="4"/>
        <v>273.1538462</v>
      </c>
      <c r="J16" s="18">
        <f t="shared" si="5"/>
        <v>-150</v>
      </c>
      <c r="K16" s="23">
        <f>'12th OVERVIEW'!$B$3</f>
        <v>59.66666667</v>
      </c>
      <c r="L16" s="23">
        <f t="shared" si="6"/>
        <v>58</v>
      </c>
      <c r="M16" s="119"/>
      <c r="N16" s="119"/>
      <c r="O16" s="119"/>
      <c r="P16" s="119"/>
      <c r="Q16" s="119"/>
      <c r="R16" s="119"/>
      <c r="S16" s="120"/>
      <c r="T16" s="120"/>
    </row>
    <row r="17">
      <c r="A17" s="33">
        <f t="shared" si="7"/>
        <v>42738</v>
      </c>
      <c r="B17" s="34" t="str">
        <f t="shared" si="1"/>
        <v>Tuesday</v>
      </c>
      <c r="C17" s="35">
        <v>467.0</v>
      </c>
      <c r="D17" s="37">
        <f>'12th OVERVIEW'!$C$5</f>
        <v>312.3333333</v>
      </c>
      <c r="E17" s="37">
        <f t="shared" si="2"/>
        <v>0</v>
      </c>
      <c r="F17" s="35">
        <v>90.0</v>
      </c>
      <c r="G17" s="38"/>
      <c r="H17" s="37">
        <f t="shared" si="3"/>
        <v>557</v>
      </c>
      <c r="I17" s="37">
        <f t="shared" si="4"/>
        <v>244.6666667</v>
      </c>
      <c r="J17" s="27">
        <f t="shared" si="5"/>
        <v>-105</v>
      </c>
      <c r="K17" s="37">
        <f>'12th OVERVIEW'!$C$3</f>
        <v>57</v>
      </c>
      <c r="L17" s="37">
        <f t="shared" si="6"/>
        <v>43</v>
      </c>
      <c r="M17" s="40"/>
      <c r="N17" s="40"/>
      <c r="O17" s="40"/>
      <c r="P17" s="40"/>
      <c r="Q17" s="40"/>
      <c r="R17" s="40"/>
      <c r="S17" s="41"/>
      <c r="T17" s="41"/>
    </row>
    <row r="18">
      <c r="A18" s="42">
        <f t="shared" si="7"/>
        <v>42739</v>
      </c>
      <c r="B18" s="17" t="str">
        <f t="shared" si="1"/>
        <v>Wednesday</v>
      </c>
      <c r="C18" s="19">
        <v>514.0</v>
      </c>
      <c r="D18" s="23">
        <f>'12th OVERVIEW'!$D$5</f>
        <v>401.4242424</v>
      </c>
      <c r="E18" s="23">
        <f t="shared" si="2"/>
        <v>0</v>
      </c>
      <c r="F18" s="19">
        <v>75.0</v>
      </c>
      <c r="G18" s="25"/>
      <c r="H18" s="23">
        <f t="shared" si="3"/>
        <v>589</v>
      </c>
      <c r="I18" s="23">
        <f t="shared" si="4"/>
        <v>187.5757576</v>
      </c>
      <c r="J18" s="18">
        <f t="shared" si="5"/>
        <v>-105</v>
      </c>
      <c r="K18" s="23">
        <f>'12th OVERVIEW'!$D$3</f>
        <v>56.33333333</v>
      </c>
      <c r="L18" s="23">
        <f t="shared" si="6"/>
        <v>34</v>
      </c>
      <c r="M18" s="29"/>
      <c r="N18" s="29"/>
      <c r="O18" s="29"/>
      <c r="P18" s="29"/>
      <c r="Q18" s="29"/>
      <c r="R18" s="29"/>
      <c r="S18" s="30"/>
      <c r="T18" s="30"/>
    </row>
    <row r="19">
      <c r="A19" s="33">
        <f t="shared" si="7"/>
        <v>42740</v>
      </c>
      <c r="B19" s="34" t="str">
        <f t="shared" si="1"/>
        <v>Thursday</v>
      </c>
      <c r="C19" s="35">
        <v>555.0</v>
      </c>
      <c r="D19" s="37">
        <f>'12th OVERVIEW'!$E$5</f>
        <v>428.3636364</v>
      </c>
      <c r="E19" s="37">
        <f t="shared" si="2"/>
        <v>0</v>
      </c>
      <c r="F19" s="35">
        <v>0.0</v>
      </c>
      <c r="G19" s="38"/>
      <c r="H19" s="37">
        <f t="shared" si="3"/>
        <v>555</v>
      </c>
      <c r="I19" s="37">
        <f t="shared" si="4"/>
        <v>126.6363636</v>
      </c>
      <c r="J19" s="27">
        <f t="shared" si="5"/>
        <v>-60</v>
      </c>
      <c r="K19" s="37">
        <f>'12th OVERVIEW'!$E$3</f>
        <v>78.84615385</v>
      </c>
      <c r="L19" s="37">
        <f t="shared" si="6"/>
        <v>49</v>
      </c>
      <c r="M19" s="40"/>
      <c r="N19" s="40"/>
      <c r="O19" s="40"/>
      <c r="P19" s="40"/>
      <c r="Q19" s="40"/>
      <c r="R19" s="40"/>
      <c r="S19" s="41"/>
      <c r="T19" s="41"/>
    </row>
    <row r="20">
      <c r="A20" s="42">
        <f t="shared" si="7"/>
        <v>42741</v>
      </c>
      <c r="B20" s="17" t="str">
        <f t="shared" si="1"/>
        <v>Friday</v>
      </c>
      <c r="C20" s="19">
        <v>506.0</v>
      </c>
      <c r="D20" s="23">
        <f>'12th OVERVIEW'!$F$5</f>
        <v>409.1841492</v>
      </c>
      <c r="E20" s="23">
        <f t="shared" si="2"/>
        <v>0</v>
      </c>
      <c r="F20" s="19">
        <v>60.0</v>
      </c>
      <c r="G20" s="25"/>
      <c r="H20" s="23">
        <f t="shared" si="3"/>
        <v>566</v>
      </c>
      <c r="I20" s="23">
        <f t="shared" si="4"/>
        <v>156.8158508</v>
      </c>
      <c r="J20" s="18">
        <f t="shared" si="5"/>
        <v>-105</v>
      </c>
      <c r="K20" s="23">
        <f>'12th OVERVIEW'!$F$3</f>
        <v>120.1538462</v>
      </c>
      <c r="L20" s="23">
        <f t="shared" si="6"/>
        <v>88</v>
      </c>
      <c r="M20" s="29"/>
      <c r="N20" s="29"/>
      <c r="O20" s="29"/>
      <c r="P20" s="29"/>
      <c r="Q20" s="29"/>
      <c r="R20" s="29"/>
      <c r="S20" s="30"/>
      <c r="T20" s="30"/>
    </row>
    <row r="21">
      <c r="A21" s="33">
        <f t="shared" si="7"/>
        <v>42742</v>
      </c>
      <c r="B21" s="34" t="str">
        <f t="shared" si="1"/>
        <v>Saturday</v>
      </c>
      <c r="C21" s="35">
        <v>478.0</v>
      </c>
      <c r="D21" s="37">
        <f>'12th OVERVIEW'!$G$5</f>
        <v>346.030303</v>
      </c>
      <c r="E21" s="37">
        <f t="shared" si="2"/>
        <v>0</v>
      </c>
      <c r="F21" s="35">
        <v>0.0</v>
      </c>
      <c r="G21" s="38"/>
      <c r="H21" s="37">
        <f t="shared" si="3"/>
        <v>478</v>
      </c>
      <c r="I21" s="37">
        <f t="shared" si="4"/>
        <v>131.969697</v>
      </c>
      <c r="J21" s="27">
        <f t="shared" si="5"/>
        <v>-75</v>
      </c>
      <c r="K21" s="37">
        <f>'12th OVERVIEW'!$G$3</f>
        <v>146.0909091</v>
      </c>
      <c r="L21" s="37">
        <f t="shared" si="6"/>
        <v>0</v>
      </c>
      <c r="M21" s="40"/>
      <c r="N21" s="40"/>
      <c r="O21" s="40"/>
      <c r="P21" s="40"/>
      <c r="Q21" s="40"/>
      <c r="R21" s="40"/>
      <c r="S21" s="41"/>
      <c r="T21" s="41"/>
    </row>
    <row r="22">
      <c r="A22" s="45">
        <f t="shared" si="7"/>
        <v>42743</v>
      </c>
      <c r="B22" s="46" t="str">
        <f t="shared" si="1"/>
        <v>Sunday</v>
      </c>
      <c r="C22" s="47">
        <v>478.0</v>
      </c>
      <c r="D22" s="48">
        <f>'12th OVERVIEW'!$H$5</f>
        <v>256.2727273</v>
      </c>
      <c r="E22" s="48">
        <f t="shared" si="2"/>
        <v>0</v>
      </c>
      <c r="F22" s="47">
        <v>0.0</v>
      </c>
      <c r="G22" s="50"/>
      <c r="H22" s="48">
        <f t="shared" si="3"/>
        <v>478</v>
      </c>
      <c r="I22" s="48">
        <f t="shared" si="4"/>
        <v>221.7272727</v>
      </c>
      <c r="J22" s="52">
        <f t="shared" si="5"/>
        <v>-150</v>
      </c>
      <c r="K22" s="48">
        <f>'12th OVERVIEW'!$H$3</f>
        <v>83.27272727</v>
      </c>
      <c r="L22" s="48">
        <f t="shared" si="6"/>
        <v>0</v>
      </c>
      <c r="M22" s="54"/>
      <c r="N22" s="54"/>
      <c r="O22" s="54"/>
      <c r="P22" s="54"/>
      <c r="Q22" s="54"/>
      <c r="R22" s="54"/>
      <c r="S22" s="55"/>
      <c r="T22" s="55"/>
    </row>
    <row r="23">
      <c r="A23" s="57">
        <f t="shared" si="7"/>
        <v>42744</v>
      </c>
      <c r="B23" s="59" t="str">
        <f t="shared" si="1"/>
        <v>Monday</v>
      </c>
      <c r="C23" s="60">
        <v>478.0</v>
      </c>
      <c r="D23" s="37">
        <f>'12th OVERVIEW'!$B$5</f>
        <v>251.8461538</v>
      </c>
      <c r="E23" s="37">
        <f t="shared" si="2"/>
        <v>0</v>
      </c>
      <c r="F23" s="60">
        <v>60.0</v>
      </c>
      <c r="G23" s="128">
        <v>-23.0</v>
      </c>
      <c r="H23" s="37">
        <f t="shared" si="3"/>
        <v>515</v>
      </c>
      <c r="I23" s="37">
        <f t="shared" si="4"/>
        <v>263.1538462</v>
      </c>
      <c r="J23" s="27">
        <f t="shared" si="5"/>
        <v>-150</v>
      </c>
      <c r="K23" s="37">
        <f>'12th OVERVIEW'!$B$3</f>
        <v>59.66666667</v>
      </c>
      <c r="L23" s="37">
        <f t="shared" si="6"/>
        <v>54</v>
      </c>
      <c r="M23" s="63"/>
      <c r="N23" s="63"/>
      <c r="O23" s="63"/>
      <c r="P23" s="63"/>
      <c r="Q23" s="63"/>
      <c r="R23" s="63"/>
      <c r="S23" s="64"/>
      <c r="T23" s="64"/>
    </row>
    <row r="24">
      <c r="A24" s="42">
        <f t="shared" si="7"/>
        <v>42745</v>
      </c>
      <c r="B24" s="17" t="str">
        <f t="shared" si="1"/>
        <v>Tuesday</v>
      </c>
      <c r="C24" s="19">
        <v>461.0</v>
      </c>
      <c r="D24" s="23">
        <f>'12th OVERVIEW'!$C$5</f>
        <v>312.3333333</v>
      </c>
      <c r="E24" s="23">
        <f t="shared" si="2"/>
        <v>0</v>
      </c>
      <c r="F24" s="19">
        <v>0.0</v>
      </c>
      <c r="G24" s="25"/>
      <c r="H24" s="23">
        <f t="shared" si="3"/>
        <v>461</v>
      </c>
      <c r="I24" s="23">
        <f t="shared" si="4"/>
        <v>148.6666667</v>
      </c>
      <c r="J24" s="18">
        <f t="shared" si="5"/>
        <v>0</v>
      </c>
      <c r="K24" s="23">
        <f>'12th OVERVIEW'!$C$3</f>
        <v>57</v>
      </c>
      <c r="L24" s="23">
        <f t="shared" si="6"/>
        <v>45</v>
      </c>
      <c r="M24" s="29"/>
      <c r="N24" s="29"/>
      <c r="O24" s="29"/>
      <c r="P24" s="29"/>
      <c r="Q24" s="29"/>
      <c r="R24" s="29"/>
      <c r="S24" s="30"/>
      <c r="T24" s="30"/>
    </row>
    <row r="25">
      <c r="A25" s="33">
        <f t="shared" si="7"/>
        <v>42746</v>
      </c>
      <c r="B25" s="34" t="str">
        <f t="shared" si="1"/>
        <v>Wednesday</v>
      </c>
      <c r="C25" s="35">
        <v>416.0</v>
      </c>
      <c r="D25" s="37">
        <f>'12th OVERVIEW'!$D$5</f>
        <v>401.4242424</v>
      </c>
      <c r="E25" s="37">
        <f t="shared" si="2"/>
        <v>0</v>
      </c>
      <c r="F25" s="35">
        <v>0.0</v>
      </c>
      <c r="G25" s="38"/>
      <c r="H25" s="37">
        <f t="shared" si="3"/>
        <v>416</v>
      </c>
      <c r="I25" s="37">
        <f t="shared" si="4"/>
        <v>14.57575758</v>
      </c>
      <c r="J25" s="27">
        <f t="shared" si="5"/>
        <v>75</v>
      </c>
      <c r="K25" s="37">
        <f>'12th OVERVIEW'!$D$3</f>
        <v>56.33333333</v>
      </c>
      <c r="L25" s="37">
        <f t="shared" si="6"/>
        <v>0</v>
      </c>
      <c r="M25" s="40"/>
      <c r="N25" s="40"/>
      <c r="O25" s="40"/>
      <c r="P25" s="40"/>
      <c r="Q25" s="40"/>
      <c r="R25" s="40"/>
      <c r="S25" s="41"/>
      <c r="T25" s="41"/>
    </row>
    <row r="26">
      <c r="A26" s="42">
        <f t="shared" si="7"/>
        <v>42747</v>
      </c>
      <c r="B26" s="17" t="str">
        <f t="shared" si="1"/>
        <v>Thursday</v>
      </c>
      <c r="C26" s="19">
        <v>416.0</v>
      </c>
      <c r="D26" s="23">
        <f>'12th OVERVIEW'!$E$5</f>
        <v>428.3636364</v>
      </c>
      <c r="E26" s="23">
        <f t="shared" si="2"/>
        <v>15</v>
      </c>
      <c r="F26" s="19">
        <v>0.0</v>
      </c>
      <c r="G26" s="134"/>
      <c r="H26" s="23">
        <f t="shared" si="3"/>
        <v>416</v>
      </c>
      <c r="I26" s="23">
        <f t="shared" si="4"/>
        <v>-12.36363636</v>
      </c>
      <c r="J26" s="18">
        <f t="shared" si="5"/>
        <v>90</v>
      </c>
      <c r="K26" s="23">
        <f>'12th OVERVIEW'!$E$3</f>
        <v>78.84615385</v>
      </c>
      <c r="L26" s="23">
        <f t="shared" si="6"/>
        <v>41</v>
      </c>
      <c r="M26" s="29"/>
      <c r="N26" s="29"/>
      <c r="O26" s="29"/>
      <c r="P26" s="29"/>
      <c r="Q26" s="29"/>
      <c r="R26" s="29"/>
      <c r="S26" s="30"/>
      <c r="T26" s="30"/>
    </row>
    <row r="27">
      <c r="A27" s="33">
        <f t="shared" si="7"/>
        <v>42748</v>
      </c>
      <c r="B27" s="34" t="str">
        <f t="shared" si="1"/>
        <v>Friday</v>
      </c>
      <c r="C27" s="35">
        <v>375.0</v>
      </c>
      <c r="D27" s="37">
        <f>'12th OVERVIEW'!$F$5</f>
        <v>409.1841492</v>
      </c>
      <c r="E27" s="37">
        <f t="shared" si="2"/>
        <v>30</v>
      </c>
      <c r="F27" s="35">
        <v>75.0</v>
      </c>
      <c r="G27" s="38"/>
      <c r="H27" s="37">
        <f t="shared" si="3"/>
        <v>450</v>
      </c>
      <c r="I27" s="37">
        <f t="shared" si="4"/>
        <v>40.81585082</v>
      </c>
      <c r="J27" s="27">
        <f t="shared" si="5"/>
        <v>15</v>
      </c>
      <c r="K27" s="37">
        <f>'12th OVERVIEW'!$F$3</f>
        <v>120.1538462</v>
      </c>
      <c r="L27" s="37">
        <f t="shared" si="6"/>
        <v>38</v>
      </c>
      <c r="M27" s="40"/>
      <c r="N27" s="40"/>
      <c r="O27" s="40"/>
      <c r="P27" s="40"/>
      <c r="Q27" s="40"/>
      <c r="R27" s="40"/>
      <c r="S27" s="41"/>
      <c r="T27" s="41"/>
    </row>
    <row r="28">
      <c r="A28" s="42">
        <f t="shared" si="7"/>
        <v>42749</v>
      </c>
      <c r="B28" s="17" t="str">
        <f t="shared" si="1"/>
        <v>Saturday</v>
      </c>
      <c r="C28" s="19">
        <v>412.0</v>
      </c>
      <c r="D28" s="23">
        <f>'12th OVERVIEW'!$G$5</f>
        <v>346.030303</v>
      </c>
      <c r="E28" s="23">
        <f t="shared" si="2"/>
        <v>0</v>
      </c>
      <c r="F28" s="19">
        <v>0.0</v>
      </c>
      <c r="G28" s="25"/>
      <c r="H28" s="23">
        <f t="shared" si="3"/>
        <v>412</v>
      </c>
      <c r="I28" s="23">
        <f t="shared" si="4"/>
        <v>65.96969697</v>
      </c>
      <c r="J28" s="18">
        <f t="shared" si="5"/>
        <v>-15</v>
      </c>
      <c r="K28" s="23">
        <f>'12th OVERVIEW'!$G$3</f>
        <v>146.0909091</v>
      </c>
      <c r="L28" s="23">
        <f t="shared" si="6"/>
        <v>59</v>
      </c>
      <c r="M28" s="29"/>
      <c r="N28" s="29"/>
      <c r="O28" s="29"/>
      <c r="P28" s="29"/>
      <c r="Q28" s="29"/>
      <c r="R28" s="29"/>
      <c r="S28" s="30"/>
      <c r="T28" s="30"/>
    </row>
    <row r="29">
      <c r="A29" s="98">
        <f t="shared" si="7"/>
        <v>42750</v>
      </c>
      <c r="B29" s="99" t="str">
        <f t="shared" si="1"/>
        <v>Sunday</v>
      </c>
      <c r="C29" s="100">
        <v>353.0</v>
      </c>
      <c r="D29" s="102">
        <f>'12th OVERVIEW'!$H$5</f>
        <v>256.2727273</v>
      </c>
      <c r="E29" s="102">
        <f t="shared" si="2"/>
        <v>0</v>
      </c>
      <c r="F29" s="100">
        <v>75.0</v>
      </c>
      <c r="G29" s="138">
        <v>-83.0</v>
      </c>
      <c r="H29" s="102">
        <f t="shared" si="3"/>
        <v>345</v>
      </c>
      <c r="I29" s="102">
        <f t="shared" si="4"/>
        <v>88.72727273</v>
      </c>
      <c r="J29" s="104">
        <f t="shared" si="5"/>
        <v>-15</v>
      </c>
      <c r="K29" s="102">
        <f>'12th OVERVIEW'!$H$3</f>
        <v>83.27272727</v>
      </c>
      <c r="L29" s="102">
        <f t="shared" si="6"/>
        <v>45</v>
      </c>
      <c r="M29" s="105"/>
      <c r="N29" s="105"/>
      <c r="O29" s="105"/>
      <c r="P29" s="105"/>
      <c r="Q29" s="105"/>
      <c r="R29" s="105"/>
      <c r="S29" s="106"/>
      <c r="T29" s="106"/>
    </row>
    <row r="30">
      <c r="A30" s="107">
        <f t="shared" si="7"/>
        <v>42751</v>
      </c>
      <c r="B30" s="108" t="str">
        <f t="shared" si="1"/>
        <v>Monday</v>
      </c>
      <c r="C30" s="112">
        <v>300.0</v>
      </c>
      <c r="D30" s="23">
        <f>'12th OVERVIEW'!$B$5</f>
        <v>251.8461538</v>
      </c>
      <c r="E30" s="23">
        <f t="shared" si="2"/>
        <v>0</v>
      </c>
      <c r="F30" s="112">
        <v>75.0</v>
      </c>
      <c r="G30" s="141">
        <v>-30.0</v>
      </c>
      <c r="H30" s="23">
        <f t="shared" si="3"/>
        <v>345</v>
      </c>
      <c r="I30" s="23">
        <f t="shared" si="4"/>
        <v>93.15384615</v>
      </c>
      <c r="J30" s="18">
        <f t="shared" si="5"/>
        <v>30</v>
      </c>
      <c r="K30" s="23">
        <f>'12th OVERVIEW'!$B$3</f>
        <v>59.66666667</v>
      </c>
      <c r="L30" s="23">
        <f t="shared" si="6"/>
        <v>35</v>
      </c>
      <c r="M30" s="119"/>
      <c r="N30" s="119"/>
      <c r="O30" s="119"/>
      <c r="P30" s="119"/>
      <c r="Q30" s="119"/>
      <c r="R30" s="119"/>
      <c r="S30" s="120"/>
      <c r="T30" s="120"/>
    </row>
    <row r="31">
      <c r="A31" s="33">
        <f t="shared" si="7"/>
        <v>42752</v>
      </c>
      <c r="B31" s="34" t="str">
        <f t="shared" si="1"/>
        <v>Tuesday</v>
      </c>
      <c r="C31" s="35">
        <v>310.0</v>
      </c>
      <c r="D31" s="37">
        <f>'12th OVERVIEW'!$C$5</f>
        <v>312.3333333</v>
      </c>
      <c r="E31" s="37">
        <f t="shared" si="2"/>
        <v>0</v>
      </c>
      <c r="F31" s="35">
        <v>120.0</v>
      </c>
      <c r="G31" s="142">
        <v>-25.0</v>
      </c>
      <c r="H31" s="37">
        <f t="shared" si="3"/>
        <v>405</v>
      </c>
      <c r="I31" s="37">
        <f t="shared" si="4"/>
        <v>92.66666667</v>
      </c>
      <c r="J31" s="27">
        <f t="shared" si="5"/>
        <v>60</v>
      </c>
      <c r="K31" s="37">
        <f>'12th OVERVIEW'!$C$3</f>
        <v>57</v>
      </c>
      <c r="L31" s="37">
        <f t="shared" si="6"/>
        <v>15</v>
      </c>
      <c r="M31" s="40"/>
      <c r="N31" s="40"/>
      <c r="O31" s="40"/>
      <c r="P31" s="40"/>
      <c r="Q31" s="40"/>
      <c r="R31" s="40"/>
      <c r="S31" s="41"/>
      <c r="T31" s="41"/>
    </row>
    <row r="32">
      <c r="A32" s="42">
        <f t="shared" si="7"/>
        <v>42753</v>
      </c>
      <c r="B32" s="17" t="str">
        <f t="shared" si="1"/>
        <v>Wednesday</v>
      </c>
      <c r="C32" s="19">
        <v>390.0</v>
      </c>
      <c r="D32" s="23">
        <f>'12th OVERVIEW'!$D$5</f>
        <v>401.4242424</v>
      </c>
      <c r="E32" s="23">
        <f t="shared" si="2"/>
        <v>15</v>
      </c>
      <c r="F32" s="19">
        <v>0.0</v>
      </c>
      <c r="G32" s="25"/>
      <c r="H32" s="23">
        <f t="shared" si="3"/>
        <v>390</v>
      </c>
      <c r="I32" s="23">
        <f t="shared" si="4"/>
        <v>-11.42424242</v>
      </c>
      <c r="J32" s="18">
        <f t="shared" si="5"/>
        <v>105</v>
      </c>
      <c r="K32" s="23">
        <f>'12th OVERVIEW'!$D$3</f>
        <v>56.33333333</v>
      </c>
      <c r="L32" s="23">
        <f t="shared" si="6"/>
        <v>47</v>
      </c>
      <c r="M32" s="29"/>
      <c r="N32" s="29"/>
      <c r="O32" s="29"/>
      <c r="P32" s="29"/>
      <c r="Q32" s="29"/>
      <c r="R32" s="29"/>
      <c r="S32" s="30"/>
      <c r="T32" s="30"/>
    </row>
    <row r="33">
      <c r="A33" s="33">
        <f t="shared" si="7"/>
        <v>42754</v>
      </c>
      <c r="B33" s="34" t="str">
        <f t="shared" si="1"/>
        <v>Thursday</v>
      </c>
      <c r="C33" s="35">
        <v>343.0</v>
      </c>
      <c r="D33" s="37">
        <f>'12th OVERVIEW'!$E$5</f>
        <v>428.3636364</v>
      </c>
      <c r="E33" s="37">
        <f t="shared" si="2"/>
        <v>90</v>
      </c>
      <c r="F33" s="35">
        <v>0.0</v>
      </c>
      <c r="G33" s="38"/>
      <c r="H33" s="37">
        <f t="shared" si="3"/>
        <v>343</v>
      </c>
      <c r="I33" s="37">
        <f t="shared" si="4"/>
        <v>-85.36363636</v>
      </c>
      <c r="J33" s="27">
        <f t="shared" si="5"/>
        <v>240</v>
      </c>
      <c r="K33" s="37">
        <f>'12th OVERVIEW'!$E$3</f>
        <v>78.84615385</v>
      </c>
      <c r="L33" s="37">
        <f t="shared" si="6"/>
        <v>85</v>
      </c>
      <c r="M33" s="40"/>
      <c r="N33" s="40"/>
      <c r="O33" s="40"/>
      <c r="P33" s="40"/>
      <c r="Q33" s="40"/>
      <c r="R33" s="40"/>
      <c r="S33" s="41"/>
      <c r="T33" s="41"/>
    </row>
    <row r="34">
      <c r="A34" s="42">
        <f t="shared" si="7"/>
        <v>42755</v>
      </c>
      <c r="B34" s="17" t="str">
        <f t="shared" si="1"/>
        <v>Friday</v>
      </c>
      <c r="C34" s="19">
        <v>258.0</v>
      </c>
      <c r="D34" s="23">
        <f>'12th OVERVIEW'!$F$5</f>
        <v>409.1841492</v>
      </c>
      <c r="E34" s="23">
        <f t="shared" si="2"/>
        <v>150</v>
      </c>
      <c r="F34" s="19">
        <v>105.0</v>
      </c>
      <c r="G34" s="25"/>
      <c r="H34" s="23">
        <f t="shared" si="3"/>
        <v>363</v>
      </c>
      <c r="I34" s="23">
        <f t="shared" si="4"/>
        <v>-46.18414918</v>
      </c>
      <c r="J34" s="18">
        <f t="shared" si="5"/>
        <v>150</v>
      </c>
      <c r="K34" s="23">
        <f>'12th OVERVIEW'!$F$3</f>
        <v>120.1538462</v>
      </c>
      <c r="L34" s="23">
        <f t="shared" si="6"/>
        <v>48</v>
      </c>
      <c r="M34" s="29"/>
      <c r="N34" s="29"/>
      <c r="O34" s="29"/>
      <c r="P34" s="29"/>
      <c r="Q34" s="29"/>
      <c r="R34" s="29"/>
      <c r="S34" s="30"/>
      <c r="T34" s="30"/>
    </row>
    <row r="35">
      <c r="A35" s="33">
        <f t="shared" si="7"/>
        <v>42756</v>
      </c>
      <c r="B35" s="34" t="str">
        <f t="shared" si="1"/>
        <v>Saturday</v>
      </c>
      <c r="C35" s="35">
        <v>315.0</v>
      </c>
      <c r="D35" s="37">
        <f>'12th OVERVIEW'!$G$5</f>
        <v>346.030303</v>
      </c>
      <c r="E35" s="37">
        <f t="shared" si="2"/>
        <v>30</v>
      </c>
      <c r="F35" s="35">
        <v>150.0</v>
      </c>
      <c r="G35" s="38"/>
      <c r="H35" s="37">
        <f t="shared" si="3"/>
        <v>465</v>
      </c>
      <c r="I35" s="37">
        <f t="shared" si="4"/>
        <v>118.969697</v>
      </c>
      <c r="J35" s="27">
        <f t="shared" si="5"/>
        <v>-60</v>
      </c>
      <c r="K35" s="37">
        <f>'12th OVERVIEW'!$G$3</f>
        <v>146.0909091</v>
      </c>
      <c r="L35" s="37">
        <f t="shared" si="6"/>
        <v>109</v>
      </c>
      <c r="M35" s="40"/>
      <c r="N35" s="40"/>
      <c r="O35" s="40"/>
      <c r="P35" s="40"/>
      <c r="Q35" s="40"/>
      <c r="R35" s="40"/>
      <c r="S35" s="41"/>
      <c r="T35" s="41"/>
    </row>
    <row r="36">
      <c r="A36" s="45">
        <f t="shared" si="7"/>
        <v>42757</v>
      </c>
      <c r="B36" s="46" t="str">
        <f t="shared" si="1"/>
        <v>Sunday</v>
      </c>
      <c r="C36" s="47">
        <v>356.0</v>
      </c>
      <c r="D36" s="48">
        <f>'12th OVERVIEW'!$H$5</f>
        <v>256.2727273</v>
      </c>
      <c r="E36" s="48">
        <f t="shared" si="2"/>
        <v>0</v>
      </c>
      <c r="F36" s="47">
        <v>90.0</v>
      </c>
      <c r="G36" s="50"/>
      <c r="H36" s="48">
        <f t="shared" si="3"/>
        <v>446</v>
      </c>
      <c r="I36" s="48">
        <f t="shared" si="4"/>
        <v>189.7272727</v>
      </c>
      <c r="J36" s="52">
        <f t="shared" si="5"/>
        <v>-105</v>
      </c>
      <c r="K36" s="48">
        <f>'12th OVERVIEW'!$H$3</f>
        <v>83.27272727</v>
      </c>
      <c r="L36" s="48">
        <f t="shared" si="6"/>
        <v>82</v>
      </c>
      <c r="M36" s="54"/>
      <c r="N36" s="54"/>
      <c r="O36" s="54"/>
      <c r="P36" s="54"/>
      <c r="Q36" s="54"/>
      <c r="R36" s="54"/>
      <c r="S36" s="55"/>
      <c r="T36" s="55"/>
    </row>
    <row r="37">
      <c r="A37" s="57">
        <f t="shared" si="7"/>
        <v>42758</v>
      </c>
      <c r="B37" s="59" t="str">
        <f t="shared" si="1"/>
        <v>Monday</v>
      </c>
      <c r="C37" s="60">
        <v>364.0</v>
      </c>
      <c r="D37" s="37">
        <f>'12th OVERVIEW'!$B$5</f>
        <v>251.8461538</v>
      </c>
      <c r="E37" s="37">
        <f t="shared" si="2"/>
        <v>0</v>
      </c>
      <c r="F37" s="60">
        <v>75.0</v>
      </c>
      <c r="G37" s="38"/>
      <c r="H37" s="37">
        <f t="shared" si="3"/>
        <v>439</v>
      </c>
      <c r="I37" s="37">
        <f t="shared" si="4"/>
        <v>187.1538462</v>
      </c>
      <c r="J37" s="27">
        <f t="shared" si="5"/>
        <v>-60</v>
      </c>
      <c r="K37" s="37">
        <f>'12th OVERVIEW'!$B$3</f>
        <v>59.66666667</v>
      </c>
      <c r="L37" s="37">
        <f t="shared" si="6"/>
        <v>68</v>
      </c>
      <c r="M37" s="63"/>
      <c r="N37" s="63"/>
      <c r="O37" s="63"/>
      <c r="P37" s="63"/>
      <c r="Q37" s="63"/>
      <c r="R37" s="63"/>
      <c r="S37" s="64"/>
      <c r="T37" s="64"/>
    </row>
    <row r="38">
      <c r="A38" s="42">
        <f t="shared" si="7"/>
        <v>42759</v>
      </c>
      <c r="B38" s="17" t="str">
        <f t="shared" si="1"/>
        <v>Tuesday</v>
      </c>
      <c r="C38" s="19">
        <v>371.0</v>
      </c>
      <c r="D38" s="23">
        <f>'12th OVERVIEW'!$C$5</f>
        <v>312.3333333</v>
      </c>
      <c r="E38" s="23">
        <f t="shared" si="2"/>
        <v>0</v>
      </c>
      <c r="F38" s="19">
        <v>60.0</v>
      </c>
      <c r="G38" s="25"/>
      <c r="H38" s="23">
        <f t="shared" si="3"/>
        <v>431</v>
      </c>
      <c r="I38" s="23">
        <f t="shared" si="4"/>
        <v>118.6666667</v>
      </c>
      <c r="J38" s="18">
        <f t="shared" si="5"/>
        <v>30</v>
      </c>
      <c r="K38" s="23">
        <f>'12th OVERVIEW'!$C$3</f>
        <v>57</v>
      </c>
      <c r="L38" s="23">
        <f t="shared" si="6"/>
        <v>64</v>
      </c>
      <c r="M38" s="29"/>
      <c r="N38" s="29"/>
      <c r="O38" s="29"/>
      <c r="P38" s="29"/>
      <c r="Q38" s="29"/>
      <c r="R38" s="29"/>
      <c r="S38" s="30"/>
      <c r="T38" s="30"/>
    </row>
    <row r="39">
      <c r="A39" s="33">
        <f t="shared" si="7"/>
        <v>42760</v>
      </c>
      <c r="B39" s="34" t="str">
        <f t="shared" si="1"/>
        <v>Wednesday</v>
      </c>
      <c r="C39" s="35">
        <v>367.0</v>
      </c>
      <c r="D39" s="37">
        <f>'12th OVERVIEW'!$D$5</f>
        <v>401.4242424</v>
      </c>
      <c r="E39" s="37">
        <f t="shared" si="2"/>
        <v>30</v>
      </c>
      <c r="F39" s="35">
        <v>60.0</v>
      </c>
      <c r="G39" s="38"/>
      <c r="H39" s="37">
        <f t="shared" si="3"/>
        <v>427</v>
      </c>
      <c r="I39" s="37">
        <f t="shared" si="4"/>
        <v>25.57575758</v>
      </c>
      <c r="J39" s="27">
        <f t="shared" si="5"/>
        <v>60</v>
      </c>
      <c r="K39" s="37">
        <f>'12th OVERVIEW'!$D$3</f>
        <v>56.33333333</v>
      </c>
      <c r="L39" s="37">
        <f t="shared" si="6"/>
        <v>74</v>
      </c>
      <c r="M39" s="40"/>
      <c r="N39" s="40"/>
      <c r="O39" s="40"/>
      <c r="P39" s="40"/>
      <c r="Q39" s="40"/>
      <c r="R39" s="40"/>
      <c r="S39" s="41"/>
      <c r="T39" s="41"/>
    </row>
    <row r="40">
      <c r="A40" s="42">
        <f t="shared" si="7"/>
        <v>42761</v>
      </c>
      <c r="B40" s="17" t="str">
        <f t="shared" si="1"/>
        <v>Thursday</v>
      </c>
      <c r="C40" s="19">
        <v>353.0</v>
      </c>
      <c r="D40" s="23">
        <f>'12th OVERVIEW'!$E$5</f>
        <v>428.3636364</v>
      </c>
      <c r="E40" s="23">
        <f t="shared" si="2"/>
        <v>75</v>
      </c>
      <c r="F40" s="19">
        <v>60.0</v>
      </c>
      <c r="G40" s="25"/>
      <c r="H40" s="23">
        <f t="shared" si="3"/>
        <v>413</v>
      </c>
      <c r="I40" s="23">
        <f t="shared" si="4"/>
        <v>-15.36363636</v>
      </c>
      <c r="J40" s="18">
        <f t="shared" si="5"/>
        <v>90</v>
      </c>
      <c r="K40" s="23">
        <f>'12th OVERVIEW'!$E$3</f>
        <v>78.84615385</v>
      </c>
      <c r="L40" s="23">
        <f t="shared" si="6"/>
        <v>83</v>
      </c>
      <c r="M40" s="29"/>
      <c r="N40" s="29"/>
      <c r="O40" s="29"/>
      <c r="P40" s="29"/>
      <c r="Q40" s="29"/>
      <c r="R40" s="29"/>
      <c r="S40" s="30"/>
      <c r="T40" s="30"/>
    </row>
    <row r="41">
      <c r="A41" s="33">
        <f t="shared" si="7"/>
        <v>42762</v>
      </c>
      <c r="B41" s="34" t="str">
        <f t="shared" si="1"/>
        <v>Friday</v>
      </c>
      <c r="C41" s="35">
        <v>330.0</v>
      </c>
      <c r="D41" s="37">
        <f>'12th OVERVIEW'!$F$5</f>
        <v>409.1841492</v>
      </c>
      <c r="E41" s="37">
        <f t="shared" si="2"/>
        <v>75</v>
      </c>
      <c r="F41" s="35">
        <v>75.0</v>
      </c>
      <c r="G41" s="142"/>
      <c r="H41" s="37">
        <f t="shared" si="3"/>
        <v>405</v>
      </c>
      <c r="I41" s="37">
        <f t="shared" si="4"/>
        <v>-4.184149184</v>
      </c>
      <c r="J41" s="27">
        <f t="shared" si="5"/>
        <v>60</v>
      </c>
      <c r="K41" s="37">
        <f>'12th OVERVIEW'!$F$3</f>
        <v>120.1538462</v>
      </c>
      <c r="L41" s="37">
        <f t="shared" si="6"/>
        <v>150</v>
      </c>
      <c r="M41" s="40"/>
      <c r="N41" s="40"/>
      <c r="O41" s="40"/>
      <c r="P41" s="40"/>
      <c r="Q41" s="40"/>
      <c r="R41" s="40"/>
      <c r="S41" s="41"/>
      <c r="T41" s="41"/>
    </row>
    <row r="42">
      <c r="A42" s="42">
        <f t="shared" si="7"/>
        <v>42763</v>
      </c>
      <c r="B42" s="17" t="str">
        <f t="shared" si="1"/>
        <v>Saturday</v>
      </c>
      <c r="C42" s="19">
        <v>255.0</v>
      </c>
      <c r="D42" s="23">
        <f>'12th OVERVIEW'!$G$5</f>
        <v>346.030303</v>
      </c>
      <c r="E42" s="23">
        <f t="shared" si="2"/>
        <v>90</v>
      </c>
      <c r="F42" s="19">
        <v>120.0</v>
      </c>
      <c r="G42" s="25"/>
      <c r="H42" s="23">
        <f t="shared" si="3"/>
        <v>375</v>
      </c>
      <c r="I42" s="23">
        <f t="shared" si="4"/>
        <v>28.96969697</v>
      </c>
      <c r="J42" s="18">
        <f t="shared" si="5"/>
        <v>30</v>
      </c>
      <c r="K42" s="23">
        <f>'12th OVERVIEW'!$G$3</f>
        <v>146.0909091</v>
      </c>
      <c r="L42" s="23">
        <f t="shared" si="6"/>
        <v>120</v>
      </c>
      <c r="M42" s="29"/>
      <c r="N42" s="29"/>
      <c r="O42" s="29"/>
      <c r="P42" s="29"/>
      <c r="Q42" s="29"/>
      <c r="R42" s="29"/>
      <c r="S42" s="30"/>
      <c r="T42" s="30"/>
    </row>
    <row r="43">
      <c r="A43" s="98">
        <f t="shared" si="7"/>
        <v>42764</v>
      </c>
      <c r="B43" s="99" t="str">
        <f t="shared" si="1"/>
        <v>Sunday</v>
      </c>
      <c r="C43" s="100">
        <v>255.0</v>
      </c>
      <c r="D43" s="102">
        <f>'12th OVERVIEW'!$H$5</f>
        <v>256.2727273</v>
      </c>
      <c r="E43" s="102">
        <f t="shared" si="2"/>
        <v>0</v>
      </c>
      <c r="F43" s="100">
        <v>210.0</v>
      </c>
      <c r="G43" s="103"/>
      <c r="H43" s="102">
        <f t="shared" si="3"/>
        <v>465</v>
      </c>
      <c r="I43" s="102">
        <f t="shared" si="4"/>
        <v>208.7272727</v>
      </c>
      <c r="J43" s="104">
        <f t="shared" si="5"/>
        <v>-135</v>
      </c>
      <c r="K43" s="102">
        <f>'12th OVERVIEW'!$H$3</f>
        <v>83.27272727</v>
      </c>
      <c r="L43" s="102">
        <f t="shared" si="6"/>
        <v>95</v>
      </c>
      <c r="M43" s="105"/>
      <c r="N43" s="105"/>
      <c r="O43" s="105"/>
      <c r="P43" s="105"/>
      <c r="Q43" s="105"/>
      <c r="R43" s="105"/>
      <c r="S43" s="106"/>
      <c r="T43" s="106"/>
    </row>
    <row r="44">
      <c r="A44" s="107">
        <f t="shared" si="7"/>
        <v>42765</v>
      </c>
      <c r="B44" s="108" t="str">
        <f t="shared" si="1"/>
        <v>Monday</v>
      </c>
      <c r="C44" s="112">
        <v>370.0</v>
      </c>
      <c r="D44" s="23">
        <f>'12th OVERVIEW'!$B$5</f>
        <v>251.8461538</v>
      </c>
      <c r="E44" s="23">
        <f t="shared" si="2"/>
        <v>0</v>
      </c>
      <c r="F44" s="112">
        <v>105.0</v>
      </c>
      <c r="G44" s="116"/>
      <c r="H44" s="23">
        <f t="shared" si="3"/>
        <v>475</v>
      </c>
      <c r="I44" s="23">
        <f t="shared" si="4"/>
        <v>223.1538462</v>
      </c>
      <c r="J44" s="18">
        <f t="shared" si="5"/>
        <v>-105</v>
      </c>
      <c r="K44" s="23">
        <f>'12th OVERVIEW'!$B$3</f>
        <v>59.66666667</v>
      </c>
      <c r="L44" s="23">
        <f t="shared" si="6"/>
        <v>42</v>
      </c>
      <c r="M44" s="119"/>
      <c r="N44" s="119"/>
      <c r="O44" s="119"/>
      <c r="P44" s="119"/>
      <c r="Q44" s="119"/>
      <c r="R44" s="119"/>
      <c r="S44" s="120"/>
      <c r="T44" s="120"/>
    </row>
    <row r="45">
      <c r="A45" s="33">
        <f t="shared" si="7"/>
        <v>42766</v>
      </c>
      <c r="B45" s="34" t="str">
        <f t="shared" si="1"/>
        <v>Tuesday</v>
      </c>
      <c r="C45" s="35">
        <v>433.0</v>
      </c>
      <c r="D45" s="37">
        <f>'12th OVERVIEW'!$C$5</f>
        <v>312.3333333</v>
      </c>
      <c r="E45" s="37">
        <f t="shared" si="2"/>
        <v>0</v>
      </c>
      <c r="F45" s="35">
        <v>105.0</v>
      </c>
      <c r="G45" s="38"/>
      <c r="H45" s="37">
        <f t="shared" si="3"/>
        <v>538</v>
      </c>
      <c r="I45" s="37">
        <f t="shared" si="4"/>
        <v>225.6666667</v>
      </c>
      <c r="J45" s="27">
        <f t="shared" si="5"/>
        <v>-75</v>
      </c>
      <c r="K45" s="37">
        <f>'12th OVERVIEW'!$C$3</f>
        <v>57</v>
      </c>
      <c r="L45" s="37">
        <f t="shared" si="6"/>
        <v>58</v>
      </c>
      <c r="M45" s="40"/>
      <c r="N45" s="40"/>
      <c r="O45" s="40"/>
      <c r="P45" s="40"/>
      <c r="Q45" s="40"/>
      <c r="R45" s="40"/>
      <c r="S45" s="41"/>
      <c r="T45" s="41"/>
    </row>
    <row r="46">
      <c r="A46" s="42">
        <f t="shared" si="7"/>
        <v>42767</v>
      </c>
      <c r="B46" s="17" t="str">
        <f t="shared" si="1"/>
        <v>Wednesday</v>
      </c>
      <c r="C46" s="19">
        <v>480.0</v>
      </c>
      <c r="D46" s="23">
        <f>'12th OVERVIEW'!$D$5</f>
        <v>401.4242424</v>
      </c>
      <c r="E46" s="23">
        <f t="shared" si="2"/>
        <v>0</v>
      </c>
      <c r="F46" s="19">
        <v>60.0</v>
      </c>
      <c r="G46" s="25"/>
      <c r="H46" s="23">
        <f t="shared" si="3"/>
        <v>540</v>
      </c>
      <c r="I46" s="23">
        <f t="shared" si="4"/>
        <v>138.5757576</v>
      </c>
      <c r="J46" s="18">
        <f t="shared" si="5"/>
        <v>-60</v>
      </c>
      <c r="K46" s="23">
        <f>'12th OVERVIEW'!$D$3</f>
        <v>56.33333333</v>
      </c>
      <c r="L46" s="23">
        <f t="shared" si="6"/>
        <v>41</v>
      </c>
      <c r="M46" s="29"/>
      <c r="N46" s="29"/>
      <c r="O46" s="29"/>
      <c r="P46" s="29"/>
      <c r="Q46" s="29"/>
      <c r="R46" s="29"/>
      <c r="S46" s="30"/>
      <c r="T46" s="30"/>
    </row>
    <row r="47">
      <c r="A47" s="33">
        <f t="shared" si="7"/>
        <v>42768</v>
      </c>
      <c r="B47" s="34" t="str">
        <f t="shared" si="1"/>
        <v>Thursday</v>
      </c>
      <c r="C47" s="35">
        <v>499.0</v>
      </c>
      <c r="D47" s="37">
        <f>'12th OVERVIEW'!$E$5</f>
        <v>428.3636364</v>
      </c>
      <c r="E47" s="37">
        <f t="shared" si="2"/>
        <v>0</v>
      </c>
      <c r="F47" s="35">
        <v>60.0</v>
      </c>
      <c r="G47" s="38"/>
      <c r="H47" s="37">
        <f t="shared" si="3"/>
        <v>559</v>
      </c>
      <c r="I47" s="37">
        <f t="shared" si="4"/>
        <v>130.6363636</v>
      </c>
      <c r="J47" s="27">
        <f t="shared" si="5"/>
        <v>-75</v>
      </c>
      <c r="K47" s="37">
        <f>'12th OVERVIEW'!$E$3</f>
        <v>78.84615385</v>
      </c>
      <c r="L47" s="37">
        <f t="shared" si="6"/>
        <v>79</v>
      </c>
      <c r="M47" s="40"/>
      <c r="N47" s="40"/>
      <c r="O47" s="40"/>
      <c r="P47" s="40"/>
      <c r="Q47" s="40"/>
      <c r="R47" s="40"/>
      <c r="S47" s="41"/>
      <c r="T47" s="41"/>
    </row>
    <row r="48">
      <c r="A48" s="42">
        <f t="shared" si="7"/>
        <v>42769</v>
      </c>
      <c r="B48" s="17" t="str">
        <f t="shared" si="1"/>
        <v>Friday</v>
      </c>
      <c r="C48" s="19">
        <v>480.0</v>
      </c>
      <c r="D48" s="23">
        <f>'12th OVERVIEW'!$F$5</f>
        <v>409.1841492</v>
      </c>
      <c r="E48" s="23">
        <f t="shared" si="2"/>
        <v>0</v>
      </c>
      <c r="F48" s="19">
        <v>60.0</v>
      </c>
      <c r="G48" s="25"/>
      <c r="H48" s="23">
        <f t="shared" si="3"/>
        <v>540</v>
      </c>
      <c r="I48" s="23">
        <f t="shared" si="4"/>
        <v>130.8158508</v>
      </c>
      <c r="J48" s="171">
        <f>IF(F48="","",ROUND((D49-(H48-K48))/15)*15+IF(E48&gt;F48,ROUND((E48-F48)/15)*15,0))</f>
        <v>-75</v>
      </c>
      <c r="K48" s="23">
        <f>'12th OVERVIEW'!$F$3</f>
        <v>120.1538462</v>
      </c>
      <c r="L48" s="23">
        <f t="shared" si="6"/>
        <v>75</v>
      </c>
      <c r="M48" s="29"/>
      <c r="N48" s="29"/>
      <c r="O48" s="29"/>
      <c r="P48" s="29"/>
      <c r="Q48" s="29"/>
      <c r="R48" s="29"/>
      <c r="S48" s="30"/>
      <c r="T48" s="30"/>
    </row>
    <row r="49">
      <c r="A49" s="33">
        <f t="shared" si="7"/>
        <v>42770</v>
      </c>
      <c r="B49" s="34" t="str">
        <f t="shared" si="1"/>
        <v>Saturday</v>
      </c>
      <c r="C49" s="35">
        <v>465.0</v>
      </c>
      <c r="D49" s="37">
        <f>'12th OVERVIEW'!$G$5</f>
        <v>346.030303</v>
      </c>
      <c r="E49" s="37">
        <f t="shared" si="2"/>
        <v>0</v>
      </c>
      <c r="F49" s="35">
        <v>0.0</v>
      </c>
      <c r="G49" s="38"/>
      <c r="H49" s="37">
        <f t="shared" si="3"/>
        <v>465</v>
      </c>
      <c r="I49" s="37">
        <f t="shared" si="4"/>
        <v>118.969697</v>
      </c>
      <c r="J49" s="27">
        <f t="shared" ref="J49:J113" si="8">IF(F49="","",ROUND((D50-(H49-K49))/15)*15+IF(E49&gt;F49,ROUND((E49-F49)/15)*15,0))</f>
        <v>-60</v>
      </c>
      <c r="K49" s="37">
        <f>'12th OVERVIEW'!$G$3</f>
        <v>146.0909091</v>
      </c>
      <c r="L49" s="37">
        <f t="shared" si="6"/>
        <v>124</v>
      </c>
      <c r="M49" s="40"/>
      <c r="N49" s="40"/>
      <c r="O49" s="40"/>
      <c r="P49" s="40"/>
      <c r="Q49" s="40"/>
      <c r="R49" s="40"/>
      <c r="S49" s="41"/>
      <c r="T49" s="41"/>
    </row>
    <row r="50">
      <c r="A50" s="45">
        <f t="shared" si="7"/>
        <v>42771</v>
      </c>
      <c r="B50" s="46" t="str">
        <f t="shared" si="1"/>
        <v>Sunday</v>
      </c>
      <c r="C50" s="47">
        <v>341.0</v>
      </c>
      <c r="D50" s="48">
        <f>'12th OVERVIEW'!$H$5</f>
        <v>256.2727273</v>
      </c>
      <c r="E50" s="48">
        <f t="shared" si="2"/>
        <v>0</v>
      </c>
      <c r="F50" s="47">
        <v>60.0</v>
      </c>
      <c r="G50" s="50"/>
      <c r="H50" s="48">
        <f t="shared" si="3"/>
        <v>401</v>
      </c>
      <c r="I50" s="48">
        <f t="shared" si="4"/>
        <v>144.7272727</v>
      </c>
      <c r="J50" s="52">
        <f t="shared" si="8"/>
        <v>-60</v>
      </c>
      <c r="K50" s="48">
        <f>'12th OVERVIEW'!$H$3</f>
        <v>83.27272727</v>
      </c>
      <c r="L50" s="48">
        <f t="shared" si="6"/>
        <v>56</v>
      </c>
      <c r="M50" s="54"/>
      <c r="N50" s="54"/>
      <c r="O50" s="54"/>
      <c r="P50" s="54"/>
      <c r="Q50" s="54"/>
      <c r="R50" s="54"/>
      <c r="S50" s="55"/>
      <c r="T50" s="55"/>
    </row>
    <row r="51">
      <c r="A51" s="57">
        <f t="shared" si="7"/>
        <v>42772</v>
      </c>
      <c r="B51" s="59" t="str">
        <f t="shared" si="1"/>
        <v>Monday</v>
      </c>
      <c r="C51" s="60">
        <v>345.0</v>
      </c>
      <c r="D51" s="37">
        <f>'12th OVERVIEW'!$B$5</f>
        <v>251.8461538</v>
      </c>
      <c r="E51" s="37">
        <f t="shared" si="2"/>
        <v>0</v>
      </c>
      <c r="F51" s="60">
        <v>60.0</v>
      </c>
      <c r="G51" s="128"/>
      <c r="H51" s="37">
        <f t="shared" si="3"/>
        <v>405</v>
      </c>
      <c r="I51" s="37">
        <f t="shared" si="4"/>
        <v>153.1538462</v>
      </c>
      <c r="J51" s="27">
        <f t="shared" si="8"/>
        <v>-30</v>
      </c>
      <c r="K51" s="37">
        <f>'12th OVERVIEW'!$B$3</f>
        <v>59.66666667</v>
      </c>
      <c r="L51" s="37">
        <f t="shared" si="6"/>
        <v>40</v>
      </c>
      <c r="M51" s="63"/>
      <c r="N51" s="63"/>
      <c r="O51" s="63"/>
      <c r="P51" s="63"/>
      <c r="Q51" s="63"/>
      <c r="R51" s="63"/>
      <c r="S51" s="64"/>
      <c r="T51" s="64"/>
    </row>
    <row r="52">
      <c r="A52" s="42">
        <f t="shared" si="7"/>
        <v>42773</v>
      </c>
      <c r="B52" s="17" t="str">
        <f t="shared" si="1"/>
        <v>Tuesday</v>
      </c>
      <c r="C52" s="19">
        <v>365.0</v>
      </c>
      <c r="D52" s="23">
        <f>'12th OVERVIEW'!$C$5</f>
        <v>312.3333333</v>
      </c>
      <c r="E52" s="23">
        <f t="shared" si="2"/>
        <v>0</v>
      </c>
      <c r="F52" s="19">
        <v>180.0</v>
      </c>
      <c r="G52" s="25"/>
      <c r="H52" s="23">
        <f t="shared" si="3"/>
        <v>545</v>
      </c>
      <c r="I52" s="23">
        <f t="shared" si="4"/>
        <v>232.6666667</v>
      </c>
      <c r="J52" s="18">
        <f t="shared" si="8"/>
        <v>-90</v>
      </c>
      <c r="K52" s="23">
        <f>'12th OVERVIEW'!$C$3</f>
        <v>57</v>
      </c>
      <c r="L52" s="23">
        <f t="shared" si="6"/>
        <v>51</v>
      </c>
      <c r="M52" s="29"/>
      <c r="N52" s="29"/>
      <c r="O52" s="29"/>
      <c r="P52" s="29"/>
      <c r="Q52" s="29"/>
      <c r="R52" s="29"/>
      <c r="S52" s="30"/>
      <c r="T52" s="30"/>
    </row>
    <row r="53">
      <c r="A53" s="33">
        <f t="shared" si="7"/>
        <v>42774</v>
      </c>
      <c r="B53" s="34" t="str">
        <f t="shared" si="1"/>
        <v>Wednesday</v>
      </c>
      <c r="C53" s="35">
        <v>494.0</v>
      </c>
      <c r="D53" s="37">
        <f>'12th OVERVIEW'!$D$5</f>
        <v>401.4242424</v>
      </c>
      <c r="E53" s="37">
        <f t="shared" si="2"/>
        <v>0</v>
      </c>
      <c r="F53" s="35">
        <v>105.0</v>
      </c>
      <c r="G53" s="38"/>
      <c r="H53" s="37">
        <f t="shared" si="3"/>
        <v>599</v>
      </c>
      <c r="I53" s="37">
        <f t="shared" si="4"/>
        <v>197.5757576</v>
      </c>
      <c r="J53" s="27">
        <f t="shared" si="8"/>
        <v>-120</v>
      </c>
      <c r="K53" s="37">
        <f>'12th OVERVIEW'!$D$3</f>
        <v>56.33333333</v>
      </c>
      <c r="L53" s="37">
        <f t="shared" si="6"/>
        <v>53</v>
      </c>
      <c r="M53" s="40"/>
      <c r="N53" s="40"/>
      <c r="O53" s="40"/>
      <c r="P53" s="40"/>
      <c r="Q53" s="40"/>
      <c r="R53" s="40"/>
      <c r="S53" s="41"/>
      <c r="T53" s="41"/>
    </row>
    <row r="54">
      <c r="A54" s="42">
        <f t="shared" si="7"/>
        <v>42775</v>
      </c>
      <c r="B54" s="17" t="str">
        <f t="shared" si="1"/>
        <v>Thursday</v>
      </c>
      <c r="C54" s="19">
        <v>546.0</v>
      </c>
      <c r="D54" s="23">
        <f>'12th OVERVIEW'!$E$5</f>
        <v>428.3636364</v>
      </c>
      <c r="E54" s="23">
        <f t="shared" si="2"/>
        <v>0</v>
      </c>
      <c r="F54" s="19">
        <v>60.0</v>
      </c>
      <c r="G54" s="134"/>
      <c r="H54" s="23">
        <f t="shared" si="3"/>
        <v>606</v>
      </c>
      <c r="I54" s="23">
        <f t="shared" si="4"/>
        <v>177.6363636</v>
      </c>
      <c r="J54" s="18">
        <f t="shared" si="8"/>
        <v>-120</v>
      </c>
      <c r="K54" s="23">
        <f>'12th OVERVIEW'!$E$3</f>
        <v>78.84615385</v>
      </c>
      <c r="L54" s="23">
        <f t="shared" si="6"/>
        <v>72</v>
      </c>
      <c r="M54" s="29"/>
      <c r="N54" s="29"/>
      <c r="O54" s="29"/>
      <c r="P54" s="29"/>
      <c r="Q54" s="29"/>
      <c r="R54" s="29"/>
      <c r="S54" s="30"/>
      <c r="T54" s="30"/>
    </row>
    <row r="55">
      <c r="A55" s="33">
        <f t="shared" si="7"/>
        <v>42776</v>
      </c>
      <c r="B55" s="34" t="str">
        <f t="shared" si="1"/>
        <v>Friday</v>
      </c>
      <c r="C55" s="35">
        <v>534.0</v>
      </c>
      <c r="D55" s="37">
        <f>'12th OVERVIEW'!$F$5</f>
        <v>409.1841492</v>
      </c>
      <c r="E55" s="37">
        <f t="shared" si="2"/>
        <v>0</v>
      </c>
      <c r="F55" s="35">
        <v>60.0</v>
      </c>
      <c r="G55" s="142">
        <v>-90.0</v>
      </c>
      <c r="H55" s="37">
        <f t="shared" si="3"/>
        <v>504</v>
      </c>
      <c r="I55" s="37">
        <f t="shared" si="4"/>
        <v>94.81585082</v>
      </c>
      <c r="J55" s="27">
        <f t="shared" si="8"/>
        <v>-45</v>
      </c>
      <c r="K55" s="37">
        <f>'12th OVERVIEW'!$F$3</f>
        <v>120.1538462</v>
      </c>
      <c r="L55" s="37">
        <f t="shared" si="6"/>
        <v>150</v>
      </c>
      <c r="M55" s="40"/>
      <c r="N55" s="40"/>
      <c r="O55" s="40"/>
      <c r="P55" s="40"/>
      <c r="Q55" s="40"/>
      <c r="R55" s="40"/>
      <c r="S55" s="41"/>
      <c r="T55" s="41"/>
    </row>
    <row r="56">
      <c r="A56" s="42">
        <f t="shared" si="7"/>
        <v>42777</v>
      </c>
      <c r="B56" s="17" t="str">
        <f t="shared" si="1"/>
        <v>Saturday</v>
      </c>
      <c r="C56" s="19">
        <v>354.0</v>
      </c>
      <c r="D56" s="23">
        <f>'12th OVERVIEW'!$G$5</f>
        <v>346.030303</v>
      </c>
      <c r="E56" s="23">
        <f t="shared" si="2"/>
        <v>0</v>
      </c>
      <c r="F56" s="19">
        <v>60.0</v>
      </c>
      <c r="G56" s="25"/>
      <c r="H56" s="23">
        <f t="shared" si="3"/>
        <v>414</v>
      </c>
      <c r="I56" s="23">
        <f t="shared" si="4"/>
        <v>67.96969697</v>
      </c>
      <c r="J56" s="18">
        <f t="shared" si="8"/>
        <v>-15</v>
      </c>
      <c r="K56" s="23">
        <f>'12th OVERVIEW'!$G$3</f>
        <v>146.0909091</v>
      </c>
      <c r="L56" s="23">
        <f t="shared" si="6"/>
        <v>174</v>
      </c>
      <c r="M56" s="29"/>
      <c r="N56" s="29"/>
      <c r="O56" s="29"/>
      <c r="P56" s="29"/>
      <c r="Q56" s="29"/>
      <c r="R56" s="29"/>
      <c r="S56" s="30"/>
      <c r="T56" s="30"/>
    </row>
    <row r="57">
      <c r="A57" s="98">
        <f t="shared" si="7"/>
        <v>42778</v>
      </c>
      <c r="B57" s="99" t="str">
        <f t="shared" si="1"/>
        <v>Sunday</v>
      </c>
      <c r="C57" s="100">
        <v>240.0</v>
      </c>
      <c r="D57" s="102">
        <f>'12th OVERVIEW'!$H$5</f>
        <v>256.2727273</v>
      </c>
      <c r="E57" s="102">
        <f t="shared" si="2"/>
        <v>15</v>
      </c>
      <c r="F57" s="100">
        <v>105.0</v>
      </c>
      <c r="G57" s="103"/>
      <c r="H57" s="102">
        <f t="shared" si="3"/>
        <v>345</v>
      </c>
      <c r="I57" s="102">
        <f t="shared" si="4"/>
        <v>88.72727273</v>
      </c>
      <c r="J57" s="104">
        <f t="shared" si="8"/>
        <v>-15</v>
      </c>
      <c r="K57" s="102">
        <f>'12th OVERVIEW'!$H$3</f>
        <v>83.27272727</v>
      </c>
      <c r="L57" s="102">
        <f t="shared" si="6"/>
        <v>90</v>
      </c>
      <c r="M57" s="105"/>
      <c r="N57" s="105"/>
      <c r="O57" s="105"/>
      <c r="P57" s="105"/>
      <c r="Q57" s="105"/>
      <c r="R57" s="105"/>
      <c r="S57" s="106"/>
      <c r="T57" s="106"/>
    </row>
    <row r="58">
      <c r="A58" s="107">
        <f t="shared" si="7"/>
        <v>42779</v>
      </c>
      <c r="B58" s="108" t="str">
        <f t="shared" si="1"/>
        <v>Monday</v>
      </c>
      <c r="C58" s="112">
        <v>255.0</v>
      </c>
      <c r="D58" s="23">
        <f>'12th OVERVIEW'!$B$5</f>
        <v>251.8461538</v>
      </c>
      <c r="E58" s="23">
        <f t="shared" si="2"/>
        <v>0</v>
      </c>
      <c r="F58" s="112">
        <v>225.0</v>
      </c>
      <c r="G58" s="116"/>
      <c r="H58" s="23">
        <f t="shared" si="3"/>
        <v>480</v>
      </c>
      <c r="I58" s="23">
        <f t="shared" si="4"/>
        <v>228.1538462</v>
      </c>
      <c r="J58" s="18">
        <f t="shared" si="8"/>
        <v>-105</v>
      </c>
      <c r="K58" s="23">
        <f>'12th OVERVIEW'!$B$3</f>
        <v>59.66666667</v>
      </c>
      <c r="L58" s="23">
        <f t="shared" si="6"/>
        <v>80</v>
      </c>
      <c r="M58" s="119"/>
      <c r="N58" s="119"/>
      <c r="O58" s="119"/>
      <c r="P58" s="119"/>
      <c r="Q58" s="119"/>
      <c r="R58" s="119"/>
      <c r="S58" s="120"/>
      <c r="T58" s="120"/>
    </row>
    <row r="59">
      <c r="A59" s="33">
        <f t="shared" si="7"/>
        <v>42780</v>
      </c>
      <c r="B59" s="34" t="str">
        <f t="shared" si="1"/>
        <v>Tuesday</v>
      </c>
      <c r="C59" s="35">
        <v>400.0</v>
      </c>
      <c r="D59" s="37">
        <f>'12th OVERVIEW'!$C$5</f>
        <v>312.3333333</v>
      </c>
      <c r="E59" s="37">
        <f t="shared" si="2"/>
        <v>0</v>
      </c>
      <c r="F59" s="35">
        <v>150.0</v>
      </c>
      <c r="G59" s="38"/>
      <c r="H59" s="37">
        <f t="shared" si="3"/>
        <v>550</v>
      </c>
      <c r="I59" s="37">
        <f t="shared" si="4"/>
        <v>237.6666667</v>
      </c>
      <c r="J59" s="27">
        <f t="shared" si="8"/>
        <v>-90</v>
      </c>
      <c r="K59" s="37">
        <f>'12th OVERVIEW'!$C$3</f>
        <v>57</v>
      </c>
      <c r="L59" s="37">
        <f t="shared" si="6"/>
        <v>78</v>
      </c>
      <c r="M59" s="40"/>
      <c r="N59" s="40"/>
      <c r="O59" s="40"/>
      <c r="P59" s="40"/>
      <c r="Q59" s="40"/>
      <c r="R59" s="40"/>
      <c r="S59" s="41"/>
      <c r="T59" s="41"/>
    </row>
    <row r="60">
      <c r="A60" s="42">
        <f t="shared" si="7"/>
        <v>42781</v>
      </c>
      <c r="B60" s="17" t="str">
        <f t="shared" si="1"/>
        <v>Wednesday</v>
      </c>
      <c r="C60" s="19">
        <v>472.0</v>
      </c>
      <c r="D60" s="23">
        <f>'12th OVERVIEW'!$D$5</f>
        <v>401.4242424</v>
      </c>
      <c r="E60" s="23">
        <f t="shared" si="2"/>
        <v>0</v>
      </c>
      <c r="F60" s="19">
        <v>135.0</v>
      </c>
      <c r="G60" s="134">
        <v>-86.0</v>
      </c>
      <c r="H60" s="23">
        <f t="shared" si="3"/>
        <v>521</v>
      </c>
      <c r="I60" s="23">
        <f t="shared" si="4"/>
        <v>119.5757576</v>
      </c>
      <c r="J60" s="18">
        <f t="shared" si="8"/>
        <v>-30</v>
      </c>
      <c r="K60" s="23">
        <f>'12th OVERVIEW'!$D$3</f>
        <v>56.33333333</v>
      </c>
      <c r="L60" s="23">
        <f t="shared" si="6"/>
        <v>35</v>
      </c>
      <c r="M60" s="29"/>
      <c r="N60" s="29"/>
      <c r="O60" s="29"/>
      <c r="P60" s="29"/>
      <c r="Q60" s="29"/>
      <c r="R60" s="29"/>
      <c r="S60" s="30"/>
      <c r="T60" s="30"/>
    </row>
    <row r="61">
      <c r="A61" s="33">
        <f t="shared" si="7"/>
        <v>42782</v>
      </c>
      <c r="B61" s="34" t="str">
        <f t="shared" si="1"/>
        <v>Thursday</v>
      </c>
      <c r="C61" s="35">
        <v>486.0</v>
      </c>
      <c r="D61" s="37">
        <f>'12th OVERVIEW'!$E$5</f>
        <v>428.3636364</v>
      </c>
      <c r="E61" s="37">
        <f t="shared" si="2"/>
        <v>0</v>
      </c>
      <c r="F61" s="35">
        <v>60.0</v>
      </c>
      <c r="G61" s="38"/>
      <c r="H61" s="37">
        <f t="shared" si="3"/>
        <v>546</v>
      </c>
      <c r="I61" s="37">
        <f t="shared" si="4"/>
        <v>117.6363636</v>
      </c>
      <c r="J61" s="27">
        <f t="shared" si="8"/>
        <v>-60</v>
      </c>
      <c r="K61" s="37">
        <f>'12th OVERVIEW'!$E$3</f>
        <v>78.84615385</v>
      </c>
      <c r="L61" s="37">
        <f t="shared" si="6"/>
        <v>60</v>
      </c>
      <c r="M61" s="40"/>
      <c r="N61" s="40"/>
      <c r="O61" s="40"/>
      <c r="P61" s="40"/>
      <c r="Q61" s="40"/>
      <c r="R61" s="40"/>
      <c r="S61" s="41"/>
      <c r="T61" s="41"/>
    </row>
    <row r="62">
      <c r="A62" s="42">
        <f t="shared" si="7"/>
        <v>42783</v>
      </c>
      <c r="B62" s="17" t="str">
        <f t="shared" si="1"/>
        <v>Friday</v>
      </c>
      <c r="C62" s="19">
        <v>486.0</v>
      </c>
      <c r="D62" s="23">
        <f>'12th OVERVIEW'!$F$5</f>
        <v>409.1841492</v>
      </c>
      <c r="E62" s="23">
        <f t="shared" si="2"/>
        <v>0</v>
      </c>
      <c r="F62" s="19">
        <v>60.0</v>
      </c>
      <c r="G62" s="25"/>
      <c r="H62" s="23">
        <f t="shared" si="3"/>
        <v>546</v>
      </c>
      <c r="I62" s="23">
        <f t="shared" si="4"/>
        <v>136.8158508</v>
      </c>
      <c r="J62" s="18">
        <f t="shared" si="8"/>
        <v>-75</v>
      </c>
      <c r="K62" s="23">
        <f>'12th OVERVIEW'!$F$3</f>
        <v>120.1538462</v>
      </c>
      <c r="L62" s="23">
        <f t="shared" si="6"/>
        <v>188</v>
      </c>
      <c r="M62" s="29"/>
      <c r="N62" s="29"/>
      <c r="O62" s="29"/>
      <c r="P62" s="29"/>
      <c r="Q62" s="29"/>
      <c r="R62" s="29"/>
      <c r="S62" s="30"/>
      <c r="T62" s="30"/>
    </row>
    <row r="63">
      <c r="A63" s="33">
        <f t="shared" si="7"/>
        <v>42784</v>
      </c>
      <c r="B63" s="34" t="str">
        <f t="shared" si="1"/>
        <v>Saturday</v>
      </c>
      <c r="C63" s="35">
        <v>358.0</v>
      </c>
      <c r="D63" s="37">
        <f>'12th OVERVIEW'!$G$5</f>
        <v>346.030303</v>
      </c>
      <c r="E63" s="37">
        <f t="shared" si="2"/>
        <v>0</v>
      </c>
      <c r="F63" s="35">
        <v>75.0</v>
      </c>
      <c r="G63" s="38"/>
      <c r="H63" s="37">
        <f t="shared" si="3"/>
        <v>433</v>
      </c>
      <c r="I63" s="37">
        <f t="shared" si="4"/>
        <v>86.96969697</v>
      </c>
      <c r="J63" s="27">
        <f t="shared" si="8"/>
        <v>-30</v>
      </c>
      <c r="K63" s="37">
        <f>'12th OVERVIEW'!$G$3</f>
        <v>146.0909091</v>
      </c>
      <c r="L63" s="37">
        <f t="shared" si="6"/>
        <v>196</v>
      </c>
      <c r="M63" s="40"/>
      <c r="N63" s="40"/>
      <c r="O63" s="40"/>
      <c r="P63" s="40"/>
      <c r="Q63" s="40"/>
      <c r="R63" s="40"/>
      <c r="S63" s="41"/>
      <c r="T63" s="41"/>
    </row>
    <row r="64">
      <c r="A64" s="45">
        <f t="shared" si="7"/>
        <v>42785</v>
      </c>
      <c r="B64" s="46" t="str">
        <f t="shared" si="1"/>
        <v>Sunday</v>
      </c>
      <c r="C64" s="47">
        <v>237.0</v>
      </c>
      <c r="D64" s="48">
        <f>'12th OVERVIEW'!$H$5</f>
        <v>256.2727273</v>
      </c>
      <c r="E64" s="48">
        <f t="shared" si="2"/>
        <v>15</v>
      </c>
      <c r="F64" s="47">
        <v>90.0</v>
      </c>
      <c r="G64" s="50"/>
      <c r="H64" s="48">
        <f t="shared" si="3"/>
        <v>327</v>
      </c>
      <c r="I64" s="48">
        <f t="shared" si="4"/>
        <v>70.72727273</v>
      </c>
      <c r="J64" s="52">
        <f t="shared" si="8"/>
        <v>15</v>
      </c>
      <c r="K64" s="48">
        <f>'12th OVERVIEW'!$H$3</f>
        <v>83.27272727</v>
      </c>
      <c r="L64" s="48">
        <f t="shared" si="6"/>
        <v>106</v>
      </c>
      <c r="M64" s="54"/>
      <c r="N64" s="54"/>
      <c r="O64" s="54"/>
      <c r="P64" s="54"/>
      <c r="Q64" s="54"/>
      <c r="R64" s="54"/>
      <c r="S64" s="55"/>
      <c r="T64" s="55"/>
    </row>
    <row r="65">
      <c r="A65" s="57">
        <f t="shared" si="7"/>
        <v>42786</v>
      </c>
      <c r="B65" s="59" t="str">
        <f t="shared" si="1"/>
        <v>Monday</v>
      </c>
      <c r="C65" s="60">
        <v>221.0</v>
      </c>
      <c r="D65" s="37">
        <f>'12th OVERVIEW'!$B$5</f>
        <v>251.8461538</v>
      </c>
      <c r="E65" s="37">
        <f t="shared" si="2"/>
        <v>30</v>
      </c>
      <c r="F65" s="60">
        <v>105.0</v>
      </c>
      <c r="G65" s="62"/>
      <c r="H65" s="37">
        <f t="shared" si="3"/>
        <v>326</v>
      </c>
      <c r="I65" s="37">
        <f t="shared" si="4"/>
        <v>74.15384615</v>
      </c>
      <c r="J65" s="27">
        <f t="shared" si="8"/>
        <v>45</v>
      </c>
      <c r="K65" s="37">
        <f>'12th OVERVIEW'!$B$3</f>
        <v>59.66666667</v>
      </c>
      <c r="L65" s="37">
        <f t="shared" si="6"/>
        <v>90</v>
      </c>
      <c r="M65" s="63"/>
      <c r="N65" s="63"/>
      <c r="O65" s="63"/>
      <c r="P65" s="63"/>
      <c r="Q65" s="63"/>
      <c r="R65" s="63"/>
      <c r="S65" s="64"/>
      <c r="T65" s="64"/>
    </row>
    <row r="66">
      <c r="A66" s="42">
        <f t="shared" si="7"/>
        <v>42787</v>
      </c>
      <c r="B66" s="17" t="str">
        <f t="shared" si="1"/>
        <v>Tuesday</v>
      </c>
      <c r="C66" s="19">
        <v>236.0</v>
      </c>
      <c r="D66" s="23">
        <f>'12th OVERVIEW'!$C$5</f>
        <v>312.3333333</v>
      </c>
      <c r="E66" s="23">
        <f t="shared" si="2"/>
        <v>75</v>
      </c>
      <c r="F66" s="19">
        <v>150.0</v>
      </c>
      <c r="G66" s="25"/>
      <c r="H66" s="23">
        <f t="shared" si="3"/>
        <v>386</v>
      </c>
      <c r="I66" s="23">
        <f t="shared" si="4"/>
        <v>73.66666667</v>
      </c>
      <c r="J66" s="18">
        <f t="shared" si="8"/>
        <v>75</v>
      </c>
      <c r="K66" s="23">
        <f>'12th OVERVIEW'!$C$3</f>
        <v>57</v>
      </c>
      <c r="L66" s="23">
        <f t="shared" si="6"/>
        <v>44</v>
      </c>
      <c r="M66" s="29"/>
      <c r="N66" s="29"/>
      <c r="O66" s="29"/>
      <c r="P66" s="29"/>
      <c r="Q66" s="29"/>
      <c r="R66" s="29"/>
      <c r="S66" s="30"/>
      <c r="T66" s="30"/>
    </row>
    <row r="67">
      <c r="A67" s="33">
        <f t="shared" si="7"/>
        <v>42788</v>
      </c>
      <c r="B67" s="34" t="str">
        <f t="shared" si="1"/>
        <v>Wednesday</v>
      </c>
      <c r="C67" s="35">
        <v>342.0</v>
      </c>
      <c r="D67" s="37">
        <f>'12th OVERVIEW'!$D$5</f>
        <v>401.4242424</v>
      </c>
      <c r="E67" s="37">
        <f t="shared" si="2"/>
        <v>60</v>
      </c>
      <c r="F67" s="35">
        <v>150.0</v>
      </c>
      <c r="G67" s="38"/>
      <c r="H67" s="37">
        <f t="shared" si="3"/>
        <v>492</v>
      </c>
      <c r="I67" s="37">
        <f t="shared" si="4"/>
        <v>90.57575758</v>
      </c>
      <c r="J67" s="27">
        <f t="shared" si="8"/>
        <v>0</v>
      </c>
      <c r="K67" s="37">
        <f>'12th OVERVIEW'!$D$3</f>
        <v>56.33333333</v>
      </c>
      <c r="L67" s="37">
        <f t="shared" si="6"/>
        <v>81</v>
      </c>
      <c r="M67" s="40"/>
      <c r="N67" s="40"/>
      <c r="O67" s="40"/>
      <c r="P67" s="40"/>
      <c r="Q67" s="40"/>
      <c r="R67" s="40"/>
      <c r="S67" s="41"/>
      <c r="T67" s="41"/>
    </row>
    <row r="68">
      <c r="A68" s="42">
        <f t="shared" si="7"/>
        <v>42789</v>
      </c>
      <c r="B68" s="17" t="str">
        <f t="shared" si="1"/>
        <v>Thursday</v>
      </c>
      <c r="C68" s="19">
        <v>411.0</v>
      </c>
      <c r="D68" s="23">
        <f>'12th OVERVIEW'!$E$5</f>
        <v>428.3636364</v>
      </c>
      <c r="E68" s="23">
        <f t="shared" si="2"/>
        <v>15</v>
      </c>
      <c r="F68" s="19">
        <v>75.0</v>
      </c>
      <c r="G68" s="25"/>
      <c r="H68" s="23">
        <f t="shared" si="3"/>
        <v>486</v>
      </c>
      <c r="I68" s="23">
        <f t="shared" si="4"/>
        <v>57.63636364</v>
      </c>
      <c r="J68" s="18">
        <f t="shared" si="8"/>
        <v>0</v>
      </c>
      <c r="K68" s="23">
        <f>'12th OVERVIEW'!$E$3</f>
        <v>78.84615385</v>
      </c>
      <c r="L68" s="23">
        <f t="shared" si="6"/>
        <v>78</v>
      </c>
      <c r="M68" s="29"/>
      <c r="N68" s="29"/>
      <c r="O68" s="29"/>
      <c r="P68" s="29"/>
      <c r="Q68" s="29"/>
      <c r="R68" s="29"/>
      <c r="S68" s="30"/>
      <c r="T68" s="30"/>
    </row>
    <row r="69">
      <c r="A69" s="33">
        <f t="shared" si="7"/>
        <v>42790</v>
      </c>
      <c r="B69" s="34" t="str">
        <f t="shared" si="1"/>
        <v>Friday</v>
      </c>
      <c r="C69" s="35">
        <v>408.0</v>
      </c>
      <c r="D69" s="37">
        <f>'12th OVERVIEW'!$F$5</f>
        <v>409.1841492</v>
      </c>
      <c r="E69" s="37">
        <f t="shared" si="2"/>
        <v>0</v>
      </c>
      <c r="F69" s="35">
        <v>120.0</v>
      </c>
      <c r="G69" s="38"/>
      <c r="H69" s="37">
        <f t="shared" si="3"/>
        <v>528</v>
      </c>
      <c r="I69" s="37">
        <f t="shared" si="4"/>
        <v>118.8158508</v>
      </c>
      <c r="J69" s="27">
        <f t="shared" si="8"/>
        <v>-60</v>
      </c>
      <c r="K69" s="37">
        <f>'12th OVERVIEW'!$F$3</f>
        <v>120.1538462</v>
      </c>
      <c r="L69" s="37">
        <f t="shared" si="6"/>
        <v>123</v>
      </c>
      <c r="M69" s="40"/>
      <c r="N69" s="40"/>
      <c r="O69" s="40"/>
      <c r="P69" s="40"/>
      <c r="Q69" s="40"/>
      <c r="R69" s="40"/>
      <c r="S69" s="41"/>
      <c r="T69" s="41"/>
    </row>
    <row r="70">
      <c r="A70" s="42">
        <f t="shared" si="7"/>
        <v>42791</v>
      </c>
      <c r="B70" s="17" t="str">
        <f t="shared" si="1"/>
        <v>Saturday</v>
      </c>
      <c r="C70" s="19">
        <v>405.0</v>
      </c>
      <c r="D70" s="23">
        <f>'12th OVERVIEW'!$G$5</f>
        <v>346.030303</v>
      </c>
      <c r="E70" s="23">
        <f t="shared" si="2"/>
        <v>0</v>
      </c>
      <c r="F70" s="19">
        <v>0.0</v>
      </c>
      <c r="G70" s="25"/>
      <c r="H70" s="23">
        <f t="shared" si="3"/>
        <v>405</v>
      </c>
      <c r="I70" s="23">
        <f t="shared" si="4"/>
        <v>58.96969697</v>
      </c>
      <c r="J70" s="18">
        <f t="shared" si="8"/>
        <v>0</v>
      </c>
      <c r="K70" s="23">
        <f>'12th OVERVIEW'!$G$3</f>
        <v>146.0909091</v>
      </c>
      <c r="L70" s="23">
        <f t="shared" si="6"/>
        <v>180</v>
      </c>
      <c r="M70" s="29"/>
      <c r="N70" s="29"/>
      <c r="O70" s="29"/>
      <c r="P70" s="29"/>
      <c r="Q70" s="29"/>
      <c r="R70" s="29"/>
      <c r="S70" s="30"/>
      <c r="T70" s="30"/>
    </row>
    <row r="71">
      <c r="A71" s="98">
        <f t="shared" si="7"/>
        <v>42792</v>
      </c>
      <c r="B71" s="99" t="str">
        <f t="shared" si="1"/>
        <v>Sunday</v>
      </c>
      <c r="C71" s="100">
        <v>225.0</v>
      </c>
      <c r="D71" s="102">
        <f>'12th OVERVIEW'!$H$5</f>
        <v>256.2727273</v>
      </c>
      <c r="E71" s="102">
        <f t="shared" si="2"/>
        <v>30</v>
      </c>
      <c r="F71" s="100">
        <v>75.0</v>
      </c>
      <c r="G71" s="138">
        <v>-30.0</v>
      </c>
      <c r="H71" s="102">
        <f t="shared" si="3"/>
        <v>270</v>
      </c>
      <c r="I71" s="102">
        <f t="shared" si="4"/>
        <v>13.72727273</v>
      </c>
      <c r="J71" s="104">
        <f t="shared" si="8"/>
        <v>60</v>
      </c>
      <c r="K71" s="102">
        <f>'12th OVERVIEW'!$H$3</f>
        <v>83.27272727</v>
      </c>
      <c r="L71" s="102">
        <f t="shared" si="6"/>
        <v>68</v>
      </c>
      <c r="M71" s="105"/>
      <c r="N71" s="105"/>
      <c r="O71" s="105"/>
      <c r="P71" s="105"/>
      <c r="Q71" s="105"/>
      <c r="R71" s="105"/>
      <c r="S71" s="106"/>
      <c r="T71" s="106"/>
    </row>
    <row r="72">
      <c r="A72" s="107">
        <f t="shared" si="7"/>
        <v>42793</v>
      </c>
      <c r="B72" s="108" t="str">
        <f t="shared" si="1"/>
        <v>Monday</v>
      </c>
      <c r="C72" s="112">
        <v>202.0</v>
      </c>
      <c r="D72" s="23">
        <f>'12th OVERVIEW'!$B$5</f>
        <v>251.8461538</v>
      </c>
      <c r="E72" s="23">
        <f t="shared" si="2"/>
        <v>45</v>
      </c>
      <c r="F72" s="112">
        <v>75.0</v>
      </c>
      <c r="G72" s="116"/>
      <c r="H72" s="23">
        <f t="shared" si="3"/>
        <v>277</v>
      </c>
      <c r="I72" s="23">
        <f t="shared" si="4"/>
        <v>25.15384615</v>
      </c>
      <c r="J72" s="18">
        <f t="shared" si="8"/>
        <v>90</v>
      </c>
      <c r="K72" s="23">
        <f>'12th OVERVIEW'!$B$3</f>
        <v>59.66666667</v>
      </c>
      <c r="L72" s="23">
        <f t="shared" si="6"/>
        <v>55</v>
      </c>
      <c r="M72" s="119"/>
      <c r="N72" s="119"/>
      <c r="O72" s="119"/>
      <c r="P72" s="119"/>
      <c r="Q72" s="119"/>
      <c r="R72" s="119"/>
      <c r="S72" s="120"/>
      <c r="T72" s="120"/>
    </row>
    <row r="73">
      <c r="A73" s="33">
        <f t="shared" si="7"/>
        <v>42794</v>
      </c>
      <c r="B73" s="34" t="str">
        <f t="shared" si="1"/>
        <v>Tuesday</v>
      </c>
      <c r="C73" s="35">
        <v>222.0</v>
      </c>
      <c r="D73" s="37">
        <f>'12th OVERVIEW'!$C$5</f>
        <v>312.3333333</v>
      </c>
      <c r="E73" s="37">
        <f t="shared" si="2"/>
        <v>90</v>
      </c>
      <c r="F73" s="35">
        <v>120.0</v>
      </c>
      <c r="G73" s="38"/>
      <c r="H73" s="37">
        <f t="shared" si="3"/>
        <v>342</v>
      </c>
      <c r="I73" s="37">
        <f t="shared" si="4"/>
        <v>29.66666667</v>
      </c>
      <c r="J73" s="27">
        <f t="shared" si="8"/>
        <v>120</v>
      </c>
      <c r="K73" s="37">
        <f>'12th OVERVIEW'!$C$3</f>
        <v>57</v>
      </c>
      <c r="L73" s="37">
        <f t="shared" si="6"/>
        <v>43</v>
      </c>
      <c r="M73" s="40"/>
      <c r="N73" s="40"/>
      <c r="O73" s="40"/>
      <c r="P73" s="40"/>
      <c r="Q73" s="40"/>
      <c r="R73" s="40"/>
      <c r="S73" s="41"/>
      <c r="T73" s="41"/>
    </row>
    <row r="74">
      <c r="A74" s="42">
        <f t="shared" si="7"/>
        <v>42795</v>
      </c>
      <c r="B74" s="17" t="str">
        <f t="shared" si="1"/>
        <v>Wednesday</v>
      </c>
      <c r="C74" s="19">
        <v>299.0</v>
      </c>
      <c r="D74" s="23">
        <f>'12th OVERVIEW'!$D$5</f>
        <v>401.4242424</v>
      </c>
      <c r="E74" s="23">
        <f t="shared" si="2"/>
        <v>105</v>
      </c>
      <c r="F74" s="19">
        <v>150.0</v>
      </c>
      <c r="G74" s="25"/>
      <c r="H74" s="23">
        <f t="shared" si="3"/>
        <v>449</v>
      </c>
      <c r="I74" s="23">
        <f t="shared" si="4"/>
        <v>47.57575758</v>
      </c>
      <c r="J74" s="18">
        <f t="shared" si="8"/>
        <v>30</v>
      </c>
      <c r="K74" s="23">
        <f>'12th OVERVIEW'!$D$3</f>
        <v>56.33333333</v>
      </c>
      <c r="L74" s="23">
        <f t="shared" si="6"/>
        <v>71</v>
      </c>
      <c r="M74" s="29"/>
      <c r="N74" s="29"/>
      <c r="O74" s="29"/>
      <c r="P74" s="29"/>
      <c r="Q74" s="29"/>
      <c r="R74" s="29"/>
      <c r="S74" s="30"/>
      <c r="T74" s="30"/>
    </row>
    <row r="75">
      <c r="A75" s="33">
        <f t="shared" si="7"/>
        <v>42796</v>
      </c>
      <c r="B75" s="34" t="str">
        <f t="shared" si="1"/>
        <v>Thursday</v>
      </c>
      <c r="C75" s="35">
        <v>378.0</v>
      </c>
      <c r="D75" s="37">
        <f>'12th OVERVIEW'!$E$5</f>
        <v>428.3636364</v>
      </c>
      <c r="E75" s="37">
        <f t="shared" si="2"/>
        <v>45</v>
      </c>
      <c r="F75" s="35">
        <v>60.0</v>
      </c>
      <c r="G75" s="38"/>
      <c r="H75" s="37">
        <f t="shared" si="3"/>
        <v>438</v>
      </c>
      <c r="I75" s="37">
        <f t="shared" si="4"/>
        <v>9.636363636</v>
      </c>
      <c r="J75" s="204">
        <f t="shared" si="8"/>
        <v>45</v>
      </c>
      <c r="K75" s="37">
        <f>'12th OVERVIEW'!$E$3</f>
        <v>78.84615385</v>
      </c>
      <c r="L75" s="37">
        <f t="shared" si="6"/>
        <v>96</v>
      </c>
      <c r="M75" s="40"/>
      <c r="N75" s="40"/>
      <c r="O75" s="40"/>
      <c r="P75" s="40"/>
      <c r="Q75" s="40"/>
      <c r="R75" s="40"/>
      <c r="S75" s="41"/>
      <c r="T75" s="41"/>
    </row>
    <row r="76">
      <c r="A76" s="42">
        <f t="shared" si="7"/>
        <v>42797</v>
      </c>
      <c r="B76" s="17" t="str">
        <f t="shared" si="1"/>
        <v>Friday</v>
      </c>
      <c r="C76" s="19">
        <v>342.0</v>
      </c>
      <c r="D76" s="23">
        <f>'12th OVERVIEW'!$F$5</f>
        <v>409.1841492</v>
      </c>
      <c r="E76" s="23">
        <f t="shared" si="2"/>
        <v>60</v>
      </c>
      <c r="F76" s="19">
        <v>90.0</v>
      </c>
      <c r="G76" s="134"/>
      <c r="H76" s="23">
        <f t="shared" si="3"/>
        <v>432</v>
      </c>
      <c r="I76" s="23">
        <f t="shared" si="4"/>
        <v>22.81585082</v>
      </c>
      <c r="J76" s="18">
        <f t="shared" si="8"/>
        <v>30</v>
      </c>
      <c r="K76" s="23">
        <f>'12th OVERVIEW'!$F$3</f>
        <v>120.1538462</v>
      </c>
      <c r="L76" s="23">
        <f t="shared" si="6"/>
        <v>125</v>
      </c>
      <c r="M76" s="29"/>
      <c r="N76" s="29"/>
      <c r="O76" s="29"/>
      <c r="P76" s="29"/>
      <c r="Q76" s="29"/>
      <c r="R76" s="29"/>
      <c r="S76" s="30"/>
      <c r="T76" s="30"/>
    </row>
    <row r="77">
      <c r="A77" s="33">
        <f t="shared" si="7"/>
        <v>42798</v>
      </c>
      <c r="B77" s="34" t="str">
        <f t="shared" si="1"/>
        <v>Saturday</v>
      </c>
      <c r="C77" s="35">
        <v>307.0</v>
      </c>
      <c r="D77" s="37">
        <f>'12th OVERVIEW'!$G$5</f>
        <v>346.030303</v>
      </c>
      <c r="E77" s="37">
        <f t="shared" si="2"/>
        <v>45</v>
      </c>
      <c r="F77" s="35">
        <v>75.0</v>
      </c>
      <c r="G77" s="38"/>
      <c r="H77" s="37">
        <f t="shared" si="3"/>
        <v>382</v>
      </c>
      <c r="I77" s="37">
        <f t="shared" si="4"/>
        <v>35.96969697</v>
      </c>
      <c r="J77" s="27">
        <f t="shared" si="8"/>
        <v>15</v>
      </c>
      <c r="K77" s="37">
        <f>'12th OVERVIEW'!$G$3</f>
        <v>146.0909091</v>
      </c>
      <c r="L77" s="37">
        <f t="shared" si="6"/>
        <v>161</v>
      </c>
      <c r="M77" s="40"/>
      <c r="N77" s="40"/>
      <c r="O77" s="40"/>
      <c r="P77" s="40"/>
      <c r="Q77" s="40"/>
      <c r="R77" s="40"/>
      <c r="S77" s="41"/>
      <c r="T77" s="41"/>
    </row>
    <row r="78">
      <c r="A78" s="45">
        <f t="shared" si="7"/>
        <v>42799</v>
      </c>
      <c r="B78" s="46" t="str">
        <f t="shared" si="1"/>
        <v>Sunday</v>
      </c>
      <c r="C78" s="47">
        <v>221.0</v>
      </c>
      <c r="D78" s="48">
        <f>'12th OVERVIEW'!$H$5</f>
        <v>256.2727273</v>
      </c>
      <c r="E78" s="48">
        <f t="shared" si="2"/>
        <v>30</v>
      </c>
      <c r="F78" s="47">
        <v>45.0</v>
      </c>
      <c r="G78" s="50"/>
      <c r="H78" s="48">
        <f t="shared" si="3"/>
        <v>266</v>
      </c>
      <c r="I78" s="48">
        <f t="shared" si="4"/>
        <v>9.727272727</v>
      </c>
      <c r="J78" s="52">
        <f t="shared" si="8"/>
        <v>75</v>
      </c>
      <c r="K78" s="48">
        <f>'12th OVERVIEW'!$H$3</f>
        <v>83.27272727</v>
      </c>
      <c r="L78" s="23">
        <f t="shared" si="6"/>
        <v>58</v>
      </c>
      <c r="M78" s="54"/>
      <c r="N78" s="54"/>
      <c r="O78" s="54"/>
      <c r="P78" s="54"/>
      <c r="Q78" s="54"/>
      <c r="R78" s="54"/>
      <c r="S78" s="55"/>
      <c r="T78" s="55"/>
    </row>
    <row r="79">
      <c r="A79" s="57">
        <f t="shared" si="7"/>
        <v>42800</v>
      </c>
      <c r="B79" s="59" t="str">
        <f t="shared" si="1"/>
        <v>Monday</v>
      </c>
      <c r="C79" s="60">
        <v>208.0</v>
      </c>
      <c r="D79" s="37">
        <f>'12th OVERVIEW'!$B$5</f>
        <v>251.8461538</v>
      </c>
      <c r="E79" s="37">
        <f t="shared" si="2"/>
        <v>45</v>
      </c>
      <c r="F79" s="60">
        <v>60.0</v>
      </c>
      <c r="G79" s="62"/>
      <c r="H79" s="37">
        <f t="shared" si="3"/>
        <v>268</v>
      </c>
      <c r="I79" s="37">
        <f t="shared" si="4"/>
        <v>16.15384615</v>
      </c>
      <c r="J79" s="27">
        <f t="shared" si="8"/>
        <v>105</v>
      </c>
      <c r="K79" s="37">
        <f>'12th OVERVIEW'!$B$3</f>
        <v>59.66666667</v>
      </c>
      <c r="L79" s="208">
        <f t="shared" si="6"/>
        <v>48</v>
      </c>
      <c r="M79" s="63"/>
      <c r="N79" s="209"/>
      <c r="O79" s="63"/>
      <c r="P79" s="63"/>
      <c r="Q79" s="63"/>
      <c r="R79" s="63"/>
      <c r="S79" s="64"/>
      <c r="T79" s="64"/>
    </row>
    <row r="80">
      <c r="A80" s="42">
        <f t="shared" si="7"/>
        <v>42801</v>
      </c>
      <c r="B80" s="17" t="str">
        <f t="shared" si="1"/>
        <v>Tuesday</v>
      </c>
      <c r="C80" s="19">
        <v>220.0</v>
      </c>
      <c r="D80" s="23">
        <f>'12th OVERVIEW'!$C$5</f>
        <v>312.3333333</v>
      </c>
      <c r="E80" s="23">
        <f t="shared" si="2"/>
        <v>90</v>
      </c>
      <c r="F80" s="19">
        <v>150.0</v>
      </c>
      <c r="G80" s="25"/>
      <c r="H80" s="23">
        <f t="shared" si="3"/>
        <v>370</v>
      </c>
      <c r="I80" s="23">
        <f t="shared" si="4"/>
        <v>57.66666667</v>
      </c>
      <c r="J80" s="18">
        <f t="shared" si="8"/>
        <v>90</v>
      </c>
      <c r="K80" s="23">
        <f>'12th OVERVIEW'!$C$3</f>
        <v>57</v>
      </c>
      <c r="L80" s="23">
        <f t="shared" si="6"/>
        <v>67</v>
      </c>
      <c r="M80" s="29"/>
      <c r="N80" s="29"/>
      <c r="O80" s="29"/>
      <c r="P80" s="29"/>
      <c r="Q80" s="29"/>
      <c r="R80" s="29"/>
      <c r="S80" s="30"/>
      <c r="T80" s="30"/>
    </row>
    <row r="81">
      <c r="A81" s="33">
        <f t="shared" si="7"/>
        <v>42802</v>
      </c>
      <c r="B81" s="34" t="str">
        <f t="shared" si="1"/>
        <v>Wednesday</v>
      </c>
      <c r="C81" s="35">
        <v>303.0</v>
      </c>
      <c r="D81" s="37">
        <f>'12th OVERVIEW'!$D$5</f>
        <v>401.4242424</v>
      </c>
      <c r="E81" s="37">
        <f t="shared" si="2"/>
        <v>105</v>
      </c>
      <c r="F81" s="35">
        <v>150.0</v>
      </c>
      <c r="G81" s="38"/>
      <c r="H81" s="37">
        <f t="shared" si="3"/>
        <v>453</v>
      </c>
      <c r="I81" s="37">
        <f t="shared" si="4"/>
        <v>51.57575758</v>
      </c>
      <c r="J81" s="27">
        <f t="shared" si="8"/>
        <v>30</v>
      </c>
      <c r="K81" s="37">
        <f>'12th OVERVIEW'!$D$3</f>
        <v>56.33333333</v>
      </c>
      <c r="L81" s="37">
        <f t="shared" si="6"/>
        <v>50</v>
      </c>
      <c r="M81" s="40"/>
      <c r="N81" s="213"/>
      <c r="O81" s="40"/>
      <c r="P81" s="40"/>
      <c r="Q81" s="40"/>
      <c r="R81" s="40"/>
      <c r="S81" s="41"/>
      <c r="T81" s="41"/>
    </row>
    <row r="82">
      <c r="A82" s="42">
        <f t="shared" si="7"/>
        <v>42803</v>
      </c>
      <c r="B82" s="17" t="str">
        <f t="shared" si="1"/>
        <v>Thursday</v>
      </c>
      <c r="C82" s="19">
        <v>403.0</v>
      </c>
      <c r="D82" s="23">
        <f>'12th OVERVIEW'!$E$5</f>
        <v>428.3636364</v>
      </c>
      <c r="E82" s="23">
        <f t="shared" si="2"/>
        <v>30</v>
      </c>
      <c r="F82" s="19">
        <v>60.0</v>
      </c>
      <c r="G82" s="25"/>
      <c r="H82" s="23">
        <f t="shared" si="3"/>
        <v>463</v>
      </c>
      <c r="I82" s="23">
        <f t="shared" si="4"/>
        <v>34.63636364</v>
      </c>
      <c r="J82" s="18">
        <f t="shared" si="8"/>
        <v>30</v>
      </c>
      <c r="K82" s="23">
        <f>'12th OVERVIEW'!$E$3</f>
        <v>78.84615385</v>
      </c>
      <c r="L82" s="23">
        <f t="shared" si="6"/>
        <v>61</v>
      </c>
      <c r="M82" s="29"/>
      <c r="N82" s="214"/>
      <c r="O82" s="29"/>
      <c r="P82" s="29"/>
      <c r="Q82" s="29"/>
      <c r="R82" s="29"/>
      <c r="S82" s="30"/>
      <c r="T82" s="30"/>
    </row>
    <row r="83">
      <c r="A83" s="33">
        <f t="shared" si="7"/>
        <v>42804</v>
      </c>
      <c r="B83" s="34" t="str">
        <f t="shared" si="1"/>
        <v>Friday</v>
      </c>
      <c r="C83" s="35">
        <v>402.0</v>
      </c>
      <c r="D83" s="37">
        <f>'12th OVERVIEW'!$F$5</f>
        <v>409.1841492</v>
      </c>
      <c r="E83" s="37">
        <f t="shared" si="2"/>
        <v>0</v>
      </c>
      <c r="F83" s="35">
        <v>60.0</v>
      </c>
      <c r="G83" s="38"/>
      <c r="H83" s="37">
        <f t="shared" si="3"/>
        <v>462</v>
      </c>
      <c r="I83" s="37">
        <f t="shared" si="4"/>
        <v>52.81585082</v>
      </c>
      <c r="J83" s="27">
        <f t="shared" si="8"/>
        <v>0</v>
      </c>
      <c r="K83" s="37">
        <f>'12th OVERVIEW'!$F$3</f>
        <v>120.1538462</v>
      </c>
      <c r="L83" s="37">
        <f t="shared" si="6"/>
        <v>216</v>
      </c>
      <c r="M83" s="40"/>
      <c r="N83" s="213"/>
      <c r="O83" s="40"/>
      <c r="P83" s="40"/>
      <c r="Q83" s="40"/>
      <c r="R83" s="40"/>
      <c r="S83" s="41"/>
      <c r="T83" s="41"/>
    </row>
    <row r="84">
      <c r="A84" s="42">
        <f t="shared" si="7"/>
        <v>42805</v>
      </c>
      <c r="B84" s="17" t="str">
        <f t="shared" si="1"/>
        <v>Saturday</v>
      </c>
      <c r="C84" s="19">
        <v>246.0</v>
      </c>
      <c r="D84" s="23">
        <f>'12th OVERVIEW'!$G$5</f>
        <v>346.030303</v>
      </c>
      <c r="E84" s="23">
        <f t="shared" si="2"/>
        <v>105</v>
      </c>
      <c r="F84" s="19">
        <v>60.0</v>
      </c>
      <c r="G84" s="25"/>
      <c r="H84" s="23">
        <f t="shared" si="3"/>
        <v>306</v>
      </c>
      <c r="I84" s="23">
        <f t="shared" si="4"/>
        <v>-40.03030303</v>
      </c>
      <c r="J84" s="18">
        <f t="shared" si="8"/>
        <v>135</v>
      </c>
      <c r="K84" s="23">
        <f>'12th OVERVIEW'!$G$3</f>
        <v>146.0909091</v>
      </c>
      <c r="L84" s="23">
        <f t="shared" si="6"/>
        <v>164</v>
      </c>
      <c r="M84" s="29"/>
      <c r="N84" s="214"/>
      <c r="O84" s="29"/>
      <c r="P84" s="29"/>
      <c r="Q84" s="29"/>
      <c r="R84" s="29"/>
      <c r="S84" s="30"/>
      <c r="T84" s="30"/>
    </row>
    <row r="85">
      <c r="A85" s="98">
        <f t="shared" si="7"/>
        <v>42806</v>
      </c>
      <c r="B85" s="99" t="str">
        <f t="shared" si="1"/>
        <v>Sunday</v>
      </c>
      <c r="C85" s="100">
        <v>142.0</v>
      </c>
      <c r="D85" s="102">
        <f>'12th OVERVIEW'!$H$5</f>
        <v>256.2727273</v>
      </c>
      <c r="E85" s="102">
        <f t="shared" si="2"/>
        <v>120</v>
      </c>
      <c r="F85" s="100">
        <v>150.0</v>
      </c>
      <c r="G85" s="103"/>
      <c r="H85" s="102">
        <f t="shared" si="3"/>
        <v>292</v>
      </c>
      <c r="I85" s="102">
        <f t="shared" si="4"/>
        <v>35.72727273</v>
      </c>
      <c r="J85" s="104">
        <f t="shared" si="8"/>
        <v>45</v>
      </c>
      <c r="K85" s="102">
        <f>'12th OVERVIEW'!$H$3</f>
        <v>83.27272727</v>
      </c>
      <c r="L85" s="102">
        <f t="shared" si="6"/>
        <v>142</v>
      </c>
      <c r="M85" s="105"/>
      <c r="N85" s="217"/>
      <c r="O85" s="105"/>
      <c r="P85" s="40"/>
      <c r="Q85" s="105"/>
      <c r="R85" s="105"/>
      <c r="S85" s="106"/>
      <c r="T85" s="106"/>
    </row>
    <row r="86">
      <c r="A86" s="107">
        <f t="shared" si="7"/>
        <v>42807</v>
      </c>
      <c r="B86" s="108" t="str">
        <f t="shared" si="1"/>
        <v>Monday</v>
      </c>
      <c r="C86" s="112">
        <v>150.0</v>
      </c>
      <c r="D86" s="23">
        <f>'12th OVERVIEW'!$B$5</f>
        <v>251.8461538</v>
      </c>
      <c r="E86" s="23">
        <f t="shared" si="2"/>
        <v>105</v>
      </c>
      <c r="F86" s="112">
        <v>150.0</v>
      </c>
      <c r="G86" s="116"/>
      <c r="H86" s="23">
        <f t="shared" si="3"/>
        <v>300</v>
      </c>
      <c r="I86" s="23">
        <f t="shared" si="4"/>
        <v>48.15384615</v>
      </c>
      <c r="J86" s="18">
        <f t="shared" si="8"/>
        <v>75</v>
      </c>
      <c r="K86" s="23">
        <f>'12th OVERVIEW'!$B$3</f>
        <v>59.66666667</v>
      </c>
      <c r="L86" s="23">
        <f t="shared" si="6"/>
        <v>81</v>
      </c>
      <c r="M86" s="119"/>
      <c r="N86" s="119"/>
      <c r="O86" s="119"/>
      <c r="P86" s="119"/>
      <c r="Q86" s="119"/>
      <c r="R86" s="119"/>
      <c r="S86" s="120"/>
      <c r="T86" s="120"/>
    </row>
    <row r="87">
      <c r="A87" s="33">
        <f t="shared" si="7"/>
        <v>42808</v>
      </c>
      <c r="B87" s="34" t="str">
        <f t="shared" si="1"/>
        <v>Tuesday</v>
      </c>
      <c r="C87" s="35">
        <v>219.0</v>
      </c>
      <c r="D87" s="37">
        <f>'12th OVERVIEW'!$C$5</f>
        <v>312.3333333</v>
      </c>
      <c r="E87" s="37">
        <f t="shared" si="2"/>
        <v>90</v>
      </c>
      <c r="F87" s="35">
        <v>120.0</v>
      </c>
      <c r="G87" s="38"/>
      <c r="H87" s="37">
        <f t="shared" si="3"/>
        <v>339</v>
      </c>
      <c r="I87" s="37">
        <f t="shared" si="4"/>
        <v>26.66666667</v>
      </c>
      <c r="J87" s="27">
        <f t="shared" si="8"/>
        <v>120</v>
      </c>
      <c r="K87" s="37">
        <f>'12th OVERVIEW'!$C$3</f>
        <v>57</v>
      </c>
      <c r="L87" s="37">
        <f t="shared" si="6"/>
        <v>62</v>
      </c>
      <c r="M87" s="40"/>
      <c r="N87" s="40"/>
      <c r="O87" s="40"/>
      <c r="P87" s="40"/>
      <c r="Q87" s="40"/>
      <c r="R87" s="40"/>
      <c r="S87" s="41"/>
      <c r="T87" s="41"/>
    </row>
    <row r="88">
      <c r="A88" s="42">
        <f t="shared" si="7"/>
        <v>42809</v>
      </c>
      <c r="B88" s="17" t="str">
        <f t="shared" si="1"/>
        <v>Wednesday</v>
      </c>
      <c r="C88" s="19">
        <v>277.0</v>
      </c>
      <c r="D88" s="23">
        <f>'12th OVERVIEW'!$D$5</f>
        <v>401.4242424</v>
      </c>
      <c r="E88" s="23">
        <f t="shared" si="2"/>
        <v>120</v>
      </c>
      <c r="F88" s="19">
        <v>165.0</v>
      </c>
      <c r="G88" s="134"/>
      <c r="H88" s="23">
        <f t="shared" si="3"/>
        <v>442</v>
      </c>
      <c r="I88" s="23">
        <f t="shared" si="4"/>
        <v>40.57575758</v>
      </c>
      <c r="J88" s="18">
        <f t="shared" si="8"/>
        <v>45</v>
      </c>
      <c r="K88" s="23">
        <f>'12th OVERVIEW'!$D$3</f>
        <v>56.33333333</v>
      </c>
      <c r="L88" s="23">
        <f t="shared" si="6"/>
        <v>67</v>
      </c>
      <c r="M88" s="29"/>
      <c r="N88" s="29"/>
      <c r="O88" s="29"/>
      <c r="P88" s="29"/>
      <c r="Q88" s="29"/>
      <c r="R88" s="29"/>
      <c r="S88" s="30"/>
      <c r="T88" s="30"/>
    </row>
    <row r="89">
      <c r="A89" s="33">
        <f t="shared" si="7"/>
        <v>42810</v>
      </c>
      <c r="B89" s="34" t="str">
        <f t="shared" si="1"/>
        <v>Thursday</v>
      </c>
      <c r="C89" s="35">
        <v>375.0</v>
      </c>
      <c r="D89" s="37">
        <f>'12th OVERVIEW'!$E$5</f>
        <v>428.3636364</v>
      </c>
      <c r="E89" s="37">
        <f t="shared" si="2"/>
        <v>60</v>
      </c>
      <c r="F89" s="35">
        <v>90.0</v>
      </c>
      <c r="G89" s="38"/>
      <c r="H89" s="37">
        <f t="shared" si="3"/>
        <v>465</v>
      </c>
      <c r="I89" s="37">
        <f t="shared" si="4"/>
        <v>36.63636364</v>
      </c>
      <c r="J89" s="27">
        <f t="shared" si="8"/>
        <v>30</v>
      </c>
      <c r="K89" s="37">
        <f>'12th OVERVIEW'!$E$3</f>
        <v>78.84615385</v>
      </c>
      <c r="L89" s="37">
        <f t="shared" si="6"/>
        <v>135</v>
      </c>
      <c r="M89" s="40"/>
      <c r="N89" s="40"/>
      <c r="O89" s="40"/>
      <c r="P89" s="40"/>
      <c r="Q89" s="40"/>
      <c r="R89" s="40"/>
      <c r="S89" s="41"/>
      <c r="T89" s="41"/>
    </row>
    <row r="90">
      <c r="A90" s="42">
        <f t="shared" si="7"/>
        <v>42811</v>
      </c>
      <c r="B90" s="17" t="str">
        <f t="shared" si="1"/>
        <v>Friday</v>
      </c>
      <c r="C90" s="19">
        <v>330.0</v>
      </c>
      <c r="D90" s="23">
        <f>'12th OVERVIEW'!$F$5</f>
        <v>409.1841492</v>
      </c>
      <c r="E90" s="23">
        <f t="shared" si="2"/>
        <v>75</v>
      </c>
      <c r="F90" s="19">
        <v>180.0</v>
      </c>
      <c r="G90" s="134">
        <v>-10.0</v>
      </c>
      <c r="H90" s="23">
        <f t="shared" si="3"/>
        <v>500</v>
      </c>
      <c r="I90" s="23">
        <f t="shared" si="4"/>
        <v>90.81585082</v>
      </c>
      <c r="J90" s="18">
        <f t="shared" si="8"/>
        <v>-30</v>
      </c>
      <c r="K90" s="23">
        <f>'12th OVERVIEW'!$F$3</f>
        <v>120.1538462</v>
      </c>
      <c r="L90" s="23">
        <f t="shared" si="6"/>
        <v>140</v>
      </c>
      <c r="M90" s="29"/>
      <c r="N90" s="29"/>
      <c r="O90" s="29"/>
      <c r="P90" s="29"/>
      <c r="Q90" s="29"/>
      <c r="R90" s="29"/>
      <c r="S90" s="30"/>
      <c r="T90" s="30"/>
    </row>
    <row r="91">
      <c r="A91" s="33">
        <f t="shared" si="7"/>
        <v>42812</v>
      </c>
      <c r="B91" s="34" t="str">
        <f t="shared" si="1"/>
        <v>Saturday</v>
      </c>
      <c r="C91" s="35">
        <v>360.0</v>
      </c>
      <c r="D91" s="37">
        <f>'12th OVERVIEW'!$G$5</f>
        <v>346.030303</v>
      </c>
      <c r="E91" s="37">
        <f t="shared" si="2"/>
        <v>0</v>
      </c>
      <c r="F91" s="35">
        <v>60.0</v>
      </c>
      <c r="G91" s="38"/>
      <c r="H91" s="37">
        <f t="shared" si="3"/>
        <v>420</v>
      </c>
      <c r="I91" s="37">
        <f t="shared" si="4"/>
        <v>73.96969697</v>
      </c>
      <c r="J91" s="27">
        <f t="shared" si="8"/>
        <v>-15</v>
      </c>
      <c r="K91" s="37">
        <f>'12th OVERVIEW'!$G$3</f>
        <v>146.0909091</v>
      </c>
      <c r="L91" s="37">
        <f t="shared" si="6"/>
        <v>203</v>
      </c>
      <c r="M91" s="40"/>
      <c r="N91" s="40"/>
      <c r="O91" s="40"/>
      <c r="P91" s="40"/>
      <c r="Q91" s="40"/>
      <c r="R91" s="40"/>
      <c r="S91" s="41"/>
      <c r="T91" s="41"/>
    </row>
    <row r="92">
      <c r="A92" s="45">
        <f t="shared" si="7"/>
        <v>42813</v>
      </c>
      <c r="B92" s="46" t="str">
        <f t="shared" si="1"/>
        <v>Sunday</v>
      </c>
      <c r="C92" s="47">
        <v>217.0</v>
      </c>
      <c r="D92" s="48">
        <f>'12th OVERVIEW'!$H$5</f>
        <v>256.2727273</v>
      </c>
      <c r="E92" s="48">
        <f t="shared" si="2"/>
        <v>45</v>
      </c>
      <c r="F92" s="47">
        <v>105.0</v>
      </c>
      <c r="G92" s="50"/>
      <c r="H92" s="48">
        <f t="shared" si="3"/>
        <v>322</v>
      </c>
      <c r="I92" s="48">
        <f t="shared" si="4"/>
        <v>65.72727273</v>
      </c>
      <c r="J92" s="52">
        <f t="shared" si="8"/>
        <v>15</v>
      </c>
      <c r="K92" s="48">
        <f>'12th OVERVIEW'!$H$3</f>
        <v>83.27272727</v>
      </c>
      <c r="L92" s="48">
        <f t="shared" si="6"/>
        <v>122</v>
      </c>
      <c r="M92" s="54"/>
      <c r="N92" s="54"/>
      <c r="O92" s="54"/>
      <c r="P92" s="54"/>
      <c r="Q92" s="54"/>
      <c r="R92" s="54"/>
      <c r="S92" s="55"/>
      <c r="T92" s="55"/>
    </row>
    <row r="93">
      <c r="A93" s="57">
        <f t="shared" si="7"/>
        <v>42814</v>
      </c>
      <c r="B93" s="59" t="str">
        <f t="shared" si="1"/>
        <v>Monday</v>
      </c>
      <c r="C93" s="60">
        <v>200.0</v>
      </c>
      <c r="D93" s="37">
        <f>'12th OVERVIEW'!$B$5</f>
        <v>251.8461538</v>
      </c>
      <c r="E93" s="37">
        <f t="shared" si="2"/>
        <v>45</v>
      </c>
      <c r="F93" s="60">
        <v>120.0</v>
      </c>
      <c r="G93" s="62"/>
      <c r="H93" s="37">
        <f t="shared" si="3"/>
        <v>320</v>
      </c>
      <c r="I93" s="37">
        <f t="shared" si="4"/>
        <v>68.15384615</v>
      </c>
      <c r="J93" s="27">
        <f t="shared" si="8"/>
        <v>45</v>
      </c>
      <c r="K93" s="37">
        <f>'12th OVERVIEW'!$B$3</f>
        <v>59.66666667</v>
      </c>
      <c r="L93" s="37">
        <f t="shared" si="6"/>
        <v>67</v>
      </c>
      <c r="M93" s="63"/>
      <c r="N93" s="63"/>
      <c r="O93" s="63"/>
      <c r="P93" s="63"/>
      <c r="Q93" s="63"/>
      <c r="R93" s="63"/>
      <c r="S93" s="64"/>
      <c r="T93" s="64"/>
    </row>
    <row r="94">
      <c r="A94" s="42">
        <f t="shared" si="7"/>
        <v>42815</v>
      </c>
      <c r="B94" s="17" t="str">
        <f t="shared" si="1"/>
        <v>Tuesday</v>
      </c>
      <c r="C94" s="19">
        <v>253.0</v>
      </c>
      <c r="D94" s="23">
        <f>'12th OVERVIEW'!$C$5</f>
        <v>312.3333333</v>
      </c>
      <c r="E94" s="23">
        <f t="shared" si="2"/>
        <v>60</v>
      </c>
      <c r="F94" s="19">
        <v>150.0</v>
      </c>
      <c r="G94" s="25"/>
      <c r="H94" s="23">
        <f t="shared" si="3"/>
        <v>403</v>
      </c>
      <c r="I94" s="23">
        <f t="shared" si="4"/>
        <v>90.66666667</v>
      </c>
      <c r="J94" s="18">
        <f t="shared" si="8"/>
        <v>60</v>
      </c>
      <c r="K94" s="23">
        <f>'12th OVERVIEW'!$C$3</f>
        <v>57</v>
      </c>
      <c r="L94" s="23">
        <f t="shared" si="6"/>
        <v>65</v>
      </c>
      <c r="M94" s="29"/>
      <c r="N94" s="29"/>
      <c r="O94" s="29"/>
      <c r="P94" s="29"/>
      <c r="Q94" s="29"/>
      <c r="R94" s="29"/>
      <c r="S94" s="30"/>
      <c r="T94" s="30"/>
    </row>
    <row r="95">
      <c r="A95" s="33">
        <f t="shared" si="7"/>
        <v>42816</v>
      </c>
      <c r="B95" s="34" t="str">
        <f t="shared" si="1"/>
        <v>Wednesday</v>
      </c>
      <c r="C95" s="35">
        <v>338.0</v>
      </c>
      <c r="D95" s="37">
        <f>'12th OVERVIEW'!$D$5</f>
        <v>401.4242424</v>
      </c>
      <c r="E95" s="37">
        <f t="shared" si="2"/>
        <v>60</v>
      </c>
      <c r="F95" s="35">
        <v>180.0</v>
      </c>
      <c r="G95" s="38"/>
      <c r="H95" s="37">
        <f t="shared" si="3"/>
        <v>518</v>
      </c>
      <c r="I95" s="37">
        <f t="shared" si="4"/>
        <v>116.5757576</v>
      </c>
      <c r="J95" s="27">
        <f t="shared" si="8"/>
        <v>-30</v>
      </c>
      <c r="K95" s="37">
        <f>'12th OVERVIEW'!$D$3</f>
        <v>56.33333333</v>
      </c>
      <c r="L95" s="37">
        <f t="shared" si="6"/>
        <v>79</v>
      </c>
      <c r="M95" s="40"/>
      <c r="N95" s="40"/>
      <c r="O95" s="40"/>
      <c r="P95" s="40"/>
      <c r="Q95" s="40"/>
      <c r="R95" s="40"/>
      <c r="S95" s="41"/>
      <c r="T95" s="41"/>
    </row>
    <row r="96">
      <c r="A96" s="42">
        <f t="shared" si="7"/>
        <v>42817</v>
      </c>
      <c r="B96" s="17" t="str">
        <f t="shared" si="1"/>
        <v>Thursday</v>
      </c>
      <c r="C96" s="19">
        <v>439.0</v>
      </c>
      <c r="D96" s="23">
        <f>'12th OVERVIEW'!$E$5</f>
        <v>428.3636364</v>
      </c>
      <c r="E96" s="23">
        <f t="shared" si="2"/>
        <v>0</v>
      </c>
      <c r="F96" s="19">
        <v>150.0</v>
      </c>
      <c r="G96" s="25"/>
      <c r="H96" s="23">
        <f t="shared" si="3"/>
        <v>589</v>
      </c>
      <c r="I96" s="23">
        <f t="shared" si="4"/>
        <v>160.6363636</v>
      </c>
      <c r="J96" s="18">
        <f t="shared" si="8"/>
        <v>-105</v>
      </c>
      <c r="K96" s="23">
        <f>'12th OVERVIEW'!$E$3</f>
        <v>78.84615385</v>
      </c>
      <c r="L96" s="23">
        <f t="shared" si="6"/>
        <v>99</v>
      </c>
      <c r="M96" s="29"/>
      <c r="N96" s="29"/>
      <c r="O96" s="29"/>
      <c r="P96" s="29"/>
      <c r="Q96" s="29"/>
      <c r="R96" s="29"/>
      <c r="S96" s="30"/>
      <c r="T96" s="30"/>
    </row>
    <row r="97">
      <c r="A97" s="33">
        <f t="shared" si="7"/>
        <v>42818</v>
      </c>
      <c r="B97" s="34" t="str">
        <f t="shared" si="1"/>
        <v>Friday</v>
      </c>
      <c r="C97" s="35">
        <v>490.0</v>
      </c>
      <c r="D97" s="37">
        <f>'12th OVERVIEW'!$F$5</f>
        <v>409.1841492</v>
      </c>
      <c r="E97" s="37">
        <f t="shared" si="2"/>
        <v>0</v>
      </c>
      <c r="F97" s="35">
        <v>75.0</v>
      </c>
      <c r="G97" s="38"/>
      <c r="H97" s="37">
        <f t="shared" si="3"/>
        <v>565</v>
      </c>
      <c r="I97" s="37">
        <f t="shared" si="4"/>
        <v>155.8158508</v>
      </c>
      <c r="J97" s="27">
        <f t="shared" si="8"/>
        <v>-105</v>
      </c>
      <c r="K97" s="37">
        <f>'12th OVERVIEW'!$F$3</f>
        <v>120.1538462</v>
      </c>
      <c r="L97" s="37">
        <f t="shared" si="6"/>
        <v>120</v>
      </c>
      <c r="M97" s="40"/>
      <c r="N97" s="40"/>
      <c r="O97" s="40"/>
      <c r="P97" s="40"/>
      <c r="Q97" s="40"/>
      <c r="R97" s="40"/>
      <c r="S97" s="41"/>
      <c r="T97" s="41"/>
    </row>
    <row r="98">
      <c r="A98" s="42">
        <f t="shared" si="7"/>
        <v>42819</v>
      </c>
      <c r="B98" s="17" t="str">
        <f t="shared" si="1"/>
        <v>Saturday</v>
      </c>
      <c r="C98" s="19">
        <v>445.0</v>
      </c>
      <c r="D98" s="23">
        <f>'12th OVERVIEW'!$G$5</f>
        <v>346.030303</v>
      </c>
      <c r="E98" s="23">
        <f t="shared" si="2"/>
        <v>0</v>
      </c>
      <c r="F98" s="19">
        <v>60.0</v>
      </c>
      <c r="G98" s="25"/>
      <c r="H98" s="23">
        <f t="shared" si="3"/>
        <v>505</v>
      </c>
      <c r="I98" s="23">
        <f t="shared" si="4"/>
        <v>158.969697</v>
      </c>
      <c r="J98" s="18">
        <f t="shared" si="8"/>
        <v>-105</v>
      </c>
      <c r="K98" s="23">
        <f>'12th OVERVIEW'!$G$3</f>
        <v>146.0909091</v>
      </c>
      <c r="L98" s="23">
        <f t="shared" si="6"/>
        <v>229</v>
      </c>
      <c r="M98" s="29"/>
      <c r="N98" s="29"/>
      <c r="O98" s="29"/>
      <c r="P98" s="29"/>
      <c r="Q98" s="29"/>
      <c r="R98" s="29"/>
      <c r="S98" s="30"/>
      <c r="T98" s="30"/>
    </row>
    <row r="99">
      <c r="A99" s="98">
        <f t="shared" si="7"/>
        <v>42820</v>
      </c>
      <c r="B99" s="99" t="str">
        <f t="shared" si="1"/>
        <v>Sunday</v>
      </c>
      <c r="C99" s="100">
        <v>276.0</v>
      </c>
      <c r="D99" s="102">
        <f>'12th OVERVIEW'!$H$5</f>
        <v>256.2727273</v>
      </c>
      <c r="E99" s="102">
        <f t="shared" si="2"/>
        <v>0</v>
      </c>
      <c r="F99" s="100">
        <v>60.0</v>
      </c>
      <c r="G99" s="103"/>
      <c r="H99" s="102">
        <f t="shared" si="3"/>
        <v>336</v>
      </c>
      <c r="I99" s="102">
        <f t="shared" si="4"/>
        <v>79.72727273</v>
      </c>
      <c r="J99" s="104">
        <f t="shared" si="8"/>
        <v>0</v>
      </c>
      <c r="K99" s="102">
        <f>'12th OVERVIEW'!$H$3</f>
        <v>83.27272727</v>
      </c>
      <c r="L99" s="102">
        <f t="shared" si="6"/>
        <v>96</v>
      </c>
      <c r="M99" s="105"/>
      <c r="N99" s="105"/>
      <c r="O99" s="105"/>
      <c r="P99" s="105"/>
      <c r="Q99" s="105"/>
      <c r="R99" s="105"/>
      <c r="S99" s="106"/>
      <c r="T99" s="106"/>
    </row>
    <row r="100">
      <c r="A100" s="107">
        <f t="shared" si="7"/>
        <v>42821</v>
      </c>
      <c r="B100" s="108" t="str">
        <f t="shared" si="1"/>
        <v>Monday</v>
      </c>
      <c r="C100" s="112">
        <v>240.0</v>
      </c>
      <c r="D100" s="23">
        <f>'12th OVERVIEW'!$B$5</f>
        <v>251.8461538</v>
      </c>
      <c r="E100" s="23">
        <f t="shared" si="2"/>
        <v>15</v>
      </c>
      <c r="F100" s="112">
        <v>195.0</v>
      </c>
      <c r="G100" s="116"/>
      <c r="H100" s="23">
        <f t="shared" si="3"/>
        <v>435</v>
      </c>
      <c r="I100" s="23">
        <f t="shared" si="4"/>
        <v>183.1538462</v>
      </c>
      <c r="J100" s="18">
        <f t="shared" si="8"/>
        <v>-60</v>
      </c>
      <c r="K100" s="23">
        <f>'12th OVERVIEW'!$B$3</f>
        <v>59.66666667</v>
      </c>
      <c r="L100" s="23">
        <f t="shared" si="6"/>
        <v>72</v>
      </c>
      <c r="M100" s="119"/>
      <c r="N100" s="119"/>
      <c r="O100" s="119"/>
      <c r="P100" s="119"/>
      <c r="Q100" s="119"/>
      <c r="R100" s="119"/>
      <c r="S100" s="120"/>
      <c r="T100" s="120"/>
    </row>
    <row r="101">
      <c r="A101" s="33">
        <f t="shared" si="7"/>
        <v>42822</v>
      </c>
      <c r="B101" s="34" t="str">
        <f t="shared" si="1"/>
        <v>Tuesday</v>
      </c>
      <c r="C101" s="35">
        <v>363.0</v>
      </c>
      <c r="D101" s="37">
        <f>'12th OVERVIEW'!$C$5</f>
        <v>312.3333333</v>
      </c>
      <c r="E101" s="37">
        <f t="shared" si="2"/>
        <v>0</v>
      </c>
      <c r="F101" s="35">
        <v>75.0</v>
      </c>
      <c r="G101" s="38"/>
      <c r="H101" s="37">
        <f t="shared" si="3"/>
        <v>438</v>
      </c>
      <c r="I101" s="37">
        <f t="shared" si="4"/>
        <v>125.6666667</v>
      </c>
      <c r="J101" s="27">
        <f t="shared" si="8"/>
        <v>15</v>
      </c>
      <c r="K101" s="37">
        <f>'12th OVERVIEW'!$C$3</f>
        <v>57</v>
      </c>
      <c r="L101" s="37">
        <f t="shared" si="6"/>
        <v>113</v>
      </c>
      <c r="M101" s="40"/>
      <c r="N101" s="40"/>
      <c r="O101" s="40"/>
      <c r="P101" s="40"/>
      <c r="Q101" s="40"/>
      <c r="R101" s="40"/>
      <c r="S101" s="41"/>
      <c r="T101" s="41"/>
    </row>
    <row r="102">
      <c r="A102" s="42">
        <f t="shared" si="7"/>
        <v>42823</v>
      </c>
      <c r="B102" s="17" t="str">
        <f t="shared" si="1"/>
        <v>Wednesday</v>
      </c>
      <c r="C102" s="19">
        <v>325.0</v>
      </c>
      <c r="D102" s="23">
        <f>'12th OVERVIEW'!$D$5</f>
        <v>401.4242424</v>
      </c>
      <c r="E102" s="23">
        <f t="shared" si="2"/>
        <v>75</v>
      </c>
      <c r="F102" s="19">
        <v>180.0</v>
      </c>
      <c r="G102" s="25"/>
      <c r="H102" s="23">
        <f t="shared" si="3"/>
        <v>505</v>
      </c>
      <c r="I102" s="23">
        <f t="shared" si="4"/>
        <v>103.5757576</v>
      </c>
      <c r="J102" s="18">
        <f t="shared" si="8"/>
        <v>-15</v>
      </c>
      <c r="K102" s="23">
        <f>'12th OVERVIEW'!$D$3</f>
        <v>56.33333333</v>
      </c>
      <c r="L102" s="23">
        <f t="shared" si="6"/>
        <v>90</v>
      </c>
      <c r="M102" s="29"/>
      <c r="N102" s="29"/>
      <c r="O102" s="29"/>
      <c r="P102" s="29"/>
      <c r="Q102" s="29"/>
      <c r="R102" s="29"/>
      <c r="S102" s="30"/>
      <c r="T102" s="30"/>
    </row>
    <row r="103">
      <c r="A103" s="33">
        <f t="shared" si="7"/>
        <v>42824</v>
      </c>
      <c r="B103" s="34" t="str">
        <f t="shared" si="1"/>
        <v>Thursday</v>
      </c>
      <c r="C103" s="35">
        <v>415.0</v>
      </c>
      <c r="D103" s="37">
        <f>'12th OVERVIEW'!$E$5</f>
        <v>428.3636364</v>
      </c>
      <c r="E103" s="37">
        <f t="shared" si="2"/>
        <v>15</v>
      </c>
      <c r="F103" s="35">
        <v>150.0</v>
      </c>
      <c r="G103" s="38"/>
      <c r="H103" s="37">
        <f t="shared" si="3"/>
        <v>565</v>
      </c>
      <c r="I103" s="37">
        <f t="shared" si="4"/>
        <v>136.6363636</v>
      </c>
      <c r="J103" s="27">
        <f t="shared" si="8"/>
        <v>-75</v>
      </c>
      <c r="K103" s="37">
        <f>'12th OVERVIEW'!$E$3</f>
        <v>78.84615385</v>
      </c>
      <c r="L103" s="37">
        <f t="shared" si="6"/>
        <v>115</v>
      </c>
      <c r="M103" s="40"/>
      <c r="N103" s="40"/>
      <c r="O103" s="40"/>
      <c r="P103" s="40"/>
      <c r="Q103" s="40"/>
      <c r="R103" s="40"/>
      <c r="S103" s="41"/>
      <c r="T103" s="41"/>
    </row>
    <row r="104">
      <c r="A104" s="42">
        <f t="shared" si="7"/>
        <v>42825</v>
      </c>
      <c r="B104" s="17" t="str">
        <f t="shared" si="1"/>
        <v>Friday</v>
      </c>
      <c r="C104" s="19">
        <v>450.0</v>
      </c>
      <c r="D104" s="23">
        <f>'12th OVERVIEW'!$F$5</f>
        <v>409.1841492</v>
      </c>
      <c r="E104" s="23">
        <f t="shared" si="2"/>
        <v>0</v>
      </c>
      <c r="F104" s="19">
        <v>180.0</v>
      </c>
      <c r="G104" s="25"/>
      <c r="H104" s="23">
        <f t="shared" si="3"/>
        <v>630</v>
      </c>
      <c r="I104" s="23">
        <f t="shared" si="4"/>
        <v>220.8158508</v>
      </c>
      <c r="J104" s="18">
        <f t="shared" si="8"/>
        <v>-165</v>
      </c>
      <c r="K104" s="23">
        <f>'12th OVERVIEW'!$F$3</f>
        <v>120.1538462</v>
      </c>
      <c r="L104" s="23">
        <f t="shared" si="6"/>
        <v>213</v>
      </c>
      <c r="M104" s="29"/>
      <c r="N104" s="29"/>
      <c r="O104" s="29"/>
      <c r="P104" s="29"/>
      <c r="Q104" s="29"/>
      <c r="R104" s="29"/>
      <c r="S104" s="30"/>
      <c r="T104" s="30"/>
    </row>
    <row r="105">
      <c r="A105" s="33">
        <f t="shared" si="7"/>
        <v>42826</v>
      </c>
      <c r="B105" s="34" t="str">
        <f t="shared" si="1"/>
        <v>Saturday</v>
      </c>
      <c r="C105" s="35">
        <v>417.0</v>
      </c>
      <c r="D105" s="37">
        <f>'12th OVERVIEW'!$G$5</f>
        <v>346.030303</v>
      </c>
      <c r="E105" s="37">
        <f t="shared" si="2"/>
        <v>0</v>
      </c>
      <c r="F105" s="35">
        <v>75.0</v>
      </c>
      <c r="G105" s="38"/>
      <c r="H105" s="37">
        <f t="shared" si="3"/>
        <v>492</v>
      </c>
      <c r="I105" s="37">
        <f t="shared" si="4"/>
        <v>145.969697</v>
      </c>
      <c r="J105" s="27">
        <f t="shared" si="8"/>
        <v>-90</v>
      </c>
      <c r="K105" s="37">
        <f>'12th OVERVIEW'!$G$3</f>
        <v>146.0909091</v>
      </c>
      <c r="L105" s="37">
        <f t="shared" si="6"/>
        <v>219</v>
      </c>
      <c r="M105" s="40"/>
      <c r="N105" s="40"/>
      <c r="O105" s="40"/>
      <c r="P105" s="40"/>
      <c r="Q105" s="40"/>
      <c r="R105" s="40"/>
      <c r="S105" s="41"/>
      <c r="T105" s="41"/>
    </row>
    <row r="106">
      <c r="A106" s="45">
        <f t="shared" si="7"/>
        <v>42827</v>
      </c>
      <c r="B106" s="46" t="str">
        <f t="shared" si="1"/>
        <v>Sunday</v>
      </c>
      <c r="C106" s="47">
        <v>273.0</v>
      </c>
      <c r="D106" s="48">
        <f>'12th OVERVIEW'!$H$5</f>
        <v>256.2727273</v>
      </c>
      <c r="E106" s="48">
        <f t="shared" si="2"/>
        <v>0</v>
      </c>
      <c r="F106" s="47">
        <v>90.0</v>
      </c>
      <c r="G106" s="50"/>
      <c r="H106" s="48">
        <f t="shared" si="3"/>
        <v>363</v>
      </c>
      <c r="I106" s="48">
        <f t="shared" si="4"/>
        <v>106.7272727</v>
      </c>
      <c r="J106" s="52">
        <f t="shared" si="8"/>
        <v>-30</v>
      </c>
      <c r="K106" s="48">
        <f>'12th OVERVIEW'!$H$3</f>
        <v>83.27272727</v>
      </c>
      <c r="L106" s="48">
        <f t="shared" si="6"/>
        <v>123</v>
      </c>
      <c r="M106" s="54"/>
      <c r="N106" s="54"/>
      <c r="O106" s="54"/>
      <c r="P106" s="54"/>
      <c r="Q106" s="54"/>
      <c r="R106" s="54"/>
      <c r="S106" s="55"/>
      <c r="T106" s="55"/>
    </row>
    <row r="107">
      <c r="A107" s="57">
        <f t="shared" si="7"/>
        <v>42828</v>
      </c>
      <c r="B107" s="59" t="str">
        <f t="shared" si="1"/>
        <v>Monday</v>
      </c>
      <c r="C107" s="60">
        <v>240.0</v>
      </c>
      <c r="D107" s="37">
        <f>'12th OVERVIEW'!$B$5</f>
        <v>251.8461538</v>
      </c>
      <c r="E107" s="37">
        <f t="shared" si="2"/>
        <v>15</v>
      </c>
      <c r="F107" s="60">
        <v>165.0</v>
      </c>
      <c r="G107" s="62"/>
      <c r="H107" s="37">
        <f t="shared" si="3"/>
        <v>405</v>
      </c>
      <c r="I107" s="37">
        <f t="shared" si="4"/>
        <v>153.1538462</v>
      </c>
      <c r="J107" s="27">
        <f t="shared" si="8"/>
        <v>-30</v>
      </c>
      <c r="K107" s="37">
        <f>'12th OVERVIEW'!$B$3</f>
        <v>59.66666667</v>
      </c>
      <c r="L107" s="37">
        <f t="shared" si="6"/>
        <v>120</v>
      </c>
      <c r="M107" s="63"/>
      <c r="N107" s="63"/>
      <c r="O107" s="63"/>
      <c r="P107" s="63"/>
      <c r="Q107" s="63"/>
      <c r="R107" s="63"/>
      <c r="S107" s="64"/>
      <c r="T107" s="64"/>
    </row>
    <row r="108">
      <c r="A108" s="42">
        <f t="shared" si="7"/>
        <v>42829</v>
      </c>
      <c r="B108" s="17" t="str">
        <f t="shared" si="1"/>
        <v>Tuesday</v>
      </c>
      <c r="C108" s="19">
        <v>285.0</v>
      </c>
      <c r="D108" s="23">
        <f>'12th OVERVIEW'!$C$5</f>
        <v>312.3333333</v>
      </c>
      <c r="E108" s="23">
        <f t="shared" si="2"/>
        <v>30</v>
      </c>
      <c r="F108" s="19">
        <v>150.0</v>
      </c>
      <c r="G108" s="25"/>
      <c r="H108" s="23">
        <f t="shared" si="3"/>
        <v>435</v>
      </c>
      <c r="I108" s="23">
        <f t="shared" si="4"/>
        <v>122.6666667</v>
      </c>
      <c r="J108" s="18">
        <f t="shared" si="8"/>
        <v>30</v>
      </c>
      <c r="K108" s="23">
        <f>'12th OVERVIEW'!$C$3</f>
        <v>57</v>
      </c>
      <c r="L108" s="23">
        <f t="shared" si="6"/>
        <v>80</v>
      </c>
      <c r="M108" s="29"/>
      <c r="N108" s="29"/>
      <c r="O108" s="29"/>
      <c r="P108" s="29"/>
      <c r="Q108" s="29"/>
      <c r="R108" s="29"/>
      <c r="S108" s="30"/>
      <c r="T108" s="30"/>
    </row>
    <row r="109">
      <c r="A109" s="33">
        <f t="shared" si="7"/>
        <v>42830</v>
      </c>
      <c r="B109" s="34" t="str">
        <f t="shared" si="1"/>
        <v>Wednesday</v>
      </c>
      <c r="C109" s="35">
        <v>355.0</v>
      </c>
      <c r="D109" s="37">
        <f>'12th OVERVIEW'!$D$5</f>
        <v>401.4242424</v>
      </c>
      <c r="E109" s="37">
        <f t="shared" si="2"/>
        <v>45</v>
      </c>
      <c r="F109" s="35">
        <v>315.0</v>
      </c>
      <c r="G109" s="38"/>
      <c r="H109" s="37">
        <f t="shared" si="3"/>
        <v>670</v>
      </c>
      <c r="I109" s="37">
        <f t="shared" si="4"/>
        <v>268.5757576</v>
      </c>
      <c r="J109" s="27">
        <f t="shared" si="8"/>
        <v>-180</v>
      </c>
      <c r="K109" s="37">
        <f>'12th OVERVIEW'!$D$3</f>
        <v>56.33333333</v>
      </c>
      <c r="L109" s="37">
        <f t="shared" si="6"/>
        <v>70</v>
      </c>
      <c r="M109" s="40"/>
      <c r="N109" s="40"/>
      <c r="O109" s="40"/>
      <c r="P109" s="40"/>
      <c r="Q109" s="40"/>
      <c r="R109" s="40"/>
      <c r="S109" s="41"/>
      <c r="T109" s="41"/>
    </row>
    <row r="110">
      <c r="A110" s="42">
        <f t="shared" si="7"/>
        <v>42831</v>
      </c>
      <c r="B110" s="17" t="str">
        <f t="shared" si="1"/>
        <v>Thursday</v>
      </c>
      <c r="C110" s="19">
        <v>600.0</v>
      </c>
      <c r="D110" s="23">
        <f>'12th OVERVIEW'!$E$5</f>
        <v>428.3636364</v>
      </c>
      <c r="E110" s="23">
        <f t="shared" si="2"/>
        <v>0</v>
      </c>
      <c r="F110" s="19">
        <v>75.0</v>
      </c>
      <c r="G110" s="25"/>
      <c r="H110" s="23">
        <f t="shared" si="3"/>
        <v>675</v>
      </c>
      <c r="I110" s="23">
        <f t="shared" si="4"/>
        <v>246.6363636</v>
      </c>
      <c r="J110" s="18">
        <f t="shared" si="8"/>
        <v>-180</v>
      </c>
      <c r="K110" s="23">
        <f>'12th OVERVIEW'!$E$3</f>
        <v>78.84615385</v>
      </c>
      <c r="L110" s="23">
        <f t="shared" si="6"/>
        <v>86</v>
      </c>
      <c r="M110" s="29"/>
      <c r="N110" s="29"/>
      <c r="O110" s="29"/>
      <c r="P110" s="29"/>
      <c r="Q110" s="29"/>
      <c r="R110" s="29"/>
      <c r="S110" s="30"/>
      <c r="T110" s="30"/>
    </row>
    <row r="111">
      <c r="A111" s="33">
        <f t="shared" si="7"/>
        <v>42832</v>
      </c>
      <c r="B111" s="34" t="str">
        <f t="shared" si="1"/>
        <v>Friday</v>
      </c>
      <c r="C111" s="35">
        <v>589.0</v>
      </c>
      <c r="D111" s="37">
        <f>'12th OVERVIEW'!$F$5</f>
        <v>409.1841492</v>
      </c>
      <c r="E111" s="37">
        <f t="shared" si="2"/>
        <v>0</v>
      </c>
      <c r="F111" s="35">
        <v>0.0</v>
      </c>
      <c r="G111" s="38"/>
      <c r="H111" s="37">
        <f t="shared" si="3"/>
        <v>589</v>
      </c>
      <c r="I111" s="37">
        <f t="shared" si="4"/>
        <v>179.8158508</v>
      </c>
      <c r="J111" s="27">
        <f t="shared" si="8"/>
        <v>-120</v>
      </c>
      <c r="K111" s="37">
        <f>'12th OVERVIEW'!$F$3</f>
        <v>120.1538462</v>
      </c>
      <c r="L111" s="37">
        <f t="shared" si="6"/>
        <v>139</v>
      </c>
      <c r="M111" s="40"/>
      <c r="N111" s="40"/>
      <c r="O111" s="40"/>
      <c r="P111" s="40"/>
      <c r="Q111" s="40"/>
      <c r="R111" s="40"/>
      <c r="S111" s="41"/>
      <c r="T111" s="41"/>
    </row>
    <row r="112">
      <c r="A112" s="42">
        <f t="shared" si="7"/>
        <v>42833</v>
      </c>
      <c r="B112" s="17" t="str">
        <f t="shared" si="1"/>
        <v>Saturday</v>
      </c>
      <c r="C112" s="19">
        <v>450.0</v>
      </c>
      <c r="D112" s="23">
        <f>'12th OVERVIEW'!$G$5</f>
        <v>346.030303</v>
      </c>
      <c r="E112" s="23">
        <f t="shared" si="2"/>
        <v>0</v>
      </c>
      <c r="F112" s="19">
        <v>75.0</v>
      </c>
      <c r="G112" s="25"/>
      <c r="H112" s="23">
        <f t="shared" si="3"/>
        <v>525</v>
      </c>
      <c r="I112" s="23">
        <f t="shared" si="4"/>
        <v>178.969697</v>
      </c>
      <c r="J112" s="18">
        <f t="shared" si="8"/>
        <v>-120</v>
      </c>
      <c r="K112" s="23">
        <f>'12th OVERVIEW'!$G$3</f>
        <v>146.0909091</v>
      </c>
      <c r="L112" s="23">
        <f t="shared" si="6"/>
        <v>215</v>
      </c>
      <c r="M112" s="29"/>
      <c r="N112" s="29"/>
      <c r="O112" s="29"/>
      <c r="P112" s="29"/>
      <c r="Q112" s="29"/>
      <c r="R112" s="29"/>
      <c r="S112" s="30"/>
      <c r="T112" s="30"/>
    </row>
    <row r="113">
      <c r="A113" s="33">
        <f t="shared" si="7"/>
        <v>42834</v>
      </c>
      <c r="B113" s="34" t="str">
        <f t="shared" si="1"/>
        <v>Sunday</v>
      </c>
      <c r="C113" s="100">
        <v>310.0</v>
      </c>
      <c r="D113" s="102">
        <f>'12th OVERVIEW'!$H$5</f>
        <v>256.2727273</v>
      </c>
      <c r="E113" s="102">
        <f t="shared" si="2"/>
        <v>0</v>
      </c>
      <c r="F113" s="100">
        <v>60.0</v>
      </c>
      <c r="G113" s="103"/>
      <c r="H113" s="102">
        <f t="shared" si="3"/>
        <v>370</v>
      </c>
      <c r="I113" s="102">
        <f t="shared" si="4"/>
        <v>113.7272727</v>
      </c>
      <c r="J113" s="104">
        <f t="shared" si="8"/>
        <v>-285</v>
      </c>
      <c r="K113" s="102">
        <f>'12th OVERVIEW'!$H$3</f>
        <v>83.27272727</v>
      </c>
      <c r="L113" s="102">
        <f t="shared" si="6"/>
        <v>0</v>
      </c>
      <c r="M113" s="40"/>
      <c r="N113" s="40"/>
      <c r="O113" s="40"/>
      <c r="P113" s="40"/>
      <c r="Q113" s="40"/>
      <c r="R113" s="40"/>
      <c r="S113" s="41"/>
      <c r="T113" s="41"/>
    </row>
  </sheetData>
  <conditionalFormatting sqref="A1:A113">
    <cfRule type="timePeriod" dxfId="2" priority="1" timePeriod="today"/>
  </conditionalFormatting>
  <conditionalFormatting sqref="I1:I113">
    <cfRule type="cellIs" dxfId="3" priority="2" operator="greaterThan">
      <formula>0</formula>
    </cfRule>
  </conditionalFormatting>
  <conditionalFormatting sqref="I1:I113">
    <cfRule type="cellIs" dxfId="4" priority="3" operator="less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43"/>
    <col customWidth="1" min="2" max="8" width="8.86"/>
  </cols>
  <sheetData>
    <row r="1">
      <c r="A1" s="3" t="s">
        <v>0</v>
      </c>
      <c r="B1" s="6">
        <f>(FORMULAS!$B$13)*1</f>
        <v>15</v>
      </c>
      <c r="C1" s="9">
        <f>(FORMULAS!$B$13)*2</f>
        <v>30</v>
      </c>
      <c r="D1" s="6">
        <f>(FORMULAS!$B$13)*3</f>
        <v>45</v>
      </c>
      <c r="E1" s="9">
        <f>(FORMULAS!$B$13)*4</f>
        <v>60</v>
      </c>
      <c r="F1" s="6">
        <f>(FORMULAS!$B$13)*5</f>
        <v>75</v>
      </c>
      <c r="G1" s="9">
        <f>(FORMULAS!$B$13)*6</f>
        <v>90</v>
      </c>
      <c r="H1" s="6">
        <f>(FORMULAS!$B$13)*7</f>
        <v>105</v>
      </c>
    </row>
    <row r="2">
      <c r="A2" s="16" t="s">
        <v>20</v>
      </c>
      <c r="B2" s="18">
        <f>(FORMULAS!$B$2/100)*B$11</f>
        <v>1322.192797</v>
      </c>
      <c r="C2" s="21">
        <f>(FORMULAS!$B$2/100)*C$11</f>
        <v>2644.385593</v>
      </c>
      <c r="D2" s="18">
        <f>(FORMULAS!$B$2/100)*D$11</f>
        <v>3966.57839</v>
      </c>
      <c r="E2" s="21">
        <f>(FORMULAS!$B$2/100)*E$11</f>
        <v>5288.771186</v>
      </c>
      <c r="F2" s="18">
        <f>(FORMULAS!$B$2/100)*F$11</f>
        <v>6610.963983</v>
      </c>
      <c r="G2" s="21">
        <f>(FORMULAS!$B$2/100)*G$11</f>
        <v>7933.15678</v>
      </c>
      <c r="H2" s="18">
        <f>(FORMULAS!$B$2/100)*H$11</f>
        <v>9255.349576</v>
      </c>
    </row>
    <row r="3">
      <c r="A3" s="3" t="s">
        <v>22</v>
      </c>
      <c r="B3" s="27">
        <f>(FORMULAS!$B$3/100)*B$11</f>
        <v>147.378178</v>
      </c>
      <c r="C3" s="28">
        <f>(FORMULAS!$B$3/100)*C$11</f>
        <v>294.7563559</v>
      </c>
      <c r="D3" s="27">
        <f>(FORMULAS!$B$3/100)*D$11</f>
        <v>442.1345339</v>
      </c>
      <c r="E3" s="28">
        <f>(FORMULAS!$B$3/100)*E$11</f>
        <v>589.5127119</v>
      </c>
      <c r="F3" s="27">
        <f>(FORMULAS!$B$3/100)*F$11</f>
        <v>736.8908898</v>
      </c>
      <c r="G3" s="28">
        <f>(FORMULAS!$B$3/100)*G$11</f>
        <v>884.2690678</v>
      </c>
      <c r="H3" s="27">
        <f>(FORMULAS!$B$3/100)*H$11</f>
        <v>1031.647246</v>
      </c>
    </row>
    <row r="4">
      <c r="A4" s="16" t="s">
        <v>23</v>
      </c>
      <c r="B4" s="18">
        <f>(FORMULAS!$B$4/100)*B$11</f>
        <v>1747.48411</v>
      </c>
      <c r="C4" s="21">
        <f>(FORMULAS!$B$4/100)*C$11</f>
        <v>3494.96822</v>
      </c>
      <c r="D4" s="18">
        <f>(FORMULAS!$B$4/100)*D$11</f>
        <v>5242.452331</v>
      </c>
      <c r="E4" s="21">
        <f>(FORMULAS!$B$4/100)*E$11</f>
        <v>6989.936441</v>
      </c>
      <c r="F4" s="18">
        <f>(FORMULAS!$B$4/100)*F$11</f>
        <v>8737.420551</v>
      </c>
      <c r="G4" s="21">
        <f>(FORMULAS!$B$4/100)*G$11</f>
        <v>10484.90466</v>
      </c>
      <c r="H4" s="18">
        <f>(FORMULAS!$B$4/100)*H$11</f>
        <v>12232.38877</v>
      </c>
    </row>
    <row r="5">
      <c r="A5" s="3" t="s">
        <v>24</v>
      </c>
      <c r="B5" s="27">
        <f>(FORMULAS!$B$5/100)*B$11</f>
        <v>357.9184322</v>
      </c>
      <c r="C5" s="28">
        <f>(FORMULAS!$B$5/100)*C$11</f>
        <v>715.8368644</v>
      </c>
      <c r="D5" s="27">
        <f>(FORMULAS!$B$5/100)*D$11</f>
        <v>1073.755297</v>
      </c>
      <c r="E5" s="28">
        <f>(FORMULAS!$B$5/100)*E$11</f>
        <v>1431.673729</v>
      </c>
      <c r="F5" s="27">
        <f>(FORMULAS!$B$5/100)*F$11</f>
        <v>1789.592161</v>
      </c>
      <c r="G5" s="28">
        <f>(FORMULAS!$B$5/100)*G$11</f>
        <v>2147.510593</v>
      </c>
      <c r="H5" s="27">
        <f>(FORMULAS!$B$5/100)*H$11</f>
        <v>2505.429025</v>
      </c>
    </row>
    <row r="6">
      <c r="A6" s="16" t="s">
        <v>25</v>
      </c>
      <c r="B6" s="18">
        <f>(FORMULAS!$B$6/100)*B$11</f>
        <v>349.496822</v>
      </c>
      <c r="C6" s="21">
        <f>(FORMULAS!$B$6/100)*C$11</f>
        <v>698.9936441</v>
      </c>
      <c r="D6" s="18">
        <f>(FORMULAS!$B$6/100)*D$11</f>
        <v>1048.490466</v>
      </c>
      <c r="E6" s="21">
        <f>(FORMULAS!$B$6/100)*E$11</f>
        <v>1397.987288</v>
      </c>
      <c r="F6" s="18">
        <f>(FORMULAS!$B$6/100)*F$11</f>
        <v>1747.48411</v>
      </c>
      <c r="G6" s="21">
        <f>(FORMULAS!$B$6/100)*G$11</f>
        <v>2096.980932</v>
      </c>
      <c r="H6" s="18">
        <f>(FORMULAS!$B$6/100)*H$11</f>
        <v>2446.477754</v>
      </c>
    </row>
    <row r="7">
      <c r="A7" s="3" t="s">
        <v>26</v>
      </c>
      <c r="B7" s="27">
        <f>(FORMULAS!$B$7/100)*B$11</f>
        <v>10.52701271</v>
      </c>
      <c r="C7" s="28">
        <f>(FORMULAS!$B$7/100)*C$11</f>
        <v>21.05402542</v>
      </c>
      <c r="D7" s="27">
        <f>(FORMULAS!$B$7/100)*D$11</f>
        <v>31.58103814</v>
      </c>
      <c r="E7" s="28">
        <f>(FORMULAS!$B$7/100)*E$11</f>
        <v>42.10805085</v>
      </c>
      <c r="F7" s="27">
        <f>(FORMULAS!$B$7/100)*F$11</f>
        <v>52.63506356</v>
      </c>
      <c r="G7" s="28">
        <f>(FORMULAS!$B$7/100)*G$11</f>
        <v>63.16207627</v>
      </c>
      <c r="H7" s="27">
        <f>(FORMULAS!$B$7/100)*H$11</f>
        <v>73.68908898</v>
      </c>
    </row>
    <row r="8">
      <c r="A8" s="16" t="s">
        <v>27</v>
      </c>
      <c r="B8" s="18">
        <f>(FORMULAS!$B$8/100)*B$11</f>
        <v>40.00264831</v>
      </c>
      <c r="C8" s="21">
        <f>(FORMULAS!$B$8/100)*C$11</f>
        <v>80.00529661</v>
      </c>
      <c r="D8" s="18">
        <f>(FORMULAS!$B$8/100)*D$11</f>
        <v>120.0079449</v>
      </c>
      <c r="E8" s="21">
        <f>(FORMULAS!$B$8/100)*E$11</f>
        <v>160.0105932</v>
      </c>
      <c r="F8" s="18">
        <f>(FORMULAS!$B$8/100)*F$11</f>
        <v>200.0132415</v>
      </c>
      <c r="G8" s="21">
        <f>(FORMULAS!$B$8/100)*G$11</f>
        <v>240.0158898</v>
      </c>
      <c r="H8" s="18">
        <f>(FORMULAS!$B$8/100)*H$11</f>
        <v>280.0185381</v>
      </c>
    </row>
    <row r="9">
      <c r="A9" s="49"/>
      <c r="B9" s="49"/>
      <c r="C9" s="49"/>
      <c r="D9" s="49"/>
      <c r="E9" s="49"/>
      <c r="F9" s="49"/>
      <c r="G9" s="49"/>
      <c r="H9" s="49"/>
    </row>
    <row r="10">
      <c r="A10" s="51" t="s">
        <v>28</v>
      </c>
      <c r="B10" s="53">
        <f>B1*FORMULAS!$B$12</f>
        <v>3975</v>
      </c>
      <c r="C10" s="53">
        <f>C1*FORMULAS!$B$12</f>
        <v>7950</v>
      </c>
      <c r="D10" s="53">
        <f>D1*FORMULAS!$B$12</f>
        <v>11925</v>
      </c>
      <c r="E10" s="53">
        <f>E1*FORMULAS!$B$12</f>
        <v>15900</v>
      </c>
      <c r="F10" s="53">
        <f>F1*FORMULAS!$B$12</f>
        <v>19875</v>
      </c>
      <c r="G10" s="53">
        <f>G1*FORMULAS!$B$12</f>
        <v>23850</v>
      </c>
      <c r="H10" s="53">
        <f>H1*FORMULAS!$B$12</f>
        <v>27825</v>
      </c>
    </row>
    <row r="11">
      <c r="A11" s="51" t="s">
        <v>29</v>
      </c>
      <c r="B11" s="53">
        <f>B10/FORMULAS!$B$9</f>
        <v>2105.402542</v>
      </c>
      <c r="C11" s="53">
        <f>C10/FORMULAS!$B$9</f>
        <v>4210.805085</v>
      </c>
      <c r="D11" s="53">
        <f>D10/FORMULAS!$B$9</f>
        <v>6316.207627</v>
      </c>
      <c r="E11" s="53">
        <f>E10/FORMULAS!$B$9</f>
        <v>8421.610169</v>
      </c>
      <c r="F11" s="53">
        <f>F10/FORMULAS!$B$9</f>
        <v>10527.01271</v>
      </c>
      <c r="G11" s="53">
        <f>G10/FORMULAS!$B$9</f>
        <v>12632.41525</v>
      </c>
      <c r="H11" s="53">
        <f>H10/FORMULAS!$B$9</f>
        <v>14737.8178</v>
      </c>
    </row>
    <row r="12">
      <c r="A12" s="51" t="s">
        <v>30</v>
      </c>
      <c r="B12" s="53">
        <f t="shared" ref="B12:H12" si="1">B2/B11</f>
        <v>0.628</v>
      </c>
      <c r="C12" s="53">
        <f t="shared" si="1"/>
        <v>0.628</v>
      </c>
      <c r="D12" s="53">
        <f t="shared" si="1"/>
        <v>0.628</v>
      </c>
      <c r="E12" s="53">
        <f t="shared" si="1"/>
        <v>0.628</v>
      </c>
      <c r="F12" s="53">
        <f t="shared" si="1"/>
        <v>0.628</v>
      </c>
      <c r="G12" s="53">
        <f t="shared" si="1"/>
        <v>0.628</v>
      </c>
      <c r="H12" s="53">
        <f t="shared" si="1"/>
        <v>0.628</v>
      </c>
    </row>
  </sheetData>
  <conditionalFormatting sqref="A10:H10">
    <cfRule type="cellIs" dxfId="0" priority="1" operator="greaterThan">
      <formula>28576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2.75"/>
  <cols>
    <col customWidth="1" min="1" max="1" width="22.86"/>
    <col customWidth="1" min="2" max="8" width="8.71"/>
    <col customWidth="1" min="9" max="9" width="17.29"/>
  </cols>
  <sheetData>
    <row r="1">
      <c r="A1" s="3" t="s">
        <v>0</v>
      </c>
      <c r="B1" s="8">
        <f>(FORMULAS!$B$13)*1</f>
        <v>15</v>
      </c>
      <c r="C1" s="11">
        <f>(FORMULAS!$B$13)*2</f>
        <v>30</v>
      </c>
      <c r="D1" s="8">
        <f>(FORMULAS!$B$13)*3</f>
        <v>45</v>
      </c>
      <c r="E1" s="11">
        <f>(FORMULAS!$B$13)*4</f>
        <v>60</v>
      </c>
      <c r="F1" s="8">
        <f>(FORMULAS!$B$13)*5</f>
        <v>75</v>
      </c>
      <c r="G1" s="11">
        <f>(FORMULAS!$B$13)*6</f>
        <v>90</v>
      </c>
      <c r="H1" s="8">
        <f>(FORMULAS!$B$13)*7</f>
        <v>105</v>
      </c>
      <c r="I1" s="20" t="s">
        <v>21</v>
      </c>
    </row>
    <row r="2">
      <c r="A2" s="22" t="s">
        <v>20</v>
      </c>
      <c r="B2" s="24">
        <f>(FORMULAS!$B$22/100)*B$8</f>
        <v>127.7259975</v>
      </c>
      <c r="C2" s="26">
        <f>(FORMULAS!$B$22/100)*C$8</f>
        <v>255.4519951</v>
      </c>
      <c r="D2" s="24">
        <f>(FORMULAS!$B$22/100)*D$8</f>
        <v>383.1779926</v>
      </c>
      <c r="E2" s="26">
        <f>(FORMULAS!$B$22/100)*E$8</f>
        <v>510.9039902</v>
      </c>
      <c r="F2" s="24">
        <f>(FORMULAS!$B$22/100)*F$8</f>
        <v>638.6299877</v>
      </c>
      <c r="G2" s="26">
        <f>(FORMULAS!$B$22/100)*G$8</f>
        <v>766.3559852</v>
      </c>
      <c r="H2" s="24">
        <f>(FORMULAS!$B$22/100)*H$8</f>
        <v>894.0819828</v>
      </c>
      <c r="I2" s="31">
        <f>(FORMULAS!$B$22/100)*I$8</f>
        <v>1532.71197</v>
      </c>
    </row>
    <row r="3">
      <c r="A3" s="32" t="s">
        <v>23</v>
      </c>
      <c r="B3" s="36">
        <f>(FORMULAS!$B$23/100)*B$8</f>
        <v>218.7088999</v>
      </c>
      <c r="C3" s="39">
        <f>(FORMULAS!$B$23/100)*C$8</f>
        <v>437.4177998</v>
      </c>
      <c r="D3" s="36">
        <f>(FORMULAS!$B$23/100)*D$8</f>
        <v>656.1266997</v>
      </c>
      <c r="E3" s="39">
        <f>(FORMULAS!$B$23/100)*E$8</f>
        <v>874.8355996</v>
      </c>
      <c r="F3" s="36">
        <f>(FORMULAS!$B$23/100)*F$8</f>
        <v>1093.544499</v>
      </c>
      <c r="G3" s="39">
        <f>(FORMULAS!$B$23/100)*G$8</f>
        <v>1312.253399</v>
      </c>
      <c r="H3" s="36">
        <f>(FORMULAS!$B$23/100)*H$8</f>
        <v>1530.962299</v>
      </c>
      <c r="I3" s="43">
        <f>(FORMULAS!$B$23/100)*I$8</f>
        <v>2624.506799</v>
      </c>
    </row>
    <row r="4">
      <c r="A4" s="44" t="s">
        <v>26</v>
      </c>
      <c r="B4" s="24">
        <f>(FORMULAS!$B$24/100)*B$8</f>
        <v>1.530962299</v>
      </c>
      <c r="C4" s="26">
        <f>(FORMULAS!$B$24/100)*C$8</f>
        <v>3.061924599</v>
      </c>
      <c r="D4" s="24">
        <f>(FORMULAS!$B$24/100)*D$8</f>
        <v>4.592886898</v>
      </c>
      <c r="E4" s="26">
        <f>(FORMULAS!$B$24/100)*E$8</f>
        <v>6.123849197</v>
      </c>
      <c r="F4" s="24">
        <f>(FORMULAS!$B$24/100)*F$8</f>
        <v>7.654811496</v>
      </c>
      <c r="G4" s="26">
        <f>(FORMULAS!$B$24/100)*G$8</f>
        <v>9.185773796</v>
      </c>
      <c r="H4" s="24">
        <f>(FORMULAS!$B$24/100)*H$8</f>
        <v>10.71673609</v>
      </c>
      <c r="I4" s="31">
        <f>(FORMULAS!$B$24/100)*I$8</f>
        <v>18.37154759</v>
      </c>
    </row>
    <row r="5">
      <c r="A5" s="32" t="s">
        <v>27</v>
      </c>
      <c r="B5" s="36">
        <f>(FORMULAS!$B$25/100)*B$8</f>
        <v>1.530962299</v>
      </c>
      <c r="C5" s="39">
        <f>(FORMULAS!$B$25/100)*C$8</f>
        <v>3.061924599</v>
      </c>
      <c r="D5" s="36">
        <f>(FORMULAS!$B$25/100)*D$8</f>
        <v>4.592886898</v>
      </c>
      <c r="E5" s="39">
        <f>(FORMULAS!$B$25/100)*E$8</f>
        <v>6.123849197</v>
      </c>
      <c r="F5" s="36">
        <f>(FORMULAS!$B$25/100)*F$8</f>
        <v>7.654811496</v>
      </c>
      <c r="G5" s="39">
        <f>(FORMULAS!$B$25/100)*G$8</f>
        <v>9.185773796</v>
      </c>
      <c r="H5" s="36">
        <f>(FORMULAS!$B$25/100)*H$8</f>
        <v>10.71673609</v>
      </c>
      <c r="I5" s="43">
        <f>(FORMULAS!$B$25/100)*I$8</f>
        <v>18.37154759</v>
      </c>
    </row>
    <row r="6">
      <c r="A6" s="56"/>
      <c r="B6" s="56"/>
      <c r="C6" s="56"/>
      <c r="D6" s="56"/>
      <c r="E6" s="56"/>
      <c r="F6" s="56"/>
      <c r="G6" s="56"/>
      <c r="H6" s="56"/>
      <c r="I6" s="58"/>
    </row>
    <row r="7">
      <c r="A7" s="51" t="s">
        <v>28</v>
      </c>
      <c r="B7" s="61">
        <f>DOUGH!B$6</f>
        <v>349.496822</v>
      </c>
      <c r="C7" s="61">
        <f>DOUGH!C$6</f>
        <v>698.9936441</v>
      </c>
      <c r="D7" s="61">
        <f>DOUGH!D$6</f>
        <v>1048.490466</v>
      </c>
      <c r="E7" s="61">
        <f>DOUGH!E$6</f>
        <v>1397.987288</v>
      </c>
      <c r="F7" s="61">
        <f>DOUGH!F$6</f>
        <v>1747.48411</v>
      </c>
      <c r="G7" s="61">
        <f>DOUGH!G$6</f>
        <v>2096.980932</v>
      </c>
      <c r="H7" s="65">
        <f>DOUGH!H$6</f>
        <v>2446.477754</v>
      </c>
      <c r="I7" s="66">
        <f>G7*2</f>
        <v>4193.961864</v>
      </c>
    </row>
    <row r="8">
      <c r="A8" s="51" t="s">
        <v>29</v>
      </c>
      <c r="B8" s="53">
        <f>B7/FORMULAS!$B$26</f>
        <v>218.7088999</v>
      </c>
      <c r="C8" s="53">
        <f>C7/FORMULAS!$B$26</f>
        <v>437.4177998</v>
      </c>
      <c r="D8" s="53">
        <f>D7/FORMULAS!$B$26</f>
        <v>656.1266997</v>
      </c>
      <c r="E8" s="53">
        <f>E7/FORMULAS!$B$26</f>
        <v>874.8355996</v>
      </c>
      <c r="F8" s="53">
        <f>F7/FORMULAS!$B$26</f>
        <v>1093.544499</v>
      </c>
      <c r="G8" s="53">
        <f>G7/FORMULAS!$B$26</f>
        <v>1312.253399</v>
      </c>
      <c r="H8" s="53">
        <f>H7/FORMULAS!$B$26</f>
        <v>1530.962299</v>
      </c>
      <c r="I8" s="77">
        <f>I7/FORMULAS!$B$26</f>
        <v>2624.506799</v>
      </c>
    </row>
    <row r="9">
      <c r="A9" s="51" t="s">
        <v>30</v>
      </c>
      <c r="B9" s="53">
        <f t="shared" ref="B9:I9" si="1">B2/B8</f>
        <v>0.584</v>
      </c>
      <c r="C9" s="53">
        <f t="shared" si="1"/>
        <v>0.584</v>
      </c>
      <c r="D9" s="53">
        <f t="shared" si="1"/>
        <v>0.584</v>
      </c>
      <c r="E9" s="53">
        <f t="shared" si="1"/>
        <v>0.584</v>
      </c>
      <c r="F9" s="53">
        <f t="shared" si="1"/>
        <v>0.584</v>
      </c>
      <c r="G9" s="53">
        <f t="shared" si="1"/>
        <v>0.584</v>
      </c>
      <c r="H9" s="53">
        <f t="shared" si="1"/>
        <v>0.584</v>
      </c>
      <c r="I9" s="77">
        <f t="shared" si="1"/>
        <v>0.584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9.14"/>
    <col customWidth="1" min="2" max="20" width="17.29"/>
  </cols>
  <sheetData>
    <row r="1">
      <c r="A1" s="53"/>
      <c r="B1" s="67" t="s">
        <v>31</v>
      </c>
      <c r="C1" s="68" t="s">
        <v>32</v>
      </c>
      <c r="D1" s="69"/>
    </row>
    <row r="2">
      <c r="A2" s="67" t="s">
        <v>20</v>
      </c>
      <c r="B2" s="70">
        <v>62.8</v>
      </c>
      <c r="C2" s="68">
        <v>69.8</v>
      </c>
      <c r="D2" s="69"/>
    </row>
    <row r="3">
      <c r="A3" s="67" t="s">
        <v>22</v>
      </c>
      <c r="B3" s="70">
        <v>7.0</v>
      </c>
      <c r="C3" s="71"/>
      <c r="D3" s="69"/>
    </row>
    <row r="4">
      <c r="A4" s="67" t="s">
        <v>23</v>
      </c>
      <c r="B4" s="70">
        <v>83.0</v>
      </c>
      <c r="C4" s="68">
        <v>83.0</v>
      </c>
      <c r="D4" s="69"/>
      <c r="E4" s="72">
        <v>83.0</v>
      </c>
      <c r="F4" s="72">
        <v>66.0</v>
      </c>
    </row>
    <row r="5">
      <c r="A5" s="67" t="s">
        <v>24</v>
      </c>
      <c r="B5" s="70">
        <v>17.0</v>
      </c>
      <c r="C5" s="68">
        <v>17.0</v>
      </c>
      <c r="D5" s="69"/>
      <c r="E5" s="72">
        <v>17.0</v>
      </c>
      <c r="F5" s="72">
        <v>34.0</v>
      </c>
    </row>
    <row r="6">
      <c r="A6" s="67" t="s">
        <v>25</v>
      </c>
      <c r="B6" s="73">
        <v>16.6</v>
      </c>
      <c r="C6" s="68">
        <v>16.6</v>
      </c>
      <c r="D6" s="69"/>
      <c r="E6" s="72">
        <v>16.6</v>
      </c>
      <c r="F6" s="72">
        <v>16.6</v>
      </c>
    </row>
    <row r="7">
      <c r="A7" s="67" t="s">
        <v>26</v>
      </c>
      <c r="B7" s="74">
        <v>0.5</v>
      </c>
      <c r="C7" s="68">
        <v>0.5</v>
      </c>
      <c r="D7" s="69"/>
      <c r="E7" s="72">
        <v>0.05</v>
      </c>
      <c r="F7" s="72">
        <v>0.05</v>
      </c>
    </row>
    <row r="8">
      <c r="A8" s="67" t="s">
        <v>27</v>
      </c>
      <c r="B8" s="67">
        <v>1.9</v>
      </c>
      <c r="C8" s="68">
        <v>1.9</v>
      </c>
      <c r="D8" s="69"/>
      <c r="E8" s="72">
        <v>1.9</v>
      </c>
      <c r="F8" s="72">
        <v>1.9</v>
      </c>
    </row>
    <row r="9">
      <c r="A9" s="75" t="s">
        <v>33</v>
      </c>
      <c r="B9" s="76">
        <f t="shared" ref="B9:C9" si="1">(SUM(B2:B8))/100</f>
        <v>1.888</v>
      </c>
      <c r="C9" s="76">
        <f t="shared" si="1"/>
        <v>1.888</v>
      </c>
      <c r="D9" s="78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</row>
    <row r="10">
      <c r="A10" s="80"/>
      <c r="B10" s="81" t="s">
        <v>34</v>
      </c>
      <c r="C10" s="80"/>
    </row>
    <row r="11">
      <c r="A11" s="82"/>
      <c r="B11" s="82"/>
    </row>
    <row r="12">
      <c r="A12" s="67" t="s">
        <v>35</v>
      </c>
      <c r="B12" s="73">
        <v>265.0</v>
      </c>
      <c r="C12" s="69"/>
    </row>
    <row r="13">
      <c r="A13" s="67" t="s">
        <v>36</v>
      </c>
      <c r="B13" s="67">
        <v>15.0</v>
      </c>
      <c r="C13" s="69"/>
    </row>
    <row r="14">
      <c r="A14" s="67" t="s">
        <v>37</v>
      </c>
      <c r="B14" s="67">
        <v>4.0</v>
      </c>
      <c r="C14" s="69"/>
    </row>
    <row r="15">
      <c r="A15" s="80"/>
      <c r="B15" s="83"/>
    </row>
    <row r="16">
      <c r="A16" s="82"/>
      <c r="B16" s="84"/>
    </row>
    <row r="17">
      <c r="A17" s="75" t="s">
        <v>38</v>
      </c>
      <c r="B17" s="75">
        <v>28576.0</v>
      </c>
      <c r="C17" s="69"/>
    </row>
    <row r="18">
      <c r="A18" s="75" t="s">
        <v>39</v>
      </c>
      <c r="B18" s="75">
        <v>28576.0</v>
      </c>
      <c r="C18" s="69"/>
    </row>
    <row r="19">
      <c r="A19" s="80"/>
      <c r="B19" s="83"/>
    </row>
    <row r="20">
      <c r="A20" s="82"/>
      <c r="B20" s="82"/>
      <c r="C20" s="82"/>
    </row>
    <row r="21">
      <c r="A21" s="53"/>
      <c r="B21" s="67" t="s">
        <v>31</v>
      </c>
      <c r="C21" s="68" t="s">
        <v>32</v>
      </c>
      <c r="D21" s="69"/>
    </row>
    <row r="22">
      <c r="A22" s="85" t="s">
        <v>40</v>
      </c>
      <c r="B22" s="86">
        <v>58.4</v>
      </c>
      <c r="C22" s="68">
        <v>58.4</v>
      </c>
      <c r="D22" s="69"/>
    </row>
    <row r="23">
      <c r="A23" s="87" t="s">
        <v>41</v>
      </c>
      <c r="B23" s="88">
        <v>100.0</v>
      </c>
      <c r="C23" s="68">
        <v>100.0</v>
      </c>
      <c r="D23" s="69"/>
    </row>
    <row r="24">
      <c r="A24" s="90" t="s">
        <v>51</v>
      </c>
      <c r="B24" s="92">
        <v>0.7</v>
      </c>
      <c r="C24" s="68">
        <v>0.7</v>
      </c>
      <c r="D24" s="94"/>
    </row>
    <row r="25">
      <c r="A25" s="87" t="s">
        <v>62</v>
      </c>
      <c r="B25" s="88">
        <v>0.7</v>
      </c>
      <c r="C25" s="68">
        <v>0.7</v>
      </c>
      <c r="D25" s="69"/>
    </row>
    <row r="26">
      <c r="A26" s="96" t="s">
        <v>33</v>
      </c>
      <c r="B26" s="101">
        <f>(SUM(B22:B25))/100</f>
        <v>1.598</v>
      </c>
      <c r="C26" s="76">
        <f>(SUM(C22:C25))/100</f>
        <v>1.598</v>
      </c>
      <c r="D26" s="69"/>
    </row>
    <row r="27">
      <c r="A27" s="80"/>
      <c r="B27" s="83"/>
      <c r="C27" s="80"/>
    </row>
    <row r="28">
      <c r="B28" s="79"/>
    </row>
    <row r="29">
      <c r="B29" s="79"/>
    </row>
    <row r="30">
      <c r="B30" s="79"/>
    </row>
    <row r="31">
      <c r="B31" s="79"/>
    </row>
    <row r="32">
      <c r="B32" s="79"/>
    </row>
    <row r="33">
      <c r="B33" s="79"/>
    </row>
    <row r="34">
      <c r="B34" s="79"/>
    </row>
    <row r="35">
      <c r="B35" s="79"/>
    </row>
    <row r="36">
      <c r="B36" s="79"/>
    </row>
    <row r="37">
      <c r="B37" s="79"/>
    </row>
    <row r="38">
      <c r="B38" s="79"/>
    </row>
    <row r="39">
      <c r="B39" s="79"/>
    </row>
    <row r="40">
      <c r="B40" s="79"/>
    </row>
    <row r="41">
      <c r="B41" s="79"/>
    </row>
    <row r="42">
      <c r="B42" s="79"/>
    </row>
    <row r="43">
      <c r="B43" s="79"/>
    </row>
    <row r="44">
      <c r="B44" s="79"/>
    </row>
    <row r="45">
      <c r="B45" s="79"/>
    </row>
    <row r="46">
      <c r="B46" s="79"/>
    </row>
    <row r="47">
      <c r="B47" s="79"/>
    </row>
    <row r="48">
      <c r="B48" s="79"/>
    </row>
    <row r="49">
      <c r="B49" s="79"/>
    </row>
    <row r="50">
      <c r="B50" s="79"/>
    </row>
    <row r="51">
      <c r="B51" s="79"/>
    </row>
    <row r="52">
      <c r="B52" s="79"/>
    </row>
    <row r="53">
      <c r="B53" s="79"/>
    </row>
    <row r="54">
      <c r="B54" s="79"/>
    </row>
    <row r="55">
      <c r="B55" s="79"/>
    </row>
    <row r="56">
      <c r="B56" s="79"/>
    </row>
    <row r="57">
      <c r="B57" s="79"/>
    </row>
    <row r="58">
      <c r="B58" s="79"/>
    </row>
    <row r="59">
      <c r="B59" s="79"/>
    </row>
    <row r="60">
      <c r="B60" s="79"/>
    </row>
    <row r="61">
      <c r="B61" s="79"/>
    </row>
    <row r="62">
      <c r="B62" s="79"/>
    </row>
    <row r="63">
      <c r="B63" s="79"/>
    </row>
    <row r="64">
      <c r="B64" s="79"/>
    </row>
    <row r="65">
      <c r="B65" s="79"/>
    </row>
    <row r="66">
      <c r="B66" s="79"/>
    </row>
    <row r="67">
      <c r="B67" s="79"/>
    </row>
    <row r="68">
      <c r="B68" s="79"/>
    </row>
    <row r="69">
      <c r="B69" s="79"/>
    </row>
    <row r="70">
      <c r="B70" s="79"/>
    </row>
    <row r="71">
      <c r="B71" s="79"/>
    </row>
    <row r="72">
      <c r="B72" s="79"/>
    </row>
    <row r="73">
      <c r="B73" s="79"/>
    </row>
    <row r="74">
      <c r="B74" s="79"/>
    </row>
    <row r="75">
      <c r="B75" s="79"/>
    </row>
    <row r="76">
      <c r="B76" s="79"/>
    </row>
    <row r="77">
      <c r="B77" s="79"/>
    </row>
    <row r="78">
      <c r="B78" s="79"/>
    </row>
    <row r="79">
      <c r="B79" s="79"/>
    </row>
    <row r="80">
      <c r="B80" s="79"/>
    </row>
    <row r="81">
      <c r="B81" s="79"/>
    </row>
    <row r="82">
      <c r="B82" s="79"/>
    </row>
    <row r="83">
      <c r="B83" s="79"/>
    </row>
    <row r="84">
      <c r="B84" s="79"/>
    </row>
    <row r="85">
      <c r="B85" s="79"/>
    </row>
    <row r="86">
      <c r="B86" s="79"/>
    </row>
    <row r="87">
      <c r="B87" s="79"/>
    </row>
    <row r="88">
      <c r="B88" s="79"/>
    </row>
    <row r="89">
      <c r="B89" s="79"/>
    </row>
    <row r="90">
      <c r="B90" s="79"/>
    </row>
    <row r="91">
      <c r="B91" s="79"/>
    </row>
    <row r="92">
      <c r="B92" s="79"/>
    </row>
    <row r="93">
      <c r="B93" s="79"/>
    </row>
    <row r="94">
      <c r="B94" s="79"/>
    </row>
    <row r="95">
      <c r="B95" s="79"/>
    </row>
    <row r="96">
      <c r="B96" s="79"/>
    </row>
    <row r="97">
      <c r="B97" s="79"/>
    </row>
    <row r="98">
      <c r="B98" s="79"/>
    </row>
    <row r="99">
      <c r="B99" s="79"/>
    </row>
    <row r="100">
      <c r="B100" s="79"/>
    </row>
    <row r="101">
      <c r="B101" s="79"/>
    </row>
    <row r="102">
      <c r="B102" s="79"/>
    </row>
    <row r="103">
      <c r="B103" s="79"/>
    </row>
    <row r="104">
      <c r="B104" s="7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2.75"/>
  <cols>
    <col customWidth="1" min="1" max="1" width="20.29"/>
    <col customWidth="1" min="2" max="8" width="16.86"/>
    <col customWidth="1" min="9" max="11" width="17.29"/>
  </cols>
  <sheetData>
    <row r="1">
      <c r="A1" s="75" t="s">
        <v>42</v>
      </c>
      <c r="B1" s="75" t="s">
        <v>43</v>
      </c>
      <c r="C1" s="75" t="s">
        <v>44</v>
      </c>
      <c r="D1" s="75" t="s">
        <v>45</v>
      </c>
      <c r="E1" s="75" t="s">
        <v>46</v>
      </c>
      <c r="F1" s="75" t="s">
        <v>47</v>
      </c>
      <c r="G1" s="75" t="s">
        <v>48</v>
      </c>
      <c r="H1" s="75" t="s">
        <v>49</v>
      </c>
      <c r="I1" s="89" t="s">
        <v>50</v>
      </c>
      <c r="J1" s="89" t="s">
        <v>52</v>
      </c>
      <c r="K1" s="91" t="s">
        <v>53</v>
      </c>
    </row>
    <row r="2">
      <c r="A2" s="75" t="s">
        <v>54</v>
      </c>
      <c r="B2" s="72" t="s">
        <v>55</v>
      </c>
      <c r="C2" s="72" t="s">
        <v>56</v>
      </c>
      <c r="D2" s="93" t="s">
        <v>57</v>
      </c>
      <c r="E2" s="93" t="s">
        <v>58</v>
      </c>
      <c r="F2" s="93" t="s">
        <v>59</v>
      </c>
      <c r="G2" s="93" t="s">
        <v>60</v>
      </c>
      <c r="H2" s="93" t="s">
        <v>61</v>
      </c>
      <c r="I2" s="95"/>
      <c r="J2" s="95"/>
      <c r="K2" s="97">
        <f>AVEDEV(I9:I24)</f>
        <v>154.359375</v>
      </c>
    </row>
    <row r="3">
      <c r="A3" s="75" t="s">
        <v>63</v>
      </c>
      <c r="B3" s="110">
        <f t="shared" ref="B3:H3" si="1">AVERAGE(IF(B9:B21&lt;&gt;0,B9:B21))</f>
        <v>59.66666667</v>
      </c>
      <c r="C3" s="110">
        <f t="shared" si="1"/>
        <v>57</v>
      </c>
      <c r="D3" s="110">
        <f t="shared" si="1"/>
        <v>56.33333333</v>
      </c>
      <c r="E3" s="110">
        <f t="shared" si="1"/>
        <v>78.84615385</v>
      </c>
      <c r="F3" s="110">
        <f t="shared" si="1"/>
        <v>120.1538462</v>
      </c>
      <c r="G3" s="110">
        <f t="shared" si="1"/>
        <v>146.0909091</v>
      </c>
      <c r="H3" s="110">
        <f t="shared" si="1"/>
        <v>83.27272727</v>
      </c>
      <c r="I3" s="114">
        <f>SUM(B3:H3)</f>
        <v>601.3636364</v>
      </c>
      <c r="J3" s="115"/>
      <c r="K3" s="117"/>
    </row>
    <row r="4">
      <c r="A4" s="75" t="s">
        <v>66</v>
      </c>
      <c r="B4" s="110">
        <f t="shared" ref="B4:D4" si="2">F3</f>
        <v>120.1538462</v>
      </c>
      <c r="C4" s="110">
        <f t="shared" si="2"/>
        <v>146.0909091</v>
      </c>
      <c r="D4" s="110">
        <f t="shared" si="2"/>
        <v>83.27272727</v>
      </c>
      <c r="E4" s="110">
        <f t="shared" ref="E4:H4" si="3">B3</f>
        <v>59.66666667</v>
      </c>
      <c r="F4" s="110">
        <f t="shared" si="3"/>
        <v>57</v>
      </c>
      <c r="G4" s="110">
        <f t="shared" si="3"/>
        <v>56.33333333</v>
      </c>
      <c r="H4" s="110">
        <f t="shared" si="3"/>
        <v>78.84615385</v>
      </c>
      <c r="I4" s="115"/>
      <c r="J4" s="114">
        <f>SUM(B4:H4)</f>
        <v>601.3636364</v>
      </c>
      <c r="K4" s="117"/>
    </row>
    <row r="5">
      <c r="A5" s="75" t="s">
        <v>3</v>
      </c>
      <c r="B5" s="110">
        <f t="shared" ref="B5:E5" si="4">SUM(B3:E3)</f>
        <v>251.8461538</v>
      </c>
      <c r="C5" s="110">
        <f t="shared" si="4"/>
        <v>312.3333333</v>
      </c>
      <c r="D5" s="110">
        <f t="shared" si="4"/>
        <v>401.4242424</v>
      </c>
      <c r="E5" s="110">
        <f t="shared" si="4"/>
        <v>428.3636364</v>
      </c>
      <c r="F5" s="110">
        <f>SUM(F3:H3,B3)</f>
        <v>409.1841492</v>
      </c>
      <c r="G5" s="110">
        <f>SUM(G3:H3,B3:C3)</f>
        <v>346.030303</v>
      </c>
      <c r="H5" s="110">
        <f>SUM(H3,B3:D3)</f>
        <v>256.2727273</v>
      </c>
      <c r="I5" s="115"/>
      <c r="J5" s="115"/>
      <c r="K5" s="117"/>
    </row>
    <row r="6">
      <c r="A6" s="75" t="s">
        <v>67</v>
      </c>
      <c r="B6" s="110">
        <f t="shared" ref="B6:H6" si="5">$J$4/7</f>
        <v>85.90909091</v>
      </c>
      <c r="C6" s="110">
        <f t="shared" si="5"/>
        <v>85.90909091</v>
      </c>
      <c r="D6" s="110">
        <f t="shared" si="5"/>
        <v>85.90909091</v>
      </c>
      <c r="E6" s="110">
        <f t="shared" si="5"/>
        <v>85.90909091</v>
      </c>
      <c r="F6" s="110">
        <f t="shared" si="5"/>
        <v>85.90909091</v>
      </c>
      <c r="G6" s="110">
        <f t="shared" si="5"/>
        <v>85.90909091</v>
      </c>
      <c r="H6" s="110">
        <f t="shared" si="5"/>
        <v>85.90909091</v>
      </c>
      <c r="I6" s="115"/>
      <c r="J6" s="114">
        <f>SUM(B6:H6)</f>
        <v>601.3636364</v>
      </c>
      <c r="K6" s="117"/>
    </row>
    <row r="7">
      <c r="A7" s="75" t="s">
        <v>69</v>
      </c>
      <c r="B7" s="61">
        <f>SUM(B3:E3,B6)</f>
        <v>337.7552448</v>
      </c>
      <c r="C7" s="110">
        <f t="shared" ref="C7:H7" si="6">B7-B3+C6</f>
        <v>363.997669</v>
      </c>
      <c r="D7" s="110">
        <f t="shared" si="6"/>
        <v>392.9067599</v>
      </c>
      <c r="E7" s="110">
        <f t="shared" si="6"/>
        <v>422.4825175</v>
      </c>
      <c r="F7" s="110">
        <f t="shared" si="6"/>
        <v>429.5454545</v>
      </c>
      <c r="G7" s="110">
        <f t="shared" si="6"/>
        <v>395.3006993</v>
      </c>
      <c r="H7" s="110">
        <f t="shared" si="6"/>
        <v>335.1188811</v>
      </c>
      <c r="I7" s="115"/>
      <c r="J7" s="115"/>
      <c r="K7" s="117"/>
    </row>
    <row r="8">
      <c r="A8" s="124"/>
      <c r="B8" s="125"/>
      <c r="C8" s="125"/>
      <c r="D8" s="125"/>
      <c r="E8" s="125"/>
      <c r="F8" s="125"/>
      <c r="G8" s="125"/>
      <c r="H8" s="126"/>
      <c r="I8" s="95"/>
      <c r="J8" s="95"/>
      <c r="K8" s="117"/>
    </row>
    <row r="9">
      <c r="A9" s="127" t="str">
        <f>TEXT('12th INVENTORY'!$A$2+(ROW(1:1)-1)*7, "mm/dd/yy")&amp;" - "&amp;TEXT('12th INVENTORY'!$A$2+(ROW(1:1)-1)*7+6, "mm/dd/yy")</f>
        <v>12/19/16 - 12/25/16</v>
      </c>
      <c r="B9" s="129">
        <f t="array" ref="B9:H9">TRANSPOSE('12th INVENTORY'!L2:L8)</f>
        <v>65</v>
      </c>
      <c r="C9" s="129">
        <v>82.0</v>
      </c>
      <c r="D9" s="129">
        <v>23.0</v>
      </c>
      <c r="E9" s="129">
        <v>90.0</v>
      </c>
      <c r="F9" s="129">
        <v>87.0</v>
      </c>
      <c r="G9" s="129">
        <v>0.0</v>
      </c>
      <c r="H9" s="130">
        <v>0.0</v>
      </c>
      <c r="I9" s="131">
        <f t="shared" ref="I9:I24" si="7">SUM(B9:H9)</f>
        <v>347</v>
      </c>
      <c r="J9" s="132">
        <f>SUM('12th INVENTORY'!F2:F8)</f>
        <v>270</v>
      </c>
      <c r="K9" s="133"/>
    </row>
    <row r="10">
      <c r="A10" s="127" t="str">
        <f>TEXT('12th INVENTORY'!$A$2+(ROW(2:2)-1)*7, "mm/dd/yy")&amp;" - "&amp;TEXT('12th INVENTORY'!$A$2+(ROW(2:2)-1)*7+6, "mm/dd/yy")</f>
        <v>12/26/16 - 01/01/17</v>
      </c>
      <c r="B10" s="129">
        <f t="array" ref="B10:H10">TRANSPOSE('12th INVENTORY'!L9:L15)</f>
        <v>0</v>
      </c>
      <c r="C10" s="129">
        <v>89.0</v>
      </c>
      <c r="D10" s="129">
        <v>100.0</v>
      </c>
      <c r="E10" s="129">
        <v>96.0</v>
      </c>
      <c r="F10" s="129">
        <v>134.0</v>
      </c>
      <c r="G10" s="129">
        <v>117.0</v>
      </c>
      <c r="H10" s="130">
        <v>52.0</v>
      </c>
      <c r="I10" s="131">
        <f t="shared" si="7"/>
        <v>588</v>
      </c>
      <c r="J10" s="132">
        <f>SUM('12th INVENTORY'!F9:F15)</f>
        <v>600</v>
      </c>
      <c r="K10" s="133"/>
    </row>
    <row r="11">
      <c r="A11" s="127" t="str">
        <f>TEXT('12th INVENTORY'!$A$2+(ROW(3:3)-1)*7, "mm/dd/yy")&amp;" - "&amp;TEXT('12th INVENTORY'!$A$2+(ROW(3:3)-1)*7+6, "mm/dd/yy")</f>
        <v>01/02/17 - 01/08/17</v>
      </c>
      <c r="B11" s="129">
        <f t="array" ref="B11:H11">TRANSPOSE('12th INVENTORY'!L16:L22)</f>
        <v>58</v>
      </c>
      <c r="C11" s="129">
        <v>43.0</v>
      </c>
      <c r="D11" s="129">
        <v>34.0</v>
      </c>
      <c r="E11" s="129">
        <v>49.0</v>
      </c>
      <c r="F11" s="129">
        <v>88.0</v>
      </c>
      <c r="G11" s="129">
        <v>0.0</v>
      </c>
      <c r="H11" s="130">
        <v>0.0</v>
      </c>
      <c r="I11" s="131">
        <f t="shared" si="7"/>
        <v>272</v>
      </c>
      <c r="J11" s="132">
        <f>SUM('12th INVENTORY'!F16:F22)</f>
        <v>390</v>
      </c>
      <c r="K11" s="133"/>
    </row>
    <row r="12">
      <c r="A12" s="127" t="str">
        <f>TEXT('12th INVENTORY'!$A$2+(ROW(4:4)-1)*7, "mm/dd/yy")&amp;" - "&amp;TEXT('12th INVENTORY'!$A$2+(ROW(4:4)-1)*7+6, "mm/dd/yy")</f>
        <v>01/09/17 - 01/15/17</v>
      </c>
      <c r="B12" s="129">
        <f t="array" ref="B12:H12">TRANSPOSE('12th INVENTORY'!L23:L29)</f>
        <v>54</v>
      </c>
      <c r="C12" s="129">
        <v>45.0</v>
      </c>
      <c r="D12" s="129">
        <v>0.0</v>
      </c>
      <c r="E12" s="129">
        <v>41.0</v>
      </c>
      <c r="F12" s="129">
        <v>38.0</v>
      </c>
      <c r="G12" s="129">
        <v>59.0</v>
      </c>
      <c r="H12" s="130">
        <v>45.0</v>
      </c>
      <c r="I12" s="131">
        <f t="shared" si="7"/>
        <v>282</v>
      </c>
      <c r="J12" s="132">
        <f>SUM('12th INVENTORY'!F23:F29)</f>
        <v>210</v>
      </c>
      <c r="K12" s="133"/>
    </row>
    <row r="13">
      <c r="A13" s="127" t="str">
        <f>TEXT('12th INVENTORY'!$A$2+(ROW(5:5)-1)*7, "mm/dd/yy")&amp;" - "&amp;TEXT('12th INVENTORY'!$A$2+(ROW(5:5)-1)*7+6, "mm/dd/yy")</f>
        <v>01/16/17 - 01/22/17</v>
      </c>
      <c r="B13" s="129">
        <f t="array" ref="B13:H13">TRANSPOSE('12th INVENTORY'!L30:L36)</f>
        <v>35</v>
      </c>
      <c r="C13" s="129">
        <v>15.0</v>
      </c>
      <c r="D13" s="129">
        <v>47.0</v>
      </c>
      <c r="E13" s="129">
        <v>85.0</v>
      </c>
      <c r="F13" s="129">
        <v>48.0</v>
      </c>
      <c r="G13" s="129">
        <v>109.0</v>
      </c>
      <c r="H13" s="130">
        <v>82.0</v>
      </c>
      <c r="I13" s="131">
        <f t="shared" si="7"/>
        <v>421</v>
      </c>
      <c r="J13" s="132">
        <f>SUM('12th INVENTORY'!F30:F36)</f>
        <v>540</v>
      </c>
      <c r="K13" s="133"/>
    </row>
    <row r="14">
      <c r="A14" s="127" t="str">
        <f>TEXT('12th INVENTORY'!$A$2+(ROW(6:6)-1)*7, "mm/dd/yy")&amp;" - "&amp;TEXT('12th INVENTORY'!$A$2+(ROW(6:6)-1)*7+6, "mm/dd/yy")</f>
        <v>01/23/17 - 01/29/17</v>
      </c>
      <c r="B14" s="129">
        <f t="array" ref="B14:H14">TRANSPOSE('12th INVENTORY'!L37:L43)</f>
        <v>68</v>
      </c>
      <c r="C14" s="129">
        <v>64.0</v>
      </c>
      <c r="D14" s="129">
        <v>74.0</v>
      </c>
      <c r="E14" s="129">
        <v>83.0</v>
      </c>
      <c r="F14" s="129">
        <v>150.0</v>
      </c>
      <c r="G14" s="129">
        <v>120.0</v>
      </c>
      <c r="H14" s="130">
        <v>95.0</v>
      </c>
      <c r="I14" s="131">
        <f t="shared" si="7"/>
        <v>654</v>
      </c>
      <c r="J14" s="132">
        <f>SUM('12th INVENTORY'!F37:F43)</f>
        <v>660</v>
      </c>
      <c r="K14" s="133"/>
    </row>
    <row r="15">
      <c r="A15" s="127" t="str">
        <f>TEXT('12th INVENTORY'!$A$2+(ROW(7:7)-1)*7, "mm/dd/yy")&amp;" - "&amp;TEXT('12th INVENTORY'!$A$2+(ROW(7:7)-1)*7+6, "mm/dd/yy")</f>
        <v>01/30/17 - 02/05/17</v>
      </c>
      <c r="B15" s="129">
        <f t="array" ref="B15:H15">TRANSPOSE('12th INVENTORY'!L44:L50)</f>
        <v>42</v>
      </c>
      <c r="C15" s="129">
        <v>58.0</v>
      </c>
      <c r="D15" s="129">
        <v>41.0</v>
      </c>
      <c r="E15" s="129">
        <v>79.0</v>
      </c>
      <c r="F15" s="129">
        <v>75.0</v>
      </c>
      <c r="G15" s="129">
        <v>124.0</v>
      </c>
      <c r="H15" s="130">
        <v>56.0</v>
      </c>
      <c r="I15" s="131">
        <f t="shared" si="7"/>
        <v>475</v>
      </c>
      <c r="J15" s="132">
        <f>SUM('12th INVENTORY'!F44:F50)</f>
        <v>450</v>
      </c>
      <c r="K15" s="133"/>
    </row>
    <row r="16">
      <c r="A16" s="127" t="str">
        <f>TEXT('12th INVENTORY'!$A$2+(ROW(8:8)-1)*7, "mm/dd/yy")&amp;" - "&amp;TEXT('12th INVENTORY'!$A$2+(ROW(8:8)-1)*7+6, "mm/dd/yy")</f>
        <v>02/06/17 - 02/12/17</v>
      </c>
      <c r="B16" s="129">
        <f t="array" ref="B16:H16">TRANSPOSE('12th INVENTORY'!L51:L57)</f>
        <v>40</v>
      </c>
      <c r="C16" s="129">
        <v>51.0</v>
      </c>
      <c r="D16" s="129">
        <v>53.0</v>
      </c>
      <c r="E16" s="129">
        <v>72.0</v>
      </c>
      <c r="F16" s="129">
        <v>150.0</v>
      </c>
      <c r="G16" s="129">
        <v>174.0</v>
      </c>
      <c r="H16" s="130">
        <v>90.0</v>
      </c>
      <c r="I16" s="131">
        <f t="shared" si="7"/>
        <v>630</v>
      </c>
      <c r="J16" s="132">
        <f>SUM('12th INVENTORY'!F51:F57)</f>
        <v>630</v>
      </c>
      <c r="K16" s="133"/>
    </row>
    <row r="17">
      <c r="A17" s="127" t="str">
        <f>TEXT('12th INVENTORY'!$A$2+(ROW(9:9)-1)*7, "mm/dd/yy")&amp;" - "&amp;TEXT('12th INVENTORY'!$A$2+(ROW(9:9)-1)*7+6, "mm/dd/yy")</f>
        <v>02/13/17 - 02/19/17</v>
      </c>
      <c r="B17" s="129">
        <f t="array" ref="B17:H17">TRANSPOSE('12th INVENTORY'!L58:L64)</f>
        <v>80</v>
      </c>
      <c r="C17" s="129">
        <v>78.0</v>
      </c>
      <c r="D17" s="129">
        <v>35.0</v>
      </c>
      <c r="E17" s="129">
        <v>60.0</v>
      </c>
      <c r="F17" s="129">
        <v>188.0</v>
      </c>
      <c r="G17" s="129">
        <v>196.0</v>
      </c>
      <c r="H17" s="130">
        <v>106.0</v>
      </c>
      <c r="I17" s="131">
        <f t="shared" si="7"/>
        <v>743</v>
      </c>
      <c r="J17" s="132">
        <f>SUM('12th INVENTORY'!F58:F64)</f>
        <v>795</v>
      </c>
      <c r="K17" s="133"/>
    </row>
    <row r="18">
      <c r="A18" s="127" t="str">
        <f>TEXT('12th INVENTORY'!$A$2+(ROW(10:10)-1)*7, "mm/dd/yy")&amp;" - "&amp;TEXT('12th INVENTORY'!$A$2+(ROW(10:10)-1)*7+6, "mm/dd/yy")</f>
        <v>02/20/17 - 02/26/17</v>
      </c>
      <c r="B18" s="129">
        <f t="array" ref="B18:H18">TRANSPOSE('12th INVENTORY'!L65:L71)</f>
        <v>90</v>
      </c>
      <c r="C18" s="129">
        <v>44.0</v>
      </c>
      <c r="D18" s="129">
        <v>81.0</v>
      </c>
      <c r="E18" s="129">
        <v>78.0</v>
      </c>
      <c r="F18" s="129">
        <v>123.0</v>
      </c>
      <c r="G18" s="129">
        <v>180.0</v>
      </c>
      <c r="H18" s="130">
        <v>68.0</v>
      </c>
      <c r="I18" s="131">
        <f t="shared" si="7"/>
        <v>664</v>
      </c>
      <c r="J18" s="132">
        <f>SUM('12th INVENTORY'!F65:F71)</f>
        <v>675</v>
      </c>
      <c r="K18" s="133"/>
    </row>
    <row r="19">
      <c r="A19" s="127" t="str">
        <f>TEXT('12th INVENTORY'!$A$2+(ROW(11:11)-1)*7, "mm/dd/yy")&amp;" - "&amp;TEXT('12th INVENTORY'!$A$2+(ROW(11:11)-1)*7+6, "mm/dd/yy")</f>
        <v>02/27/17 - 03/05/17</v>
      </c>
      <c r="B19" s="129">
        <f t="array" ref="B19:H19">TRANSPOSE('12th INVENTORY'!L72:L78)</f>
        <v>55</v>
      </c>
      <c r="C19" s="155">
        <v>43.0</v>
      </c>
      <c r="D19" s="155">
        <v>71.0</v>
      </c>
      <c r="E19" s="155">
        <v>96.0</v>
      </c>
      <c r="F19" s="155">
        <v>125.0</v>
      </c>
      <c r="G19" s="155">
        <v>161.0</v>
      </c>
      <c r="H19" s="157">
        <v>58.0</v>
      </c>
      <c r="I19" s="131">
        <f t="shared" si="7"/>
        <v>609</v>
      </c>
      <c r="J19" s="132">
        <f>SUM('12th INVENTORY'!F72:F78)</f>
        <v>615</v>
      </c>
      <c r="K19" s="133"/>
    </row>
    <row r="20">
      <c r="A20" s="127" t="str">
        <f>TEXT('12th INVENTORY'!$A$2+(ROW(12:12)-1)*7, "mm/dd/yy")&amp;" - "&amp;TEXT('12th INVENTORY'!$A$2+(ROW(12:12)-1)*7+6, "mm/dd/yy")</f>
        <v>03/06/17 - 03/12/17</v>
      </c>
      <c r="B20" s="129">
        <f t="array" ref="B20:H20">TRANSPOSE('12th INVENTORY'!L79:L85)</f>
        <v>48</v>
      </c>
      <c r="C20" s="155">
        <v>67.0</v>
      </c>
      <c r="D20" s="155">
        <v>50.0</v>
      </c>
      <c r="E20" s="155">
        <v>61.0</v>
      </c>
      <c r="F20" s="155">
        <v>216.0</v>
      </c>
      <c r="G20" s="155">
        <v>164.0</v>
      </c>
      <c r="H20" s="157">
        <v>142.0</v>
      </c>
      <c r="I20" s="131">
        <f t="shared" si="7"/>
        <v>748</v>
      </c>
      <c r="J20" s="132">
        <f>SUM('12th INVENTORY'!F79:F85)</f>
        <v>690</v>
      </c>
      <c r="K20" s="133"/>
    </row>
    <row r="21">
      <c r="A21" s="127" t="str">
        <f>TEXT('12th INVENTORY'!$A$2+(ROW(13:13)-1)*7, "mm/dd/yy")&amp;" - "&amp;TEXT('12th INVENTORY'!$A$2+(ROW(13:13)-1)*7+6, "mm/dd/yy")</f>
        <v>03/13/17 - 03/19/17</v>
      </c>
      <c r="B21" s="129">
        <f t="array" ref="B21:H21">TRANSPOSE('12th INVENTORY'!L86:L92)</f>
        <v>81</v>
      </c>
      <c r="C21" s="155">
        <v>62.0</v>
      </c>
      <c r="D21" s="155">
        <v>67.0</v>
      </c>
      <c r="E21" s="155">
        <v>135.0</v>
      </c>
      <c r="F21" s="155">
        <v>140.0</v>
      </c>
      <c r="G21" s="155">
        <v>203.0</v>
      </c>
      <c r="H21" s="157">
        <v>122.0</v>
      </c>
      <c r="I21" s="131">
        <f t="shared" si="7"/>
        <v>810</v>
      </c>
      <c r="J21" s="132">
        <f>SUM('12th INVENTORY'!F86:F92)</f>
        <v>870</v>
      </c>
      <c r="K21" s="133"/>
    </row>
    <row r="22">
      <c r="A22" s="159" t="str">
        <f>TEXT('12th INVENTORY'!$A$2+(ROW(14:14)-1)*7, "mm/dd/yy")&amp;" - "&amp;TEXT('12th INVENTORY'!$A$2+(ROW(14:14)-1)*7+6, "mm/dd/yy")</f>
        <v>03/20/17 - 03/26/17</v>
      </c>
      <c r="B22" s="161">
        <f t="array" ref="B22:H22">TRANSPOSE('12th INVENTORY'!L93:L99)</f>
        <v>67</v>
      </c>
      <c r="C22" s="162">
        <v>65.0</v>
      </c>
      <c r="D22" s="162">
        <v>79.0</v>
      </c>
      <c r="E22" s="162">
        <v>99.0</v>
      </c>
      <c r="F22" s="162">
        <v>120.0</v>
      </c>
      <c r="G22" s="162">
        <v>229.0</v>
      </c>
      <c r="H22" s="163">
        <v>96.0</v>
      </c>
      <c r="I22" s="164">
        <f t="shared" si="7"/>
        <v>755</v>
      </c>
      <c r="J22" s="165">
        <f>SUM('12th INVENTORY'!F93:F99)</f>
        <v>795</v>
      </c>
      <c r="K22" s="133"/>
    </row>
    <row r="23">
      <c r="A23" s="159" t="str">
        <f>TEXT('12th INVENTORY'!$A$2+(ROW(15:15)-1)*7, "mm/dd/yy")&amp;" - "&amp;TEXT('12th INVENTORY'!$A$2+(ROW(15:15)-1)*7+6, "mm/dd/yy")</f>
        <v>03/27/17 - 04/02/17</v>
      </c>
      <c r="B23" s="161">
        <f t="array" ref="B23:H23">TRANSPOSE('12th INVENTORY'!L100:L106)</f>
        <v>72</v>
      </c>
      <c r="C23" s="162">
        <v>113.0</v>
      </c>
      <c r="D23" s="162">
        <v>90.0</v>
      </c>
      <c r="E23" s="162">
        <v>115.0</v>
      </c>
      <c r="F23" s="162">
        <v>213.0</v>
      </c>
      <c r="G23" s="162">
        <v>219.0</v>
      </c>
      <c r="H23" s="163">
        <v>123.0</v>
      </c>
      <c r="I23" s="164">
        <f t="shared" si="7"/>
        <v>945</v>
      </c>
      <c r="J23" s="165">
        <f>SUM('12th INVENTORY'!F100:F106)</f>
        <v>945</v>
      </c>
      <c r="K23" s="133"/>
    </row>
    <row r="24">
      <c r="A24" s="159" t="str">
        <f>TEXT('12th INVENTORY'!$A$2+(ROW(16:16)-1)*7, "mm/dd/yy")&amp;" - "&amp;TEXT('12th INVENTORY'!$A$2+(ROW(16:16)-1)*7+6, "mm/dd/yy")</f>
        <v>04/03/17 - 04/09/17</v>
      </c>
      <c r="B24" s="161">
        <f t="array" ref="B24:H24">TRANSPOSE('12th INVENTORY'!L107:L113)</f>
        <v>120</v>
      </c>
      <c r="C24" s="162">
        <v>80.0</v>
      </c>
      <c r="D24" s="162">
        <v>70.0</v>
      </c>
      <c r="E24" s="162">
        <v>86.0</v>
      </c>
      <c r="F24" s="162">
        <v>139.0</v>
      </c>
      <c r="G24" s="162">
        <v>215.0</v>
      </c>
      <c r="H24" s="163">
        <v>0.0</v>
      </c>
      <c r="I24" s="166">
        <f t="shared" si="7"/>
        <v>710</v>
      </c>
      <c r="J24" s="167">
        <f>SUM('12th INVENTORY'!F107:F113)</f>
        <v>840</v>
      </c>
      <c r="K24" s="16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29"/>
    <col customWidth="1" min="2" max="2" width="19.57"/>
    <col customWidth="1" min="3" max="21" width="17.29"/>
  </cols>
  <sheetData>
    <row r="1">
      <c r="B1" s="109" t="s">
        <v>64</v>
      </c>
      <c r="C1" s="111" t="s">
        <v>43</v>
      </c>
      <c r="D1" s="111" t="s">
        <v>44</v>
      </c>
      <c r="E1" s="111" t="s">
        <v>45</v>
      </c>
      <c r="F1" s="111" t="s">
        <v>46</v>
      </c>
      <c r="G1" s="111" t="s">
        <v>47</v>
      </c>
      <c r="H1" s="111" t="s">
        <v>48</v>
      </c>
      <c r="I1" s="111" t="s">
        <v>49</v>
      </c>
    </row>
    <row r="2">
      <c r="A2" s="109" t="s">
        <v>65</v>
      </c>
      <c r="B2" s="113">
        <v>100.0</v>
      </c>
      <c r="C2" s="118">
        <f>($B2/100)*'12th OVERVIEW'!B3</f>
        <v>59.66666667</v>
      </c>
      <c r="D2" s="118">
        <f>($B2/100)*'12th OVERVIEW'!C3</f>
        <v>57</v>
      </c>
      <c r="E2" s="118">
        <f>($B2/100)*'12th OVERVIEW'!D3</f>
        <v>56.33333333</v>
      </c>
      <c r="F2" s="118">
        <f>($B2/100)*'12th OVERVIEW'!E3</f>
        <v>78.84615385</v>
      </c>
      <c r="G2" s="118">
        <f>($B2/100)*'12th OVERVIEW'!F3</f>
        <v>120.1538462</v>
      </c>
      <c r="H2" s="118">
        <f>($B2/100)*'12th OVERVIEW'!G3</f>
        <v>146.0909091</v>
      </c>
      <c r="I2" s="118">
        <f>($B2/100)*'12th OVERVIEW'!H3</f>
        <v>83.27272727</v>
      </c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</row>
    <row r="3">
      <c r="A3" s="122" t="s">
        <v>68</v>
      </c>
      <c r="B3" s="109">
        <v>0.0</v>
      </c>
      <c r="C3" s="123">
        <f t="shared" ref="C3:I3" si="1">($B3/100)*C$2</f>
        <v>0</v>
      </c>
      <c r="D3" s="123">
        <f t="shared" si="1"/>
        <v>0</v>
      </c>
      <c r="E3" s="123">
        <f t="shared" si="1"/>
        <v>0</v>
      </c>
      <c r="F3" s="123">
        <f t="shared" si="1"/>
        <v>0</v>
      </c>
      <c r="G3" s="123">
        <f t="shared" si="1"/>
        <v>0</v>
      </c>
      <c r="H3" s="123">
        <f t="shared" si="1"/>
        <v>0</v>
      </c>
      <c r="I3" s="123">
        <f t="shared" si="1"/>
        <v>0</v>
      </c>
    </row>
    <row r="4">
      <c r="A4" s="122" t="s">
        <v>70</v>
      </c>
      <c r="B4" s="109">
        <v>2.0</v>
      </c>
      <c r="C4" s="123">
        <f t="shared" ref="C4:I4" si="2">($B4/100)*C$2</f>
        <v>1.193333333</v>
      </c>
      <c r="D4" s="123">
        <f t="shared" si="2"/>
        <v>1.14</v>
      </c>
      <c r="E4" s="123">
        <f t="shared" si="2"/>
        <v>1.126666667</v>
      </c>
      <c r="F4" s="123">
        <f t="shared" si="2"/>
        <v>1.576923077</v>
      </c>
      <c r="G4" s="123">
        <f t="shared" si="2"/>
        <v>2.403076923</v>
      </c>
      <c r="H4" s="123">
        <f t="shared" si="2"/>
        <v>2.921818182</v>
      </c>
      <c r="I4" s="123">
        <f t="shared" si="2"/>
        <v>1.665454545</v>
      </c>
    </row>
    <row r="5">
      <c r="A5" s="122" t="s">
        <v>71</v>
      </c>
      <c r="B5" s="109">
        <v>6.0</v>
      </c>
      <c r="C5" s="123">
        <f t="shared" ref="C5:I5" si="3">($B5/100)*C$2</f>
        <v>3.58</v>
      </c>
      <c r="D5" s="123">
        <f t="shared" si="3"/>
        <v>3.42</v>
      </c>
      <c r="E5" s="123">
        <f t="shared" si="3"/>
        <v>3.38</v>
      </c>
      <c r="F5" s="123">
        <f t="shared" si="3"/>
        <v>4.730769231</v>
      </c>
      <c r="G5" s="123">
        <f t="shared" si="3"/>
        <v>7.209230769</v>
      </c>
      <c r="H5" s="123">
        <f t="shared" si="3"/>
        <v>8.765454545</v>
      </c>
      <c r="I5" s="123">
        <f t="shared" si="3"/>
        <v>4.996363636</v>
      </c>
    </row>
    <row r="6">
      <c r="A6" s="122" t="s">
        <v>72</v>
      </c>
      <c r="B6" s="109">
        <v>19.0</v>
      </c>
      <c r="C6" s="123">
        <f t="shared" ref="C6:I6" si="4">($B6/100)*C$2</f>
        <v>11.33666667</v>
      </c>
      <c r="D6" s="123">
        <f t="shared" si="4"/>
        <v>10.83</v>
      </c>
      <c r="E6" s="123">
        <f t="shared" si="4"/>
        <v>10.70333333</v>
      </c>
      <c r="F6" s="123">
        <f t="shared" si="4"/>
        <v>14.98076923</v>
      </c>
      <c r="G6" s="123">
        <f t="shared" si="4"/>
        <v>22.82923077</v>
      </c>
      <c r="H6" s="123">
        <f t="shared" si="4"/>
        <v>27.75727273</v>
      </c>
      <c r="I6" s="123">
        <f t="shared" si="4"/>
        <v>15.82181818</v>
      </c>
    </row>
    <row r="7">
      <c r="A7" s="122" t="s">
        <v>73</v>
      </c>
      <c r="B7" s="109">
        <v>26.0</v>
      </c>
      <c r="C7" s="123">
        <f t="shared" ref="C7:I7" si="5">($B7/100)*C$2</f>
        <v>15.51333333</v>
      </c>
      <c r="D7" s="123">
        <f t="shared" si="5"/>
        <v>14.82</v>
      </c>
      <c r="E7" s="123">
        <f t="shared" si="5"/>
        <v>14.64666667</v>
      </c>
      <c r="F7" s="123">
        <f t="shared" si="5"/>
        <v>20.5</v>
      </c>
      <c r="G7" s="123">
        <f t="shared" si="5"/>
        <v>31.24</v>
      </c>
      <c r="H7" s="123">
        <f t="shared" si="5"/>
        <v>37.98363636</v>
      </c>
      <c r="I7" s="123">
        <f t="shared" si="5"/>
        <v>21.65090909</v>
      </c>
    </row>
    <row r="8">
      <c r="A8" s="122" t="s">
        <v>74</v>
      </c>
      <c r="B8" s="109">
        <v>6.0</v>
      </c>
      <c r="C8" s="123">
        <f t="shared" ref="C8:I8" si="6">($B8/100)*C$2</f>
        <v>3.58</v>
      </c>
      <c r="D8" s="123">
        <f t="shared" si="6"/>
        <v>3.42</v>
      </c>
      <c r="E8" s="123">
        <f t="shared" si="6"/>
        <v>3.38</v>
      </c>
      <c r="F8" s="123">
        <f t="shared" si="6"/>
        <v>4.730769231</v>
      </c>
      <c r="G8" s="123">
        <f t="shared" si="6"/>
        <v>7.209230769</v>
      </c>
      <c r="H8" s="123">
        <f t="shared" si="6"/>
        <v>8.765454545</v>
      </c>
      <c r="I8" s="123">
        <f t="shared" si="6"/>
        <v>4.996363636</v>
      </c>
    </row>
    <row r="9">
      <c r="A9" s="122" t="s">
        <v>75</v>
      </c>
      <c r="B9" s="109">
        <v>6.0</v>
      </c>
      <c r="C9" s="123">
        <f t="shared" ref="C9:I9" si="7">($B9/100)*C$2</f>
        <v>3.58</v>
      </c>
      <c r="D9" s="123">
        <f t="shared" si="7"/>
        <v>3.42</v>
      </c>
      <c r="E9" s="123">
        <f t="shared" si="7"/>
        <v>3.38</v>
      </c>
      <c r="F9" s="123">
        <f t="shared" si="7"/>
        <v>4.730769231</v>
      </c>
      <c r="G9" s="123">
        <f t="shared" si="7"/>
        <v>7.209230769</v>
      </c>
      <c r="H9" s="123">
        <f t="shared" si="7"/>
        <v>8.765454545</v>
      </c>
      <c r="I9" s="123">
        <f t="shared" si="7"/>
        <v>4.996363636</v>
      </c>
    </row>
    <row r="10">
      <c r="A10" s="122" t="s">
        <v>76</v>
      </c>
      <c r="B10" s="109">
        <v>21.0</v>
      </c>
      <c r="C10" s="123">
        <f t="shared" ref="C10:I10" si="8">($B10/100)*C$2</f>
        <v>12.53</v>
      </c>
      <c r="D10" s="123">
        <f t="shared" si="8"/>
        <v>11.97</v>
      </c>
      <c r="E10" s="123">
        <f t="shared" si="8"/>
        <v>11.83</v>
      </c>
      <c r="F10" s="123">
        <f t="shared" si="8"/>
        <v>16.55769231</v>
      </c>
      <c r="G10" s="123">
        <f t="shared" si="8"/>
        <v>25.23230769</v>
      </c>
      <c r="H10" s="123">
        <f t="shared" si="8"/>
        <v>30.67909091</v>
      </c>
      <c r="I10" s="123">
        <f t="shared" si="8"/>
        <v>17.48727273</v>
      </c>
    </row>
    <row r="11">
      <c r="A11" s="122" t="s">
        <v>77</v>
      </c>
      <c r="B11" s="109">
        <v>6.0</v>
      </c>
      <c r="C11" s="123">
        <f t="shared" ref="C11:I11" si="9">($B11/100)*C$2</f>
        <v>3.58</v>
      </c>
      <c r="D11" s="123">
        <f t="shared" si="9"/>
        <v>3.42</v>
      </c>
      <c r="E11" s="123">
        <f t="shared" si="9"/>
        <v>3.38</v>
      </c>
      <c r="F11" s="123">
        <f t="shared" si="9"/>
        <v>4.730769231</v>
      </c>
      <c r="G11" s="123">
        <f t="shared" si="9"/>
        <v>7.209230769</v>
      </c>
      <c r="H11" s="123">
        <f t="shared" si="9"/>
        <v>8.765454545</v>
      </c>
      <c r="I11" s="123">
        <f t="shared" si="9"/>
        <v>4.996363636</v>
      </c>
    </row>
    <row r="12">
      <c r="A12" s="122" t="s">
        <v>78</v>
      </c>
      <c r="B12" s="109">
        <v>12.0</v>
      </c>
      <c r="C12" s="123">
        <f t="shared" ref="C12:I12" si="10">($B12/100)*C$2</f>
        <v>7.16</v>
      </c>
      <c r="D12" s="123">
        <f t="shared" si="10"/>
        <v>6.84</v>
      </c>
      <c r="E12" s="123">
        <f t="shared" si="10"/>
        <v>6.76</v>
      </c>
      <c r="F12" s="123">
        <f t="shared" si="10"/>
        <v>9.461538462</v>
      </c>
      <c r="G12" s="123">
        <f t="shared" si="10"/>
        <v>14.41846154</v>
      </c>
      <c r="H12" s="123">
        <f t="shared" si="10"/>
        <v>17.53090909</v>
      </c>
      <c r="I12" s="123">
        <f t="shared" si="10"/>
        <v>9.992727273</v>
      </c>
    </row>
    <row r="13">
      <c r="A13" s="109" t="s">
        <v>79</v>
      </c>
      <c r="B13" s="113">
        <v>8.0</v>
      </c>
      <c r="C13" s="118">
        <f t="shared" ref="C13:I13" si="11">($B13/100)*C$2</f>
        <v>4.773333333</v>
      </c>
      <c r="D13" s="118">
        <f t="shared" si="11"/>
        <v>4.56</v>
      </c>
      <c r="E13" s="118">
        <f t="shared" si="11"/>
        <v>4.506666667</v>
      </c>
      <c r="F13" s="118">
        <f t="shared" si="11"/>
        <v>6.307692308</v>
      </c>
      <c r="G13" s="118">
        <f t="shared" si="11"/>
        <v>9.612307692</v>
      </c>
      <c r="H13" s="118">
        <f t="shared" si="11"/>
        <v>11.68727273</v>
      </c>
      <c r="I13" s="118">
        <f t="shared" si="11"/>
        <v>6.661818182</v>
      </c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</row>
    <row r="14">
      <c r="A14" s="122" t="s">
        <v>80</v>
      </c>
      <c r="B14" s="109">
        <v>51.0</v>
      </c>
      <c r="C14" s="123">
        <f t="shared" ref="C14:I14" si="12">($B14/100)*C$13</f>
        <v>2.4344</v>
      </c>
      <c r="D14" s="123">
        <f t="shared" si="12"/>
        <v>2.3256</v>
      </c>
      <c r="E14" s="123">
        <f t="shared" si="12"/>
        <v>2.2984</v>
      </c>
      <c r="F14" s="123">
        <f t="shared" si="12"/>
        <v>3.216923077</v>
      </c>
      <c r="G14" s="123">
        <f t="shared" si="12"/>
        <v>4.902276923</v>
      </c>
      <c r="H14" s="123">
        <f t="shared" si="12"/>
        <v>5.960509091</v>
      </c>
      <c r="I14" s="123">
        <f t="shared" si="12"/>
        <v>3.397527273</v>
      </c>
    </row>
    <row r="15">
      <c r="A15" s="122" t="s">
        <v>81</v>
      </c>
      <c r="B15" s="109">
        <v>24.0</v>
      </c>
      <c r="C15" s="123">
        <f t="shared" ref="C15:I15" si="13">($B15/100)*C$13</f>
        <v>1.1456</v>
      </c>
      <c r="D15" s="123">
        <f t="shared" si="13"/>
        <v>1.0944</v>
      </c>
      <c r="E15" s="123">
        <f t="shared" si="13"/>
        <v>1.0816</v>
      </c>
      <c r="F15" s="123">
        <f t="shared" si="13"/>
        <v>1.513846154</v>
      </c>
      <c r="G15" s="123">
        <f t="shared" si="13"/>
        <v>2.306953846</v>
      </c>
      <c r="H15" s="123">
        <f t="shared" si="13"/>
        <v>2.804945455</v>
      </c>
      <c r="I15" s="123">
        <f t="shared" si="13"/>
        <v>1.598836364</v>
      </c>
    </row>
    <row r="16">
      <c r="A16" s="122" t="s">
        <v>82</v>
      </c>
      <c r="B16" s="109">
        <v>25.0</v>
      </c>
      <c r="C16" s="123">
        <f t="shared" ref="C16:I16" si="14">($B16/100)*C$13</f>
        <v>1.193333333</v>
      </c>
      <c r="D16" s="123">
        <f t="shared" si="14"/>
        <v>1.14</v>
      </c>
      <c r="E16" s="123">
        <f t="shared" si="14"/>
        <v>1.126666667</v>
      </c>
      <c r="F16" s="123">
        <f t="shared" si="14"/>
        <v>1.576923077</v>
      </c>
      <c r="G16" s="123">
        <f t="shared" si="14"/>
        <v>2.403076923</v>
      </c>
      <c r="H16" s="123">
        <f t="shared" si="14"/>
        <v>2.921818182</v>
      </c>
      <c r="I16" s="123">
        <f t="shared" si="14"/>
        <v>1.665454545</v>
      </c>
    </row>
    <row r="17">
      <c r="A17" s="109" t="s">
        <v>83</v>
      </c>
      <c r="B17" s="135"/>
      <c r="C17" s="136"/>
      <c r="D17" s="136"/>
      <c r="E17" s="136"/>
      <c r="F17" s="136"/>
      <c r="G17" s="136"/>
      <c r="H17" s="136"/>
      <c r="I17" s="136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</row>
    <row r="18">
      <c r="A18" s="122" t="s">
        <v>84</v>
      </c>
      <c r="B18" s="121"/>
      <c r="C18" s="123"/>
      <c r="D18" s="123"/>
      <c r="E18" s="123"/>
      <c r="F18" s="123"/>
      <c r="G18" s="123"/>
      <c r="H18" s="123"/>
      <c r="I18" s="123"/>
    </row>
    <row r="19">
      <c r="A19" s="122" t="s">
        <v>85</v>
      </c>
      <c r="B19" s="121"/>
      <c r="C19" s="123"/>
      <c r="D19" s="123"/>
      <c r="E19" s="123"/>
      <c r="F19" s="123"/>
      <c r="G19" s="123"/>
      <c r="H19" s="123"/>
      <c r="I19" s="123"/>
    </row>
    <row r="20">
      <c r="A20" s="122" t="s">
        <v>86</v>
      </c>
      <c r="B20" s="121"/>
      <c r="C20" s="123"/>
      <c r="D20" s="123"/>
      <c r="E20" s="123"/>
      <c r="F20" s="123"/>
      <c r="G20" s="123"/>
      <c r="H20" s="123"/>
      <c r="I20" s="123"/>
    </row>
    <row r="21">
      <c r="A21" s="122" t="s">
        <v>87</v>
      </c>
      <c r="B21" s="121"/>
      <c r="C21" s="123"/>
      <c r="D21" s="123"/>
      <c r="E21" s="123"/>
      <c r="F21" s="123"/>
      <c r="G21" s="123"/>
      <c r="H21" s="123"/>
      <c r="I21" s="123"/>
    </row>
    <row r="22">
      <c r="A22" s="122" t="s">
        <v>25</v>
      </c>
      <c r="B22" s="79"/>
      <c r="C22" s="123"/>
      <c r="D22" s="123"/>
      <c r="E22" s="123"/>
      <c r="F22" s="123"/>
      <c r="G22" s="123"/>
      <c r="H22" s="123"/>
      <c r="I22" s="123"/>
    </row>
    <row r="23">
      <c r="A23" s="122" t="s">
        <v>88</v>
      </c>
      <c r="B23" s="79"/>
      <c r="C23" s="123"/>
      <c r="D23" s="123"/>
      <c r="E23" s="123"/>
      <c r="F23" s="123"/>
      <c r="G23" s="123"/>
      <c r="H23" s="123"/>
      <c r="I23" s="123"/>
    </row>
    <row r="24">
      <c r="A24" s="122" t="s">
        <v>89</v>
      </c>
      <c r="B24" s="79"/>
      <c r="C24" s="123"/>
      <c r="D24" s="123"/>
      <c r="E24" s="123"/>
      <c r="F24" s="123"/>
      <c r="G24" s="123"/>
      <c r="H24" s="123"/>
      <c r="I24" s="123"/>
    </row>
    <row r="25">
      <c r="A25" s="122" t="s">
        <v>90</v>
      </c>
      <c r="B25" s="79"/>
      <c r="C25" s="123"/>
      <c r="D25" s="123"/>
      <c r="E25" s="123"/>
      <c r="F25" s="123"/>
      <c r="G25" s="123"/>
      <c r="H25" s="123"/>
      <c r="I25" s="123"/>
    </row>
    <row r="26">
      <c r="A26" s="122" t="s">
        <v>91</v>
      </c>
      <c r="B26" s="79"/>
      <c r="C26" s="123"/>
      <c r="D26" s="123"/>
      <c r="E26" s="123"/>
      <c r="F26" s="123"/>
      <c r="G26" s="123"/>
      <c r="H26" s="123"/>
      <c r="I26" s="123"/>
    </row>
    <row r="27">
      <c r="A27" s="122" t="s">
        <v>74</v>
      </c>
      <c r="B27" s="79"/>
      <c r="C27" s="123"/>
      <c r="D27" s="123"/>
      <c r="E27" s="123"/>
      <c r="F27" s="123"/>
      <c r="G27" s="123"/>
      <c r="H27" s="123"/>
      <c r="I27" s="123"/>
    </row>
    <row r="28">
      <c r="A28" s="122" t="s">
        <v>92</v>
      </c>
      <c r="B28" s="79"/>
      <c r="C28" s="123"/>
      <c r="D28" s="123"/>
      <c r="E28" s="123"/>
      <c r="F28" s="123"/>
      <c r="G28" s="123"/>
      <c r="H28" s="123"/>
      <c r="I28" s="123"/>
    </row>
    <row r="29">
      <c r="A29" s="122" t="s">
        <v>93</v>
      </c>
      <c r="B29" s="79"/>
      <c r="C29" s="123"/>
      <c r="D29" s="123"/>
      <c r="E29" s="123"/>
      <c r="F29" s="123"/>
      <c r="G29" s="123"/>
      <c r="H29" s="123"/>
      <c r="I29" s="123"/>
    </row>
    <row r="30">
      <c r="B30" s="79"/>
      <c r="C30" s="123"/>
      <c r="D30" s="123"/>
      <c r="E30" s="123"/>
      <c r="F30" s="123"/>
      <c r="G30" s="123"/>
      <c r="H30" s="123"/>
      <c r="I30" s="123"/>
    </row>
    <row r="31">
      <c r="B31" s="79"/>
      <c r="C31" s="123"/>
      <c r="D31" s="123"/>
      <c r="E31" s="123"/>
      <c r="F31" s="123"/>
      <c r="G31" s="123"/>
      <c r="H31" s="123"/>
      <c r="I31" s="123"/>
    </row>
    <row r="32">
      <c r="B32" s="79"/>
      <c r="C32" s="123"/>
      <c r="D32" s="123"/>
      <c r="E32" s="123"/>
      <c r="F32" s="123"/>
      <c r="G32" s="123"/>
      <c r="H32" s="123"/>
      <c r="I32" s="123"/>
    </row>
    <row r="33">
      <c r="B33" s="79"/>
      <c r="C33" s="123"/>
      <c r="D33" s="123"/>
      <c r="E33" s="123"/>
      <c r="F33" s="123"/>
      <c r="G33" s="123"/>
      <c r="H33" s="123"/>
      <c r="I33" s="123"/>
    </row>
    <row r="34">
      <c r="B34" s="79"/>
      <c r="C34" s="123"/>
      <c r="D34" s="123"/>
      <c r="E34" s="123"/>
      <c r="F34" s="123"/>
      <c r="G34" s="123"/>
      <c r="H34" s="123"/>
      <c r="I34" s="123"/>
    </row>
    <row r="35">
      <c r="B35" s="79"/>
      <c r="C35" s="123"/>
      <c r="D35" s="123"/>
      <c r="E35" s="123"/>
      <c r="F35" s="123"/>
      <c r="G35" s="123"/>
      <c r="H35" s="123"/>
      <c r="I35" s="123"/>
    </row>
    <row r="36">
      <c r="B36" s="79"/>
      <c r="C36" s="123"/>
      <c r="D36" s="123"/>
      <c r="E36" s="123"/>
      <c r="F36" s="123"/>
      <c r="G36" s="123"/>
      <c r="H36" s="123"/>
      <c r="I36" s="123"/>
    </row>
    <row r="37">
      <c r="B37" s="79"/>
      <c r="C37" s="123"/>
      <c r="D37" s="123"/>
      <c r="E37" s="123"/>
      <c r="F37" s="123"/>
      <c r="G37" s="123"/>
      <c r="H37" s="123"/>
      <c r="I37" s="123"/>
    </row>
    <row r="38">
      <c r="B38" s="79"/>
      <c r="C38" s="123"/>
      <c r="D38" s="123"/>
      <c r="E38" s="123"/>
      <c r="F38" s="123"/>
      <c r="G38" s="123"/>
      <c r="H38" s="123"/>
      <c r="I38" s="123"/>
    </row>
    <row r="39">
      <c r="B39" s="79"/>
      <c r="C39" s="123"/>
      <c r="D39" s="123"/>
      <c r="E39" s="123"/>
      <c r="F39" s="123"/>
      <c r="G39" s="123"/>
      <c r="H39" s="123"/>
      <c r="I39" s="123"/>
    </row>
    <row r="40">
      <c r="B40" s="79"/>
      <c r="C40" s="123"/>
      <c r="D40" s="123"/>
      <c r="E40" s="123"/>
      <c r="F40" s="123"/>
      <c r="G40" s="123"/>
      <c r="H40" s="123"/>
      <c r="I40" s="123"/>
    </row>
    <row r="41">
      <c r="B41" s="79"/>
      <c r="C41" s="123"/>
      <c r="D41" s="123"/>
      <c r="E41" s="123"/>
      <c r="F41" s="123"/>
      <c r="G41" s="123"/>
      <c r="H41" s="123"/>
      <c r="I41" s="123"/>
    </row>
    <row r="42">
      <c r="B42" s="79"/>
      <c r="C42" s="123"/>
      <c r="D42" s="123"/>
      <c r="E42" s="123"/>
      <c r="F42" s="123"/>
      <c r="G42" s="123"/>
      <c r="H42" s="123"/>
      <c r="I42" s="123"/>
    </row>
    <row r="43">
      <c r="B43" s="79"/>
      <c r="C43" s="123"/>
      <c r="D43" s="123"/>
      <c r="E43" s="123"/>
      <c r="F43" s="123"/>
      <c r="G43" s="123"/>
      <c r="H43" s="123"/>
      <c r="I43" s="123"/>
    </row>
    <row r="44">
      <c r="B44" s="79"/>
      <c r="C44" s="123"/>
      <c r="D44" s="123"/>
      <c r="E44" s="123"/>
      <c r="F44" s="123"/>
      <c r="G44" s="123"/>
      <c r="H44" s="123"/>
      <c r="I44" s="123"/>
    </row>
    <row r="45">
      <c r="B45" s="79"/>
      <c r="C45" s="123"/>
      <c r="D45" s="123"/>
      <c r="E45" s="123"/>
      <c r="F45" s="123"/>
      <c r="G45" s="123"/>
      <c r="H45" s="123"/>
      <c r="I45" s="123"/>
    </row>
    <row r="46">
      <c r="B46" s="79"/>
      <c r="C46" s="123"/>
      <c r="D46" s="123"/>
      <c r="E46" s="123"/>
      <c r="F46" s="123"/>
      <c r="G46" s="123"/>
      <c r="H46" s="123"/>
      <c r="I46" s="123"/>
    </row>
    <row r="47">
      <c r="B47" s="79"/>
      <c r="C47" s="123"/>
      <c r="D47" s="123"/>
      <c r="E47" s="123"/>
      <c r="F47" s="123"/>
      <c r="G47" s="123"/>
      <c r="H47" s="123"/>
      <c r="I47" s="123"/>
    </row>
    <row r="48">
      <c r="B48" s="79"/>
      <c r="C48" s="123"/>
      <c r="D48" s="123"/>
      <c r="E48" s="123"/>
      <c r="F48" s="123"/>
      <c r="G48" s="123"/>
      <c r="H48" s="123"/>
      <c r="I48" s="123"/>
    </row>
    <row r="49">
      <c r="B49" s="79"/>
      <c r="C49" s="123"/>
      <c r="D49" s="123"/>
      <c r="E49" s="123"/>
      <c r="F49" s="123"/>
      <c r="G49" s="123"/>
      <c r="H49" s="123"/>
      <c r="I49" s="123"/>
    </row>
    <row r="50">
      <c r="B50" s="79"/>
      <c r="C50" s="123"/>
      <c r="D50" s="123"/>
      <c r="E50" s="123"/>
      <c r="F50" s="123"/>
      <c r="G50" s="123"/>
      <c r="H50" s="123"/>
      <c r="I50" s="123"/>
    </row>
    <row r="51">
      <c r="B51" s="79"/>
      <c r="C51" s="123"/>
      <c r="D51" s="123"/>
      <c r="E51" s="123"/>
      <c r="F51" s="123"/>
      <c r="G51" s="123"/>
      <c r="H51" s="123"/>
      <c r="I51" s="123"/>
    </row>
    <row r="52">
      <c r="B52" s="79"/>
      <c r="C52" s="123"/>
      <c r="D52" s="123"/>
      <c r="E52" s="123"/>
      <c r="F52" s="123"/>
      <c r="G52" s="123"/>
      <c r="H52" s="123"/>
      <c r="I52" s="123"/>
    </row>
    <row r="53">
      <c r="B53" s="79"/>
      <c r="C53" s="123"/>
      <c r="D53" s="123"/>
      <c r="E53" s="123"/>
      <c r="F53" s="123"/>
      <c r="G53" s="123"/>
      <c r="H53" s="123"/>
      <c r="I53" s="123"/>
    </row>
    <row r="54">
      <c r="B54" s="79"/>
      <c r="C54" s="123"/>
      <c r="D54" s="123"/>
      <c r="E54" s="123"/>
      <c r="F54" s="123"/>
      <c r="G54" s="123"/>
      <c r="H54" s="123"/>
      <c r="I54" s="123"/>
    </row>
    <row r="55">
      <c r="B55" s="79"/>
      <c r="C55" s="123"/>
      <c r="D55" s="123"/>
      <c r="E55" s="123"/>
      <c r="F55" s="123"/>
      <c r="G55" s="123"/>
      <c r="H55" s="123"/>
      <c r="I55" s="123"/>
    </row>
    <row r="56">
      <c r="B56" s="79"/>
      <c r="C56" s="123"/>
      <c r="D56" s="123"/>
      <c r="E56" s="123"/>
      <c r="F56" s="123"/>
      <c r="G56" s="123"/>
      <c r="H56" s="123"/>
      <c r="I56" s="123"/>
    </row>
    <row r="57">
      <c r="B57" s="79"/>
      <c r="C57" s="123"/>
      <c r="D57" s="123"/>
      <c r="E57" s="123"/>
      <c r="F57" s="123"/>
      <c r="G57" s="123"/>
      <c r="H57" s="123"/>
      <c r="I57" s="123"/>
    </row>
    <row r="58">
      <c r="B58" s="79"/>
      <c r="C58" s="123"/>
      <c r="D58" s="123"/>
      <c r="E58" s="123"/>
      <c r="F58" s="123"/>
      <c r="G58" s="123"/>
      <c r="H58" s="123"/>
      <c r="I58" s="123"/>
    </row>
    <row r="59">
      <c r="B59" s="79"/>
      <c r="C59" s="123"/>
      <c r="D59" s="123"/>
      <c r="E59" s="123"/>
      <c r="F59" s="123"/>
      <c r="G59" s="123"/>
      <c r="H59" s="123"/>
      <c r="I59" s="123"/>
    </row>
    <row r="60">
      <c r="B60" s="79"/>
      <c r="C60" s="123"/>
      <c r="D60" s="123"/>
      <c r="E60" s="123"/>
      <c r="F60" s="123"/>
      <c r="G60" s="123"/>
      <c r="H60" s="123"/>
      <c r="I60" s="123"/>
    </row>
    <row r="61">
      <c r="B61" s="79"/>
      <c r="C61" s="123"/>
      <c r="D61" s="123"/>
      <c r="E61" s="123"/>
      <c r="F61" s="123"/>
      <c r="G61" s="123"/>
      <c r="H61" s="123"/>
      <c r="I61" s="123"/>
    </row>
    <row r="62">
      <c r="B62" s="79"/>
      <c r="C62" s="123"/>
      <c r="D62" s="123"/>
      <c r="E62" s="123"/>
      <c r="F62" s="123"/>
      <c r="G62" s="123"/>
      <c r="H62" s="123"/>
      <c r="I62" s="123"/>
    </row>
    <row r="63">
      <c r="B63" s="79"/>
      <c r="C63" s="123"/>
      <c r="D63" s="123"/>
      <c r="E63" s="123"/>
      <c r="F63" s="123"/>
      <c r="G63" s="123"/>
      <c r="H63" s="123"/>
      <c r="I63" s="123"/>
    </row>
    <row r="64">
      <c r="B64" s="79"/>
      <c r="C64" s="123"/>
      <c r="D64" s="123"/>
      <c r="E64" s="123"/>
      <c r="F64" s="123"/>
      <c r="G64" s="123"/>
      <c r="H64" s="123"/>
      <c r="I64" s="123"/>
    </row>
    <row r="65">
      <c r="B65" s="79"/>
      <c r="C65" s="123"/>
      <c r="D65" s="123"/>
      <c r="E65" s="123"/>
      <c r="F65" s="123"/>
      <c r="G65" s="123"/>
      <c r="H65" s="123"/>
      <c r="I65" s="123"/>
    </row>
    <row r="66">
      <c r="B66" s="79"/>
      <c r="C66" s="123"/>
      <c r="D66" s="123"/>
      <c r="E66" s="123"/>
      <c r="F66" s="123"/>
      <c r="G66" s="123"/>
      <c r="H66" s="123"/>
      <c r="I66" s="123"/>
    </row>
    <row r="67">
      <c r="B67" s="79"/>
      <c r="C67" s="123"/>
      <c r="D67" s="123"/>
      <c r="E67" s="123"/>
      <c r="F67" s="123"/>
      <c r="G67" s="123"/>
      <c r="H67" s="123"/>
      <c r="I67" s="123"/>
    </row>
    <row r="68">
      <c r="B68" s="79"/>
      <c r="C68" s="123"/>
      <c r="D68" s="123"/>
      <c r="E68" s="123"/>
      <c r="F68" s="123"/>
      <c r="G68" s="123"/>
      <c r="H68" s="123"/>
      <c r="I68" s="123"/>
    </row>
    <row r="69">
      <c r="B69" s="79"/>
      <c r="C69" s="123"/>
      <c r="D69" s="123"/>
      <c r="E69" s="123"/>
      <c r="F69" s="123"/>
      <c r="G69" s="123"/>
      <c r="H69" s="123"/>
      <c r="I69" s="123"/>
    </row>
    <row r="70">
      <c r="B70" s="79"/>
      <c r="C70" s="123"/>
      <c r="D70" s="123"/>
      <c r="E70" s="123"/>
      <c r="F70" s="123"/>
      <c r="G70" s="123"/>
      <c r="H70" s="123"/>
      <c r="I70" s="123"/>
    </row>
    <row r="71">
      <c r="B71" s="79"/>
      <c r="C71" s="123"/>
      <c r="D71" s="123"/>
      <c r="E71" s="123"/>
      <c r="F71" s="123"/>
      <c r="G71" s="123"/>
      <c r="H71" s="123"/>
      <c r="I71" s="123"/>
    </row>
    <row r="72">
      <c r="B72" s="79"/>
      <c r="C72" s="123"/>
      <c r="D72" s="123"/>
      <c r="E72" s="123"/>
      <c r="F72" s="123"/>
      <c r="G72" s="123"/>
      <c r="H72" s="123"/>
      <c r="I72" s="123"/>
    </row>
    <row r="73">
      <c r="B73" s="79"/>
      <c r="C73" s="123"/>
      <c r="D73" s="123"/>
      <c r="E73" s="123"/>
      <c r="F73" s="123"/>
      <c r="G73" s="123"/>
      <c r="H73" s="123"/>
      <c r="I73" s="123"/>
    </row>
    <row r="74">
      <c r="B74" s="79"/>
      <c r="C74" s="123"/>
      <c r="D74" s="123"/>
      <c r="E74" s="123"/>
      <c r="F74" s="123"/>
      <c r="G74" s="123"/>
      <c r="H74" s="123"/>
      <c r="I74" s="123"/>
    </row>
    <row r="75">
      <c r="B75" s="79"/>
      <c r="C75" s="123"/>
      <c r="D75" s="123"/>
      <c r="E75" s="123"/>
      <c r="F75" s="123"/>
      <c r="G75" s="123"/>
      <c r="H75" s="123"/>
      <c r="I75" s="123"/>
    </row>
    <row r="76">
      <c r="B76" s="79"/>
      <c r="C76" s="123"/>
      <c r="D76" s="123"/>
      <c r="E76" s="123"/>
      <c r="F76" s="123"/>
      <c r="G76" s="123"/>
      <c r="H76" s="123"/>
      <c r="I76" s="123"/>
    </row>
    <row r="77">
      <c r="B77" s="79"/>
      <c r="C77" s="123"/>
      <c r="D77" s="123"/>
      <c r="E77" s="123"/>
      <c r="F77" s="123"/>
      <c r="G77" s="123"/>
      <c r="H77" s="123"/>
      <c r="I77" s="123"/>
    </row>
    <row r="78">
      <c r="B78" s="79"/>
      <c r="C78" s="123"/>
      <c r="D78" s="123"/>
      <c r="E78" s="123"/>
      <c r="F78" s="123"/>
      <c r="G78" s="123"/>
      <c r="H78" s="123"/>
      <c r="I78" s="123"/>
    </row>
    <row r="79">
      <c r="B79" s="79"/>
      <c r="C79" s="123"/>
      <c r="D79" s="123"/>
      <c r="E79" s="123"/>
      <c r="F79" s="123"/>
      <c r="G79" s="123"/>
      <c r="H79" s="123"/>
      <c r="I79" s="123"/>
    </row>
    <row r="80">
      <c r="B80" s="79"/>
      <c r="C80" s="123"/>
      <c r="D80" s="123"/>
      <c r="E80" s="123"/>
      <c r="F80" s="123"/>
      <c r="G80" s="123"/>
      <c r="H80" s="123"/>
      <c r="I80" s="123"/>
    </row>
    <row r="81">
      <c r="B81" s="79"/>
      <c r="C81" s="123"/>
      <c r="D81" s="123"/>
      <c r="E81" s="123"/>
      <c r="F81" s="123"/>
      <c r="G81" s="123"/>
      <c r="H81" s="123"/>
      <c r="I81" s="123"/>
    </row>
    <row r="82">
      <c r="B82" s="79"/>
      <c r="C82" s="123"/>
      <c r="D82" s="123"/>
      <c r="E82" s="123"/>
      <c r="F82" s="123"/>
      <c r="G82" s="123"/>
      <c r="H82" s="123"/>
      <c r="I82" s="123"/>
    </row>
    <row r="83">
      <c r="B83" s="79"/>
      <c r="C83" s="123"/>
      <c r="D83" s="123"/>
      <c r="E83" s="123"/>
      <c r="F83" s="123"/>
      <c r="G83" s="123"/>
      <c r="H83" s="123"/>
      <c r="I83" s="123"/>
    </row>
    <row r="84">
      <c r="B84" s="79"/>
      <c r="C84" s="123"/>
      <c r="D84" s="123"/>
      <c r="E84" s="123"/>
      <c r="F84" s="123"/>
      <c r="G84" s="123"/>
      <c r="H84" s="123"/>
      <c r="I84" s="123"/>
    </row>
    <row r="85">
      <c r="B85" s="79"/>
      <c r="C85" s="123"/>
      <c r="D85" s="123"/>
      <c r="E85" s="123"/>
      <c r="F85" s="123"/>
      <c r="G85" s="123"/>
      <c r="H85" s="123"/>
      <c r="I85" s="123"/>
    </row>
    <row r="86">
      <c r="B86" s="79"/>
      <c r="C86" s="123"/>
      <c r="D86" s="123"/>
      <c r="E86" s="123"/>
      <c r="F86" s="123"/>
      <c r="G86" s="123"/>
      <c r="H86" s="123"/>
      <c r="I86" s="123"/>
    </row>
    <row r="87">
      <c r="B87" s="79"/>
      <c r="C87" s="123"/>
      <c r="D87" s="123"/>
      <c r="E87" s="123"/>
      <c r="F87" s="123"/>
      <c r="G87" s="123"/>
      <c r="H87" s="123"/>
      <c r="I87" s="123"/>
    </row>
    <row r="88">
      <c r="B88" s="79"/>
      <c r="C88" s="123"/>
      <c r="D88" s="123"/>
      <c r="E88" s="123"/>
      <c r="F88" s="123"/>
      <c r="G88" s="123"/>
      <c r="H88" s="123"/>
      <c r="I88" s="123"/>
    </row>
    <row r="89">
      <c r="B89" s="79"/>
      <c r="C89" s="123"/>
      <c r="D89" s="123"/>
      <c r="E89" s="123"/>
      <c r="F89" s="123"/>
      <c r="G89" s="123"/>
      <c r="H89" s="123"/>
      <c r="I89" s="123"/>
    </row>
    <row r="90">
      <c r="B90" s="79"/>
      <c r="C90" s="123"/>
      <c r="D90" s="123"/>
      <c r="E90" s="123"/>
      <c r="F90" s="123"/>
      <c r="G90" s="123"/>
      <c r="H90" s="123"/>
      <c r="I90" s="123"/>
    </row>
    <row r="91">
      <c r="B91" s="79"/>
      <c r="C91" s="123"/>
      <c r="D91" s="123"/>
      <c r="E91" s="123"/>
      <c r="F91" s="123"/>
      <c r="G91" s="123"/>
      <c r="H91" s="123"/>
      <c r="I91" s="123"/>
    </row>
    <row r="92">
      <c r="B92" s="79"/>
      <c r="C92" s="123"/>
      <c r="D92" s="123"/>
      <c r="E92" s="123"/>
      <c r="F92" s="123"/>
      <c r="G92" s="123"/>
      <c r="H92" s="123"/>
      <c r="I92" s="123"/>
    </row>
    <row r="93">
      <c r="B93" s="79"/>
      <c r="C93" s="123"/>
      <c r="D93" s="123"/>
      <c r="E93" s="123"/>
      <c r="F93" s="123"/>
      <c r="G93" s="123"/>
      <c r="H93" s="123"/>
      <c r="I93" s="123"/>
    </row>
    <row r="94">
      <c r="B94" s="79"/>
      <c r="C94" s="123"/>
      <c r="D94" s="123"/>
      <c r="E94" s="123"/>
      <c r="F94" s="123"/>
      <c r="G94" s="123"/>
      <c r="H94" s="123"/>
      <c r="I94" s="123"/>
    </row>
    <row r="95">
      <c r="B95" s="79"/>
      <c r="C95" s="123"/>
      <c r="D95" s="123"/>
      <c r="E95" s="123"/>
      <c r="F95" s="123"/>
      <c r="G95" s="123"/>
      <c r="H95" s="123"/>
      <c r="I95" s="123"/>
    </row>
    <row r="96">
      <c r="B96" s="79"/>
      <c r="C96" s="123"/>
      <c r="D96" s="123"/>
      <c r="E96" s="123"/>
      <c r="F96" s="123"/>
      <c r="G96" s="123"/>
      <c r="H96" s="123"/>
      <c r="I96" s="123"/>
    </row>
    <row r="97">
      <c r="B97" s="79"/>
      <c r="C97" s="123"/>
      <c r="D97" s="123"/>
      <c r="E97" s="123"/>
      <c r="F97" s="123"/>
      <c r="G97" s="123"/>
      <c r="H97" s="123"/>
      <c r="I97" s="123"/>
    </row>
    <row r="98">
      <c r="B98" s="79"/>
      <c r="C98" s="123"/>
      <c r="D98" s="123"/>
      <c r="E98" s="123"/>
      <c r="F98" s="123"/>
      <c r="G98" s="123"/>
      <c r="H98" s="123"/>
      <c r="I98" s="123"/>
    </row>
    <row r="99">
      <c r="B99" s="79"/>
      <c r="C99" s="123"/>
      <c r="D99" s="123"/>
      <c r="E99" s="123"/>
      <c r="F99" s="123"/>
      <c r="G99" s="123"/>
      <c r="H99" s="123"/>
      <c r="I99" s="123"/>
    </row>
    <row r="100">
      <c r="B100" s="79"/>
      <c r="C100" s="123"/>
      <c r="D100" s="123"/>
      <c r="E100" s="123"/>
      <c r="F100" s="123"/>
      <c r="G100" s="123"/>
      <c r="H100" s="123"/>
      <c r="I100" s="123"/>
    </row>
    <row r="101">
      <c r="B101" s="79"/>
      <c r="C101" s="123"/>
      <c r="D101" s="123"/>
      <c r="E101" s="123"/>
      <c r="F101" s="123"/>
      <c r="G101" s="123"/>
      <c r="H101" s="123"/>
      <c r="I101" s="1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6.14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9" width="11.43"/>
  </cols>
  <sheetData>
    <row r="1">
      <c r="A1" s="139" t="str">
        <f>COSTS!A1&amp;" (g)"</f>
        <v>COMPONENT (g)</v>
      </c>
      <c r="B1" s="140" t="str">
        <f>USAGE!$A2</f>
        <v>Totals, Pizza</v>
      </c>
      <c r="C1" s="139" t="str">
        <f>USAGE!$A3</f>
        <v>[special]</v>
      </c>
      <c r="D1" s="139" t="str">
        <f>USAGE!$A4</f>
        <v>Breadsticks, Cheese</v>
      </c>
      <c r="E1" s="139" t="str">
        <f>USAGE!$A5</f>
        <v>Breadsticks, Garlic</v>
      </c>
      <c r="F1" s="139" t="str">
        <f>USAGE!$A6</f>
        <v>Fennel Sausage</v>
      </c>
      <c r="G1" s="139" t="str">
        <f>USAGE!$A7</f>
        <v>Margherita</v>
      </c>
      <c r="H1" s="139" t="str">
        <f>USAGE!$A8</f>
        <v>Marinara</v>
      </c>
      <c r="I1" s="139" t="str">
        <f>USAGE!$A9</f>
        <v>Onion</v>
      </c>
      <c r="J1" s="139" t="str">
        <f>USAGE!$A10</f>
        <v>Pepperoni</v>
      </c>
      <c r="K1" s="139" t="str">
        <f>USAGE!$A11</f>
        <v>Quattro Formaggi</v>
      </c>
      <c r="L1" s="139" t="str">
        <f>USAGE!$A12</f>
        <v>Spinach &amp; Mushroom</v>
      </c>
      <c r="M1" s="140" t="str">
        <f>USAGE!$A13</f>
        <v>Totals, Salad</v>
      </c>
      <c r="N1" s="139" t="str">
        <f>USAGE!$A14</f>
        <v>Caesar</v>
      </c>
      <c r="O1" s="139" t="str">
        <f>USAGE!$A15</f>
        <v>Caprese</v>
      </c>
      <c r="P1" s="139" t="str">
        <f>USAGE!$A16</f>
        <v>Spinach</v>
      </c>
      <c r="Q1" s="140" t="str">
        <f>USAGE!$A17</f>
        <v>Totals, Additions</v>
      </c>
      <c r="R1" s="139" t="str">
        <f>USAGE!$A18</f>
        <v>(V) Mozzarella</v>
      </c>
      <c r="S1" s="139" t="str">
        <f>USAGE!$A19</f>
        <v>(V) Sausage</v>
      </c>
      <c r="T1" s="139" t="str">
        <f>USAGE!$A20</f>
        <v>Anchovy fillets</v>
      </c>
      <c r="U1" s="143" t="str">
        <f>USAGE!$A21</f>
        <v>Kalamata olives</v>
      </c>
      <c r="V1" s="144" t="str">
        <f>USAGE!$A22</f>
        <v>BIGA</v>
      </c>
      <c r="W1" s="144" t="str">
        <f>USAGE!$A23</f>
        <v>Caesar dressing</v>
      </c>
      <c r="X1" s="144" t="str">
        <f>USAGE!$A24</f>
        <v>Croutons</v>
      </c>
      <c r="Y1" s="144" t="str">
        <f>USAGE!$A25</f>
        <v>Dough</v>
      </c>
      <c r="Z1" s="144" t="str">
        <f>USAGE!$A26</f>
        <v>Hazelnuts, candied</v>
      </c>
      <c r="AA1" s="144" t="str">
        <f>USAGE!$A27</f>
        <v>Marinara</v>
      </c>
      <c r="AB1" s="144" t="str">
        <f>USAGE!$A28</f>
        <v>Mozzarella</v>
      </c>
      <c r="AC1" s="144" t="str">
        <f>USAGE!$A29</f>
        <v>Mushrooms, cooked</v>
      </c>
    </row>
    <row r="2">
      <c r="A2" s="139" t="str">
        <f>COSTS!A2&amp;" (g)"</f>
        <v>Anchovy fillets (g)</v>
      </c>
      <c r="B2" s="137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6"/>
      <c r="N2" s="145"/>
      <c r="O2" s="145"/>
      <c r="P2" s="145"/>
      <c r="Q2" s="137"/>
      <c r="R2" s="145"/>
      <c r="T2" s="147">
        <v>20.0</v>
      </c>
      <c r="U2" s="148"/>
      <c r="V2" s="53"/>
      <c r="W2" s="67">
        <v>60.0</v>
      </c>
      <c r="X2" s="53"/>
      <c r="Y2" s="53"/>
      <c r="Z2" s="53"/>
      <c r="AA2" s="53"/>
      <c r="AB2" s="53"/>
      <c r="AC2" s="53"/>
    </row>
    <row r="3">
      <c r="A3" s="139" t="str">
        <f>COSTS!A3&amp;" (g)"</f>
        <v>Balsamic vinegar (g)</v>
      </c>
      <c r="B3" s="137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6"/>
      <c r="N3" s="145"/>
      <c r="O3" s="147">
        <v>10.0</v>
      </c>
      <c r="P3" s="147">
        <v>10.0</v>
      </c>
      <c r="Q3" s="146"/>
      <c r="R3" s="145"/>
      <c r="S3" s="145"/>
      <c r="T3" s="145"/>
      <c r="U3" s="148"/>
      <c r="V3" s="53"/>
      <c r="W3" s="53"/>
      <c r="X3" s="53"/>
      <c r="Y3" s="53"/>
      <c r="Z3" s="67">
        <v>30.0</v>
      </c>
      <c r="AA3" s="53"/>
      <c r="AB3" s="53"/>
      <c r="AC3" s="53"/>
    </row>
    <row r="4">
      <c r="A4" s="139" t="str">
        <f>COSTS!A4&amp;" (g)"</f>
        <v>Basil (g)</v>
      </c>
      <c r="B4" s="137"/>
      <c r="C4" s="145"/>
      <c r="D4" s="145"/>
      <c r="E4" s="145"/>
      <c r="F4" s="147">
        <v>5.0</v>
      </c>
      <c r="G4" s="147">
        <v>5.0</v>
      </c>
      <c r="H4" s="147">
        <v>5.0</v>
      </c>
      <c r="I4" s="145"/>
      <c r="J4" s="145"/>
      <c r="K4" s="145"/>
      <c r="L4" s="145"/>
      <c r="M4" s="146"/>
      <c r="N4" s="145"/>
      <c r="O4" s="147">
        <v>5.0</v>
      </c>
      <c r="P4" s="145"/>
      <c r="Q4" s="146"/>
      <c r="R4" s="145"/>
      <c r="S4" s="145"/>
      <c r="T4" s="145"/>
      <c r="U4" s="148"/>
      <c r="V4" s="53"/>
      <c r="W4" s="53"/>
      <c r="X4" s="53"/>
      <c r="Y4" s="53"/>
      <c r="Z4" s="53"/>
      <c r="AA4" s="53"/>
      <c r="AB4" s="53"/>
      <c r="AC4" s="53"/>
    </row>
    <row r="5">
      <c r="A5" s="149" t="str">
        <f>COSTS!A5&amp;" (g)"</f>
        <v>BIGA (g)</v>
      </c>
      <c r="B5" s="137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6"/>
      <c r="N5" s="145"/>
      <c r="O5" s="145"/>
      <c r="P5" s="145"/>
      <c r="Q5" s="146"/>
      <c r="R5" s="145"/>
      <c r="S5" s="145"/>
      <c r="T5" s="145"/>
      <c r="U5" s="148"/>
      <c r="V5" s="53"/>
      <c r="W5" s="53"/>
      <c r="X5" s="53"/>
      <c r="Y5" s="67">
        <v>1398.0</v>
      </c>
      <c r="Z5" s="53"/>
      <c r="AA5" s="53"/>
      <c r="AB5" s="53"/>
      <c r="AC5" s="53"/>
    </row>
    <row r="6">
      <c r="A6" s="149" t="str">
        <f>COSTS!A6&amp;" (g)"</f>
        <v>Caesar dressing (g)</v>
      </c>
      <c r="B6" s="137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6"/>
      <c r="N6" s="147">
        <v>50.0</v>
      </c>
      <c r="O6" s="145"/>
      <c r="P6" s="145"/>
      <c r="Q6" s="146"/>
      <c r="R6" s="145"/>
      <c r="S6" s="145"/>
      <c r="T6" s="145"/>
      <c r="U6" s="148"/>
      <c r="V6" s="53"/>
      <c r="W6" s="53"/>
      <c r="X6" s="53"/>
      <c r="Y6" s="53"/>
      <c r="Z6" s="53"/>
      <c r="AA6" s="53"/>
      <c r="AB6" s="53"/>
      <c r="AC6" s="53"/>
    </row>
    <row r="7">
      <c r="A7" s="139" t="str">
        <f>COSTS!A7&amp;" (g)"</f>
        <v>Cranberries, dried (g)</v>
      </c>
      <c r="B7" s="137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6"/>
      <c r="N7" s="145"/>
      <c r="O7" s="145"/>
      <c r="P7" s="147">
        <v>20.0</v>
      </c>
      <c r="Q7" s="146"/>
      <c r="R7" s="145"/>
      <c r="S7" s="145"/>
      <c r="T7" s="145"/>
      <c r="U7" s="148"/>
      <c r="V7" s="53"/>
      <c r="W7" s="53"/>
      <c r="X7" s="53"/>
      <c r="Y7" s="53"/>
      <c r="Z7" s="53"/>
      <c r="AA7" s="53"/>
      <c r="AB7" s="53"/>
      <c r="AC7" s="53"/>
    </row>
    <row r="8">
      <c r="A8" s="149" t="str">
        <f>COSTS!A8&amp;" (g)"</f>
        <v>Croutons (g)</v>
      </c>
      <c r="B8" s="137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6"/>
      <c r="N8" s="147">
        <v>30.0</v>
      </c>
      <c r="O8" s="145"/>
      <c r="P8" s="145"/>
      <c r="Q8" s="146"/>
      <c r="R8" s="145"/>
      <c r="S8" s="145"/>
      <c r="T8" s="145"/>
      <c r="U8" s="148"/>
      <c r="V8" s="53"/>
      <c r="W8" s="53"/>
      <c r="X8" s="53"/>
      <c r="Y8" s="53"/>
      <c r="Z8" s="53"/>
      <c r="AA8" s="53"/>
      <c r="AB8" s="53"/>
      <c r="AC8" s="53"/>
    </row>
    <row r="9">
      <c r="A9" s="149" t="str">
        <f>COSTS!A9&amp;" (g)"</f>
        <v>Dough (g)</v>
      </c>
      <c r="B9" s="137"/>
      <c r="C9" s="147">
        <v>265.0</v>
      </c>
      <c r="D9" s="147">
        <v>265.0</v>
      </c>
      <c r="E9" s="147">
        <v>265.0</v>
      </c>
      <c r="F9" s="147">
        <v>265.0</v>
      </c>
      <c r="G9" s="147">
        <v>265.0</v>
      </c>
      <c r="H9" s="147">
        <v>265.0</v>
      </c>
      <c r="I9" s="147">
        <v>265.0</v>
      </c>
      <c r="J9" s="147">
        <v>265.0</v>
      </c>
      <c r="K9" s="147">
        <v>265.0</v>
      </c>
      <c r="L9" s="147">
        <v>265.0</v>
      </c>
      <c r="M9" s="146"/>
      <c r="N9" s="145"/>
      <c r="O9" s="145"/>
      <c r="P9" s="145"/>
      <c r="Q9" s="146"/>
      <c r="R9" s="145"/>
      <c r="S9" s="145"/>
      <c r="T9" s="145"/>
      <c r="U9" s="148"/>
      <c r="V9" s="53"/>
      <c r="W9" s="53"/>
      <c r="X9" s="67">
        <v>265.0</v>
      </c>
      <c r="Y9" s="53"/>
      <c r="Z9" s="53"/>
      <c r="AA9" s="53"/>
      <c r="AB9" s="53"/>
      <c r="AC9" s="53"/>
    </row>
    <row r="10">
      <c r="A10" s="150" t="str">
        <f>COSTS!A10&amp;" (g)"</f>
        <v>EGGS (g)</v>
      </c>
      <c r="B10" s="151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3"/>
      <c r="V10" s="154"/>
      <c r="W10" s="156">
        <v>2.0</v>
      </c>
      <c r="X10" s="154"/>
      <c r="Y10" s="154"/>
      <c r="Z10" s="154"/>
      <c r="AA10" s="154"/>
      <c r="AB10" s="154"/>
      <c r="AC10" s="154"/>
    </row>
    <row r="11">
      <c r="A11" s="139" t="str">
        <f>COSTS!A11&amp;" (g)"</f>
        <v>FLOUR, WHITE (g)</v>
      </c>
      <c r="B11" s="137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6"/>
      <c r="N11" s="145"/>
      <c r="O11" s="145"/>
      <c r="P11" s="145"/>
      <c r="Q11" s="146"/>
      <c r="R11" s="145"/>
      <c r="S11" s="145"/>
      <c r="T11" s="145"/>
      <c r="U11" s="148"/>
      <c r="V11" s="67">
        <v>875.0</v>
      </c>
      <c r="W11" s="53"/>
      <c r="X11" s="53"/>
      <c r="Y11" s="67">
        <v>6990.0</v>
      </c>
      <c r="Z11" s="53"/>
      <c r="AA11" s="53"/>
      <c r="AB11" s="53"/>
      <c r="AC11" s="53"/>
    </row>
    <row r="12">
      <c r="A12" s="139" t="str">
        <f>COSTS!A12&amp;" (g)"</f>
        <v>FLOUR, WHOLE WHEAT (g)</v>
      </c>
      <c r="B12" s="137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6"/>
      <c r="N12" s="145"/>
      <c r="O12" s="145"/>
      <c r="P12" s="145"/>
      <c r="Q12" s="146"/>
      <c r="R12" s="145"/>
      <c r="S12" s="145"/>
      <c r="T12" s="145"/>
      <c r="U12" s="148"/>
      <c r="V12" s="53"/>
      <c r="W12" s="53"/>
      <c r="X12" s="53"/>
      <c r="Y12" s="67">
        <v>1432.0</v>
      </c>
      <c r="Z12" s="53"/>
      <c r="AA12" s="53"/>
      <c r="AB12" s="53"/>
      <c r="AC12" s="53"/>
    </row>
    <row r="13">
      <c r="A13" s="139" t="str">
        <f>COSTS!A13&amp;" (g)"</f>
        <v>Garlic, raw (g)</v>
      </c>
      <c r="B13" s="137"/>
      <c r="C13" s="145"/>
      <c r="D13" s="145"/>
      <c r="E13" s="145"/>
      <c r="F13" s="145"/>
      <c r="G13" s="145"/>
      <c r="H13" s="147">
        <v>8.0</v>
      </c>
      <c r="I13" s="145"/>
      <c r="J13" s="145"/>
      <c r="K13" s="145"/>
      <c r="L13" s="145"/>
      <c r="M13" s="146"/>
      <c r="N13" s="145"/>
      <c r="O13" s="145"/>
      <c r="P13" s="145"/>
      <c r="Q13" s="146"/>
      <c r="R13" s="145"/>
      <c r="S13" s="145"/>
      <c r="T13" s="145"/>
      <c r="U13" s="148"/>
      <c r="V13" s="53"/>
      <c r="W13" s="67">
        <v>10.0</v>
      </c>
      <c r="X13" s="53"/>
      <c r="Y13" s="53"/>
      <c r="Z13" s="53"/>
      <c r="AA13" s="53"/>
      <c r="AB13" s="53"/>
      <c r="AC13" s="53"/>
    </row>
    <row r="14">
      <c r="A14" s="139" t="str">
        <f>COSTS!A14&amp;" (g)"</f>
        <v>Garlic, roasted (g)</v>
      </c>
      <c r="B14" s="137"/>
      <c r="C14" s="145"/>
      <c r="D14" s="145"/>
      <c r="E14" s="147">
        <v>40.0</v>
      </c>
      <c r="F14" s="145"/>
      <c r="G14" s="145"/>
      <c r="H14" s="145"/>
      <c r="I14" s="145"/>
      <c r="J14" s="145"/>
      <c r="K14" s="145"/>
      <c r="L14" s="145"/>
      <c r="M14" s="146"/>
      <c r="N14" s="145"/>
      <c r="O14" s="145"/>
      <c r="P14" s="145"/>
      <c r="Q14" s="146"/>
      <c r="R14" s="145"/>
      <c r="S14" s="145"/>
      <c r="T14" s="145"/>
      <c r="U14" s="148"/>
      <c r="V14" s="53"/>
      <c r="W14" s="53"/>
      <c r="X14" s="53"/>
      <c r="Y14" s="53"/>
      <c r="Z14" s="53"/>
      <c r="AA14" s="67">
        <v>25.0</v>
      </c>
      <c r="AB14" s="53"/>
      <c r="AC14" s="53"/>
    </row>
    <row r="15">
      <c r="A15" s="139" t="str">
        <f>COSTS!A15&amp;" (g)"</f>
        <v>Grana Padano (g)</v>
      </c>
      <c r="B15" s="137"/>
      <c r="C15" s="145"/>
      <c r="D15" s="145"/>
      <c r="E15" s="145"/>
      <c r="F15" s="145"/>
      <c r="G15" s="145"/>
      <c r="H15" s="147">
        <v>15.0</v>
      </c>
      <c r="I15" s="147">
        <v>25.0</v>
      </c>
      <c r="J15" s="145"/>
      <c r="K15" s="145"/>
      <c r="L15" s="145"/>
      <c r="M15" s="146"/>
      <c r="N15" s="147">
        <v>10.0</v>
      </c>
      <c r="O15" s="145"/>
      <c r="P15" s="145"/>
      <c r="Q15" s="146"/>
      <c r="R15" s="145"/>
      <c r="S15" s="145"/>
      <c r="T15" s="145"/>
      <c r="U15" s="148"/>
      <c r="V15" s="53"/>
      <c r="W15" s="67">
        <v>85.0</v>
      </c>
      <c r="X15" s="53"/>
      <c r="Y15" s="53"/>
      <c r="Z15" s="53"/>
      <c r="AA15" s="53"/>
      <c r="AB15" s="53"/>
      <c r="AC15" s="53"/>
    </row>
    <row r="16">
      <c r="A16" s="149" t="str">
        <f>COSTS!A16&amp;" (g)"</f>
        <v>Hazelnuts, candied (g)</v>
      </c>
      <c r="B16" s="137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6"/>
      <c r="N16" s="145"/>
      <c r="O16" s="145"/>
      <c r="P16" s="147">
        <v>30.0</v>
      </c>
      <c r="Q16" s="146"/>
      <c r="R16" s="145"/>
      <c r="S16" s="145"/>
      <c r="T16" s="145"/>
      <c r="U16" s="148"/>
      <c r="V16" s="53"/>
      <c r="W16" s="53"/>
      <c r="X16" s="53"/>
      <c r="Y16" s="53"/>
      <c r="Z16" s="53"/>
      <c r="AA16" s="53"/>
      <c r="AB16" s="53"/>
      <c r="AC16" s="53"/>
    </row>
    <row r="17">
      <c r="A17" s="139" t="str">
        <f>COSTS!A17&amp;" (g)"</f>
        <v>Hazelnuts, roasted (g)</v>
      </c>
      <c r="B17" s="137"/>
      <c r="C17" s="145"/>
      <c r="D17" s="145"/>
      <c r="E17" s="145"/>
      <c r="F17" s="145"/>
      <c r="G17" s="145"/>
      <c r="H17" s="145"/>
      <c r="I17" s="147">
        <v>10.0</v>
      </c>
      <c r="J17" s="145"/>
      <c r="K17" s="145"/>
      <c r="L17" s="145"/>
      <c r="M17" s="146"/>
      <c r="N17" s="145"/>
      <c r="O17" s="145"/>
      <c r="P17" s="145"/>
      <c r="Q17" s="146"/>
      <c r="R17" s="145"/>
      <c r="S17" s="145"/>
      <c r="T17" s="145"/>
      <c r="U17" s="148"/>
      <c r="V17" s="53"/>
      <c r="W17" s="53"/>
      <c r="X17" s="53"/>
      <c r="Y17" s="53"/>
      <c r="Z17" s="67">
        <v>400.0</v>
      </c>
      <c r="AA17" s="53"/>
      <c r="AB17" s="53"/>
      <c r="AC17" s="53"/>
    </row>
    <row r="18">
      <c r="A18" s="139" t="str">
        <f>COSTS!A18&amp;" (g)"</f>
        <v>Kefalograviera (g)</v>
      </c>
      <c r="B18" s="137"/>
      <c r="C18" s="145"/>
      <c r="D18" s="145"/>
      <c r="E18" s="145"/>
      <c r="F18" s="145"/>
      <c r="G18" s="145"/>
      <c r="H18" s="145"/>
      <c r="I18" s="145"/>
      <c r="J18" s="145"/>
      <c r="K18" s="147">
        <v>20.0</v>
      </c>
      <c r="L18" s="145"/>
      <c r="M18" s="146"/>
      <c r="N18" s="145"/>
      <c r="O18" s="145"/>
      <c r="P18" s="145"/>
      <c r="Q18" s="146"/>
      <c r="R18" s="145"/>
      <c r="S18" s="145"/>
      <c r="T18" s="145"/>
      <c r="U18" s="148"/>
      <c r="V18" s="53"/>
      <c r="W18" s="53"/>
      <c r="X18" s="53"/>
      <c r="Y18" s="53"/>
      <c r="Z18" s="53"/>
      <c r="AA18" s="53"/>
      <c r="AB18" s="53"/>
      <c r="AC18" s="53"/>
    </row>
    <row r="19">
      <c r="A19" s="150" t="str">
        <f>COSTS!A19&amp;" (g)"</f>
        <v>Lemons (g)</v>
      </c>
      <c r="B19" s="151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8">
        <v>0.125</v>
      </c>
      <c r="O19" s="152"/>
      <c r="P19" s="152"/>
      <c r="Q19" s="152"/>
      <c r="R19" s="152"/>
      <c r="S19" s="152"/>
      <c r="T19" s="152"/>
      <c r="U19" s="153"/>
      <c r="V19" s="154"/>
      <c r="W19" s="156">
        <v>1.0</v>
      </c>
      <c r="X19" s="154"/>
      <c r="Y19" s="154"/>
      <c r="Z19" s="154"/>
      <c r="AA19" s="154"/>
      <c r="AB19" s="154"/>
      <c r="AC19" s="154"/>
    </row>
    <row r="20">
      <c r="A20" s="139" t="str">
        <f>COSTS!A20&amp;" (g)"</f>
        <v>Lettuce, romaine (g)</v>
      </c>
      <c r="B20" s="137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6"/>
      <c r="N20" s="147">
        <v>135.0</v>
      </c>
      <c r="O20" s="145"/>
      <c r="P20" s="145"/>
      <c r="Q20" s="146"/>
      <c r="R20" s="145"/>
      <c r="S20" s="145"/>
      <c r="T20" s="145"/>
      <c r="U20" s="148"/>
      <c r="V20" s="53"/>
      <c r="W20" s="53"/>
      <c r="X20" s="53"/>
      <c r="Y20" s="53"/>
      <c r="Z20" s="53"/>
      <c r="AA20" s="53"/>
      <c r="AB20" s="53"/>
      <c r="AC20" s="53"/>
    </row>
    <row r="21">
      <c r="A21" s="149" t="str">
        <f>COSTS!A21&amp;" (g)"</f>
        <v>Marinara (g)</v>
      </c>
      <c r="B21" s="137"/>
      <c r="C21" s="145"/>
      <c r="D21" s="147">
        <v>120.0</v>
      </c>
      <c r="E21" s="147">
        <v>120.0</v>
      </c>
      <c r="F21" s="147">
        <v>60.0</v>
      </c>
      <c r="G21" s="147">
        <v>60.0</v>
      </c>
      <c r="H21" s="147">
        <v>120.0</v>
      </c>
      <c r="I21" s="145"/>
      <c r="J21" s="147">
        <v>60.0</v>
      </c>
      <c r="K21" s="145"/>
      <c r="L21" s="147">
        <v>60.0</v>
      </c>
      <c r="M21" s="146"/>
      <c r="N21" s="145"/>
      <c r="O21" s="145"/>
      <c r="P21" s="145"/>
      <c r="Q21" s="146"/>
      <c r="R21" s="145"/>
      <c r="S21" s="145"/>
      <c r="T21" s="145"/>
      <c r="U21" s="148"/>
      <c r="V21" s="53"/>
      <c r="W21" s="53"/>
      <c r="X21" s="53"/>
      <c r="Y21" s="53"/>
      <c r="Z21" s="53"/>
      <c r="AA21" s="53"/>
      <c r="AB21" s="53"/>
      <c r="AC21" s="53"/>
    </row>
    <row r="22">
      <c r="A22" s="149" t="str">
        <f>COSTS!A22&amp;" (g)"</f>
        <v>Mozzarella (g)</v>
      </c>
      <c r="B22" s="137"/>
      <c r="C22" s="147"/>
      <c r="D22" s="145"/>
      <c r="E22" s="145"/>
      <c r="F22" s="147">
        <v>55.0</v>
      </c>
      <c r="G22" s="147">
        <v>55.0</v>
      </c>
      <c r="H22" s="145"/>
      <c r="I22" s="145"/>
      <c r="J22" s="147">
        <v>55.0</v>
      </c>
      <c r="K22" s="147">
        <v>55.0</v>
      </c>
      <c r="L22" s="147">
        <v>55.0</v>
      </c>
      <c r="M22" s="146"/>
      <c r="N22" s="145"/>
      <c r="O22" s="147">
        <v>120.0</v>
      </c>
      <c r="P22" s="145"/>
      <c r="Q22" s="146"/>
      <c r="R22" s="145"/>
      <c r="S22" s="145"/>
      <c r="T22" s="145"/>
      <c r="U22" s="148"/>
      <c r="V22" s="53"/>
      <c r="W22" s="53"/>
      <c r="X22" s="53"/>
      <c r="Y22" s="53"/>
      <c r="Z22" s="53"/>
      <c r="AA22" s="53"/>
      <c r="AB22" s="53"/>
      <c r="AC22" s="53"/>
    </row>
    <row r="23">
      <c r="A23" s="139" t="str">
        <f>COSTS!A23&amp;" (g)"</f>
        <v>MOZZARELLA CURD (g)</v>
      </c>
      <c r="B23" s="137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6"/>
      <c r="N23" s="145"/>
      <c r="O23" s="145"/>
      <c r="P23" s="145"/>
      <c r="Q23" s="146"/>
      <c r="R23" s="145"/>
      <c r="S23" s="145"/>
      <c r="T23" s="145"/>
      <c r="U23" s="148"/>
      <c r="V23" s="53"/>
      <c r="W23" s="53"/>
      <c r="X23" s="53"/>
      <c r="Y23" s="53"/>
      <c r="Z23" s="53"/>
      <c r="AA23" s="53"/>
      <c r="AB23" s="67">
        <v>1707.0</v>
      </c>
      <c r="AC23" s="53"/>
    </row>
    <row r="24">
      <c r="A24" s="139" t="str">
        <f>COSTS!A24&amp;" (g)"</f>
        <v>MUSHROOMS (g)</v>
      </c>
      <c r="B24" s="137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6"/>
      <c r="N24" s="145"/>
      <c r="O24" s="145"/>
      <c r="P24" s="145"/>
      <c r="Q24" s="146"/>
      <c r="R24" s="145"/>
      <c r="S24" s="145"/>
      <c r="T24" s="145"/>
      <c r="U24" s="148"/>
      <c r="V24" s="53"/>
      <c r="W24" s="53"/>
      <c r="X24" s="53"/>
      <c r="Y24" s="53"/>
      <c r="Z24" s="53"/>
      <c r="AA24" s="53"/>
      <c r="AB24" s="53"/>
      <c r="AC24" s="53"/>
    </row>
    <row r="25">
      <c r="A25" s="149" t="str">
        <f>COSTS!A25&amp;" (g)"</f>
        <v>Mushrooms, cooked (g)</v>
      </c>
      <c r="B25" s="137"/>
      <c r="C25" s="145"/>
      <c r="D25" s="145"/>
      <c r="E25" s="145"/>
      <c r="F25" s="145"/>
      <c r="G25" s="145"/>
      <c r="H25" s="145"/>
      <c r="I25" s="145"/>
      <c r="J25" s="145"/>
      <c r="K25" s="145"/>
      <c r="L25" s="147">
        <v>60.0</v>
      </c>
      <c r="M25" s="146"/>
      <c r="N25" s="145"/>
      <c r="O25" s="145"/>
      <c r="P25" s="145"/>
      <c r="Q25" s="146"/>
      <c r="R25" s="145"/>
      <c r="S25" s="145"/>
      <c r="T25" s="145"/>
      <c r="U25" s="148"/>
      <c r="V25" s="53"/>
      <c r="W25" s="53"/>
      <c r="X25" s="53"/>
      <c r="Y25" s="53"/>
      <c r="Z25" s="53"/>
      <c r="AA25" s="53"/>
      <c r="AB25" s="53"/>
      <c r="AC25" s="53"/>
    </row>
    <row r="26">
      <c r="A26" s="139" t="str">
        <f>COSTS!A26&amp;" (g)"</f>
        <v>Olive oil, extra-virgin (g)</v>
      </c>
      <c r="B26" s="137"/>
      <c r="C26" s="145"/>
      <c r="D26" s="145"/>
      <c r="E26" s="145"/>
      <c r="F26" s="147">
        <v>6.0</v>
      </c>
      <c r="G26" s="147">
        <v>6.0</v>
      </c>
      <c r="H26" s="147">
        <v>6.0</v>
      </c>
      <c r="I26" s="145"/>
      <c r="J26" s="145"/>
      <c r="K26" s="145"/>
      <c r="L26" s="147">
        <v>6.0</v>
      </c>
      <c r="M26" s="146"/>
      <c r="N26" s="145"/>
      <c r="O26" s="147">
        <v>6.0</v>
      </c>
      <c r="P26" s="147">
        <v>10.0</v>
      </c>
      <c r="Q26" s="146"/>
      <c r="R26" s="145"/>
      <c r="S26" s="145"/>
      <c r="T26" s="145"/>
      <c r="U26" s="148"/>
      <c r="V26" s="53"/>
      <c r="W26" s="53"/>
      <c r="X26" s="53"/>
      <c r="Y26" s="53"/>
      <c r="Z26" s="53"/>
      <c r="AA26" s="53"/>
      <c r="AB26" s="53"/>
      <c r="AC26" s="53"/>
    </row>
    <row r="27">
      <c r="A27" s="139" t="str">
        <f>COSTS!A27&amp;" (g)"</f>
        <v>Olive oil, garlic (g)</v>
      </c>
      <c r="B27" s="137"/>
      <c r="C27" s="147"/>
      <c r="D27" s="147">
        <v>8.0</v>
      </c>
      <c r="E27" s="147">
        <v>8.0</v>
      </c>
      <c r="F27" s="145"/>
      <c r="G27" s="145"/>
      <c r="H27" s="145"/>
      <c r="I27" s="147">
        <v>6.0</v>
      </c>
      <c r="J27" s="145"/>
      <c r="K27" s="147">
        <v>6.0</v>
      </c>
      <c r="L27" s="145"/>
      <c r="M27" s="146"/>
      <c r="N27" s="145"/>
      <c r="O27" s="145"/>
      <c r="P27" s="145"/>
      <c r="Q27" s="146"/>
      <c r="R27" s="145"/>
      <c r="S27" s="145"/>
      <c r="T27" s="145"/>
      <c r="U27" s="148"/>
      <c r="V27" s="53"/>
      <c r="W27" s="53"/>
      <c r="X27" s="160">
        <v>60.0</v>
      </c>
      <c r="Y27" s="53"/>
      <c r="Z27" s="53"/>
      <c r="AA27" s="53"/>
      <c r="AB27" s="53"/>
      <c r="AC27" s="53"/>
    </row>
    <row r="28">
      <c r="A28" s="139" t="str">
        <f>COSTS!A28&amp;" (g)"</f>
        <v>OLIVE OIL, PURE (g)</v>
      </c>
      <c r="B28" s="137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6"/>
      <c r="N28" s="145"/>
      <c r="O28" s="145"/>
      <c r="P28" s="145"/>
      <c r="Q28" s="146"/>
      <c r="R28" s="145"/>
      <c r="S28" s="145"/>
      <c r="T28" s="145"/>
      <c r="U28" s="148"/>
      <c r="V28" s="53"/>
      <c r="W28" s="67">
        <v>500.0</v>
      </c>
      <c r="X28" s="53"/>
      <c r="Y28" s="53"/>
      <c r="Z28" s="53"/>
      <c r="AA28" s="53"/>
      <c r="AB28" s="53"/>
      <c r="AC28" s="67">
        <v>125.0</v>
      </c>
    </row>
    <row r="29">
      <c r="A29" s="139" t="str">
        <f>COSTS!A29&amp;" (g)"</f>
        <v>Onions, red (g)</v>
      </c>
      <c r="B29" s="137"/>
      <c r="C29" s="145"/>
      <c r="D29" s="145"/>
      <c r="E29" s="145"/>
      <c r="F29" s="147">
        <v>25.0</v>
      </c>
      <c r="G29" s="145"/>
      <c r="H29" s="145"/>
      <c r="I29" s="147">
        <v>100.0</v>
      </c>
      <c r="J29" s="145"/>
      <c r="K29" s="145"/>
      <c r="L29" s="145"/>
      <c r="M29" s="146"/>
      <c r="N29" s="145"/>
      <c r="O29" s="145"/>
      <c r="P29" s="145"/>
      <c r="Q29" s="146"/>
      <c r="R29" s="145"/>
      <c r="S29" s="145"/>
      <c r="T29" s="145"/>
      <c r="U29" s="148"/>
      <c r="V29" s="53"/>
      <c r="W29" s="53"/>
      <c r="X29" s="53"/>
      <c r="Y29" s="53"/>
      <c r="Z29" s="53"/>
      <c r="AA29" s="53"/>
      <c r="AB29" s="53"/>
      <c r="AC29" s="53"/>
    </row>
    <row r="30">
      <c r="A30" s="139" t="str">
        <f>COSTS!A30&amp;" (g)"</f>
        <v>Oregano (g)</v>
      </c>
      <c r="B30" s="137"/>
      <c r="C30" s="145"/>
      <c r="D30" s="147">
        <v>0.4</v>
      </c>
      <c r="E30" s="147">
        <v>0.4</v>
      </c>
      <c r="F30" s="147">
        <v>0.2</v>
      </c>
      <c r="G30" s="147">
        <v>0.2</v>
      </c>
      <c r="H30" s="147">
        <v>0.2</v>
      </c>
      <c r="I30" s="145"/>
      <c r="J30" s="147">
        <v>0.2</v>
      </c>
      <c r="K30" s="147">
        <v>0.2</v>
      </c>
      <c r="L30" s="147">
        <v>0.2</v>
      </c>
      <c r="M30" s="146"/>
      <c r="N30" s="145"/>
      <c r="O30" s="145"/>
      <c r="P30" s="145"/>
      <c r="Q30" s="146"/>
      <c r="R30" s="145"/>
      <c r="S30" s="145"/>
      <c r="T30" s="145"/>
      <c r="U30" s="148"/>
      <c r="V30" s="53"/>
      <c r="W30" s="53"/>
      <c r="X30" s="53"/>
      <c r="Y30" s="53"/>
      <c r="Z30" s="53"/>
      <c r="AA30" s="67">
        <v>2.0</v>
      </c>
      <c r="AB30" s="53"/>
      <c r="AC30" s="53"/>
    </row>
    <row r="31">
      <c r="A31" s="139" t="str">
        <f>COSTS!A31&amp;" (g)"</f>
        <v>Pecorino Romano (g)</v>
      </c>
      <c r="B31" s="137"/>
      <c r="C31" s="147"/>
      <c r="D31" s="147">
        <v>35.0</v>
      </c>
      <c r="E31" s="145"/>
      <c r="F31" s="145"/>
      <c r="G31" s="145"/>
      <c r="H31" s="145"/>
      <c r="I31" s="145"/>
      <c r="J31" s="145"/>
      <c r="K31" s="147">
        <v>20.0</v>
      </c>
      <c r="L31" s="145"/>
      <c r="M31" s="146"/>
      <c r="N31" s="145"/>
      <c r="O31" s="145"/>
      <c r="P31" s="145"/>
      <c r="Q31" s="146"/>
      <c r="R31" s="145"/>
      <c r="S31" s="145"/>
      <c r="T31" s="145"/>
      <c r="U31" s="148"/>
      <c r="V31" s="53"/>
      <c r="W31" s="53"/>
      <c r="X31" s="53"/>
      <c r="Y31" s="53"/>
      <c r="Z31" s="53"/>
      <c r="AA31" s="53"/>
      <c r="AB31" s="53"/>
      <c r="AC31" s="53"/>
    </row>
    <row r="32">
      <c r="A32" s="139" t="str">
        <f>COSTS!A32&amp;" (g)"</f>
        <v>Pepper, black (g)</v>
      </c>
      <c r="B32" s="137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6"/>
      <c r="N32" s="147">
        <v>0.01</v>
      </c>
      <c r="O32" s="145"/>
      <c r="P32" s="145"/>
      <c r="Q32" s="146"/>
      <c r="R32" s="145"/>
      <c r="S32" s="145"/>
      <c r="T32" s="145"/>
      <c r="U32" s="148"/>
      <c r="V32" s="53"/>
      <c r="W32" s="67">
        <v>15.0</v>
      </c>
      <c r="X32" s="53"/>
      <c r="Y32" s="53"/>
      <c r="Z32" s="53"/>
      <c r="AA32" s="53"/>
      <c r="AB32" s="53"/>
      <c r="AC32" s="53"/>
    </row>
    <row r="33">
      <c r="A33" s="139" t="str">
        <f>COSTS!A33&amp;" (g)"</f>
        <v>Pepperoni (g)</v>
      </c>
      <c r="B33" s="137"/>
      <c r="C33" s="145"/>
      <c r="D33" s="145"/>
      <c r="E33" s="145"/>
      <c r="F33" s="145"/>
      <c r="G33" s="145"/>
      <c r="H33" s="145"/>
      <c r="I33" s="145"/>
      <c r="J33" s="147">
        <v>55.0</v>
      </c>
      <c r="K33" s="145"/>
      <c r="L33" s="145"/>
      <c r="M33" s="146"/>
      <c r="N33" s="145"/>
      <c r="O33" s="145"/>
      <c r="P33" s="145"/>
      <c r="Q33" s="146"/>
      <c r="R33" s="145"/>
      <c r="S33" s="145"/>
      <c r="T33" s="145"/>
      <c r="U33" s="148"/>
      <c r="V33" s="53"/>
      <c r="W33" s="53"/>
      <c r="X33" s="53"/>
      <c r="Y33" s="53"/>
      <c r="Z33" s="53"/>
      <c r="AA33" s="53"/>
      <c r="AB33" s="53"/>
      <c r="AC33" s="53"/>
    </row>
    <row r="34">
      <c r="A34" s="139" t="str">
        <f>COSTS!A34&amp;" (g)"</f>
        <v>Rosemary (g)</v>
      </c>
      <c r="B34" s="137"/>
      <c r="C34" s="145"/>
      <c r="D34" s="145"/>
      <c r="E34" s="145"/>
      <c r="F34" s="145"/>
      <c r="G34" s="145"/>
      <c r="H34" s="145"/>
      <c r="I34" s="147">
        <v>0.2</v>
      </c>
      <c r="J34" s="145"/>
      <c r="K34" s="145"/>
      <c r="L34" s="145"/>
      <c r="M34" s="146"/>
      <c r="N34" s="145"/>
      <c r="O34" s="145"/>
      <c r="P34" s="145"/>
      <c r="Q34" s="146"/>
      <c r="R34" s="145"/>
      <c r="S34" s="145"/>
      <c r="T34" s="145"/>
      <c r="U34" s="148"/>
      <c r="V34" s="53"/>
      <c r="W34" s="53"/>
      <c r="X34" s="53"/>
      <c r="Y34" s="53"/>
      <c r="Z34" s="53"/>
      <c r="AA34" s="53"/>
      <c r="AB34" s="53"/>
      <c r="AC34" s="53"/>
    </row>
    <row r="35">
      <c r="A35" s="139" t="str">
        <f>COSTS!A35&amp;" (g)"</f>
        <v>SALT, GRANULATED (g)</v>
      </c>
      <c r="B35" s="137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6"/>
      <c r="N35" s="145"/>
      <c r="O35" s="145"/>
      <c r="P35" s="145"/>
      <c r="Q35" s="146"/>
      <c r="R35" s="145"/>
      <c r="S35" s="145"/>
      <c r="T35" s="145"/>
      <c r="U35" s="148"/>
      <c r="V35" s="67">
        <v>6.0</v>
      </c>
      <c r="W35" s="53"/>
      <c r="X35" s="53"/>
      <c r="Y35" s="67">
        <v>160.0</v>
      </c>
      <c r="Z35" s="53"/>
      <c r="AA35" s="67">
        <v>25.0</v>
      </c>
      <c r="AB35" s="67">
        <v>293.0</v>
      </c>
      <c r="AC35" s="67">
        <v>40.0</v>
      </c>
    </row>
    <row r="36">
      <c r="A36" s="139" t="str">
        <f>COSTS!A36&amp;" (g)"</f>
        <v>Salt, rock (g)</v>
      </c>
      <c r="B36" s="137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6"/>
      <c r="N36" s="145"/>
      <c r="O36" s="147">
        <v>0.01</v>
      </c>
      <c r="P36" s="145"/>
      <c r="Q36" s="146"/>
      <c r="R36" s="145"/>
      <c r="S36" s="145"/>
      <c r="T36" s="145"/>
      <c r="U36" s="148"/>
      <c r="V36" s="53"/>
      <c r="W36" s="53"/>
      <c r="X36" s="53"/>
      <c r="Y36" s="53"/>
      <c r="Z36" s="67">
        <v>3.0</v>
      </c>
      <c r="AA36" s="53"/>
      <c r="AB36" s="53"/>
      <c r="AC36" s="53"/>
    </row>
    <row r="37">
      <c r="A37" s="139" t="str">
        <f>COSTS!A37&amp;" (g)"</f>
        <v>Sausage (g)</v>
      </c>
      <c r="B37" s="137"/>
      <c r="C37" s="145"/>
      <c r="D37" s="145"/>
      <c r="E37" s="145"/>
      <c r="F37" s="147">
        <v>55.0</v>
      </c>
      <c r="G37" s="145"/>
      <c r="H37" s="145"/>
      <c r="I37" s="145"/>
      <c r="J37" s="145"/>
      <c r="K37" s="145"/>
      <c r="L37" s="145"/>
      <c r="M37" s="146"/>
      <c r="N37" s="145"/>
      <c r="O37" s="145"/>
      <c r="P37" s="145"/>
      <c r="Q37" s="146"/>
      <c r="R37" s="145"/>
      <c r="S37" s="145"/>
      <c r="T37" s="145"/>
      <c r="U37" s="148"/>
      <c r="V37" s="53"/>
      <c r="W37" s="53"/>
      <c r="X37" s="53"/>
      <c r="Y37" s="53"/>
      <c r="Z37" s="53"/>
      <c r="AA37" s="53"/>
      <c r="AB37" s="53"/>
      <c r="AC37" s="53"/>
    </row>
    <row r="38">
      <c r="A38" s="139" t="str">
        <f>COSTS!A38&amp;" (g)"</f>
        <v>Smokey Blue Cheese (g)</v>
      </c>
      <c r="B38" s="137"/>
      <c r="C38" s="145"/>
      <c r="D38" s="145"/>
      <c r="E38" s="145"/>
      <c r="F38" s="145"/>
      <c r="G38" s="145"/>
      <c r="H38" s="145"/>
      <c r="I38" s="147">
        <v>20.0</v>
      </c>
      <c r="J38" s="145"/>
      <c r="K38" s="147">
        <v>20.0</v>
      </c>
      <c r="L38" s="145"/>
      <c r="M38" s="146"/>
      <c r="N38" s="145"/>
      <c r="O38" s="145"/>
      <c r="P38" s="147">
        <v>25.0</v>
      </c>
      <c r="Q38" s="146"/>
      <c r="R38" s="145"/>
      <c r="S38" s="145"/>
      <c r="T38" s="145"/>
      <c r="U38" s="148"/>
      <c r="V38" s="53"/>
      <c r="W38" s="53"/>
      <c r="X38" s="53"/>
      <c r="Y38" s="53"/>
      <c r="Z38" s="53"/>
      <c r="AA38" s="53"/>
      <c r="AB38" s="53"/>
      <c r="AC38" s="53"/>
    </row>
    <row r="39">
      <c r="A39" s="139" t="str">
        <f>COSTS!A39&amp;" (g)"</f>
        <v>Spinach (g)</v>
      </c>
      <c r="B39" s="137"/>
      <c r="C39" s="145"/>
      <c r="D39" s="145"/>
      <c r="E39" s="145"/>
      <c r="F39" s="145"/>
      <c r="G39" s="145"/>
      <c r="H39" s="145"/>
      <c r="I39" s="145"/>
      <c r="J39" s="145"/>
      <c r="K39" s="145"/>
      <c r="L39" s="147">
        <v>15.0</v>
      </c>
      <c r="M39" s="146"/>
      <c r="N39" s="145"/>
      <c r="O39" s="145"/>
      <c r="P39" s="147">
        <v>90.0</v>
      </c>
      <c r="Q39" s="146"/>
      <c r="R39" s="145"/>
      <c r="S39" s="145"/>
      <c r="T39" s="145"/>
      <c r="U39" s="148"/>
      <c r="V39" s="53"/>
      <c r="W39" s="53"/>
      <c r="X39" s="53"/>
      <c r="Y39" s="53"/>
      <c r="Z39" s="53"/>
      <c r="AA39" s="53"/>
      <c r="AB39" s="53"/>
      <c r="AC39" s="53"/>
    </row>
    <row r="40">
      <c r="A40" s="139" t="str">
        <f>COSTS!A40&amp;" (g)"</f>
        <v>SUGAR (g)</v>
      </c>
      <c r="B40" s="137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6"/>
      <c r="N40" s="145"/>
      <c r="O40" s="145"/>
      <c r="P40" s="145"/>
      <c r="Q40" s="146"/>
      <c r="R40" s="145"/>
      <c r="S40" s="145"/>
      <c r="T40" s="145"/>
      <c r="U40" s="148"/>
      <c r="V40" s="53"/>
      <c r="W40" s="53"/>
      <c r="X40" s="53"/>
      <c r="Y40" s="53"/>
      <c r="Z40" s="67">
        <v>100.0</v>
      </c>
      <c r="AA40" s="53"/>
      <c r="AB40" s="53"/>
      <c r="AC40" s="53"/>
    </row>
    <row r="41">
      <c r="A41" s="139" t="str">
        <f>COSTS!A41&amp;" (g)"</f>
        <v>TOMATO FILLETS (g)</v>
      </c>
      <c r="B41" s="137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6"/>
      <c r="N41" s="145"/>
      <c r="O41" s="145"/>
      <c r="P41" s="145"/>
      <c r="Q41" s="146"/>
      <c r="R41" s="145"/>
      <c r="S41" s="145"/>
      <c r="T41" s="145"/>
      <c r="U41" s="148"/>
      <c r="V41" s="53"/>
      <c r="W41" s="53"/>
      <c r="X41" s="53"/>
      <c r="Y41" s="53"/>
      <c r="Z41" s="53"/>
      <c r="AA41" s="67">
        <v>2750.0</v>
      </c>
      <c r="AB41" s="53"/>
      <c r="AC41" s="67">
        <v>4536.0</v>
      </c>
    </row>
    <row r="42">
      <c r="A42" s="139" t="str">
        <f>COSTS!A42&amp;" (g)"</f>
        <v>Tomatoes, grape (g)</v>
      </c>
      <c r="B42" s="137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6"/>
      <c r="N42" s="145"/>
      <c r="O42" s="147">
        <v>50.0</v>
      </c>
      <c r="P42" s="145"/>
      <c r="Q42" s="146"/>
      <c r="R42" s="145"/>
      <c r="S42" s="145"/>
      <c r="T42" s="145"/>
      <c r="U42" s="148"/>
      <c r="V42" s="169"/>
      <c r="W42" s="169"/>
      <c r="X42" s="169"/>
      <c r="Y42" s="169"/>
      <c r="Z42" s="169"/>
      <c r="AA42" s="169"/>
      <c r="AB42" s="169"/>
      <c r="AC42" s="169"/>
    </row>
    <row r="43">
      <c r="A43" s="139" t="str">
        <f>COSTS!A43&amp;" (g)"</f>
        <v>WATER (g)</v>
      </c>
      <c r="B43" s="137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6"/>
      <c r="N43" s="145"/>
      <c r="O43" s="145"/>
      <c r="P43" s="145"/>
      <c r="Q43" s="146"/>
      <c r="R43" s="145"/>
      <c r="S43" s="145"/>
      <c r="T43" s="145"/>
      <c r="U43" s="148"/>
      <c r="V43" s="67">
        <v>511.0</v>
      </c>
      <c r="W43" s="67">
        <v>20.0</v>
      </c>
      <c r="X43" s="53"/>
      <c r="Y43" s="67">
        <v>5878.0</v>
      </c>
      <c r="Z43" s="67">
        <v>15.0</v>
      </c>
      <c r="AA43" s="53"/>
      <c r="AB43" s="67">
        <v>0.0</v>
      </c>
      <c r="AC43" s="53"/>
    </row>
    <row r="44">
      <c r="A44" s="139" t="str">
        <f>COSTS!A44&amp;" (g)"</f>
        <v>YEAST (g)</v>
      </c>
      <c r="B44" s="137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6"/>
      <c r="N44" s="145"/>
      <c r="O44" s="145"/>
      <c r="P44" s="145"/>
      <c r="Q44" s="137"/>
      <c r="U44" s="133"/>
      <c r="V44" s="67">
        <v>6.0</v>
      </c>
      <c r="W44" s="53"/>
      <c r="X44" s="53"/>
      <c r="Y44" s="67">
        <v>42.0</v>
      </c>
      <c r="Z44" s="53"/>
      <c r="AA44" s="53"/>
      <c r="AB44" s="53"/>
      <c r="AC44" s="53"/>
    </row>
    <row r="45">
      <c r="A45" s="139" t="str">
        <f>COSTS!A45&amp;" (g)"</f>
        <v>z* Kalamata olives (g)</v>
      </c>
      <c r="B45" s="137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6"/>
      <c r="N45" s="145"/>
      <c r="O45" s="145"/>
      <c r="P45" s="145"/>
      <c r="Q45" s="137"/>
      <c r="R45" s="145"/>
      <c r="T45" s="145"/>
      <c r="U45" s="170">
        <v>25.0</v>
      </c>
      <c r="V45" s="53"/>
      <c r="W45" s="53"/>
      <c r="X45" s="53"/>
      <c r="Y45" s="53"/>
      <c r="Z45" s="53"/>
      <c r="AA45" s="53"/>
      <c r="AB45" s="53"/>
      <c r="AC45" s="53"/>
    </row>
    <row r="46">
      <c r="A46" s="139" t="str">
        <f>COSTS!A46&amp;" (g)"</f>
        <v>z* Mozzarella, (V) (g)</v>
      </c>
      <c r="B46" s="137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6"/>
      <c r="N46" s="145"/>
      <c r="O46" s="145"/>
      <c r="P46" s="145"/>
      <c r="Q46" s="146"/>
      <c r="R46" s="147">
        <v>65.0</v>
      </c>
      <c r="T46" s="145"/>
      <c r="U46" s="148"/>
      <c r="V46" s="53"/>
      <c r="W46" s="53"/>
      <c r="X46" s="53"/>
      <c r="Y46" s="53"/>
      <c r="Z46" s="53"/>
      <c r="AA46" s="53"/>
      <c r="AB46" s="53"/>
      <c r="AC46" s="53"/>
    </row>
    <row r="47">
      <c r="A47" s="139" t="str">
        <f>COSTS!A47&amp;" (g)"</f>
        <v>z* Sausage, (V) (g)</v>
      </c>
      <c r="B47" s="137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6"/>
      <c r="N47" s="145"/>
      <c r="O47" s="145"/>
      <c r="P47" s="145"/>
      <c r="Q47" s="146"/>
      <c r="R47" s="145"/>
      <c r="S47" s="147">
        <v>70.0</v>
      </c>
      <c r="T47" s="145"/>
      <c r="U47" s="148"/>
      <c r="V47" s="53"/>
      <c r="W47" s="53"/>
      <c r="X47" s="53"/>
      <c r="Y47" s="53"/>
      <c r="Z47" s="53"/>
      <c r="AA47" s="53"/>
      <c r="AB47" s="53"/>
      <c r="AC47" s="53"/>
    </row>
    <row r="48">
      <c r="A48" s="139" t="str">
        <f>COSTS!A48&amp;" (g)"</f>
        <v>zz* Chili pepper, crushed (g)</v>
      </c>
      <c r="B48" s="137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6"/>
      <c r="N48" s="145"/>
      <c r="O48" s="145"/>
      <c r="P48" s="145"/>
      <c r="Q48" s="146"/>
      <c r="R48" s="145"/>
      <c r="S48" s="145"/>
      <c r="T48" s="145"/>
      <c r="U48" s="148"/>
      <c r="V48" s="53"/>
      <c r="W48" s="53"/>
      <c r="X48" s="53"/>
      <c r="Y48" s="53"/>
      <c r="Z48" s="53"/>
      <c r="AA48" s="53"/>
      <c r="AB48" s="53"/>
      <c r="AC48" s="53"/>
    </row>
    <row r="49">
      <c r="A49" s="139" t="str">
        <f>COSTS!A49&amp;" (g)"</f>
        <v>zz* Parmesan, grated (g)</v>
      </c>
      <c r="B49" s="137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6"/>
      <c r="N49" s="145"/>
      <c r="O49" s="145"/>
      <c r="P49" s="145"/>
      <c r="Q49" s="146"/>
      <c r="R49" s="145"/>
      <c r="S49" s="145"/>
      <c r="T49" s="145"/>
      <c r="U49" s="148"/>
      <c r="V49" s="53"/>
      <c r="W49" s="53"/>
      <c r="X49" s="53"/>
      <c r="Y49" s="53"/>
      <c r="Z49" s="53"/>
      <c r="AA49" s="53"/>
      <c r="AB49" s="53"/>
      <c r="AC49" s="53"/>
    </row>
    <row r="50">
      <c r="A50" s="139" t="str">
        <f>COSTS!A50&amp;" (g)"</f>
        <v>zz* Yeast, nutritional (g)</v>
      </c>
      <c r="B50" s="137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6"/>
      <c r="N50" s="145"/>
      <c r="O50" s="145"/>
      <c r="P50" s="145"/>
      <c r="Q50" s="146"/>
      <c r="R50" s="145"/>
      <c r="S50" s="145"/>
      <c r="T50" s="145"/>
      <c r="U50" s="148"/>
      <c r="V50" s="53"/>
      <c r="W50" s="53"/>
      <c r="X50" s="53"/>
      <c r="Y50" s="53"/>
      <c r="Z50" s="53"/>
      <c r="AA50" s="53"/>
      <c r="AB50" s="53"/>
      <c r="AC50" s="53"/>
    </row>
    <row r="51">
      <c r="A51" s="172" t="s">
        <v>94</v>
      </c>
      <c r="B51" s="173">
        <f t="shared" ref="B51:V51" si="1">SUM(B2:B50)</f>
        <v>0</v>
      </c>
      <c r="C51" s="173">
        <f t="shared" si="1"/>
        <v>265</v>
      </c>
      <c r="D51" s="173">
        <f t="shared" si="1"/>
        <v>428.4</v>
      </c>
      <c r="E51" s="173">
        <f t="shared" si="1"/>
        <v>433.4</v>
      </c>
      <c r="F51" s="173">
        <f t="shared" si="1"/>
        <v>471.2</v>
      </c>
      <c r="G51" s="173">
        <f t="shared" si="1"/>
        <v>391.2</v>
      </c>
      <c r="H51" s="173">
        <f t="shared" si="1"/>
        <v>419.2</v>
      </c>
      <c r="I51" s="173">
        <f t="shared" si="1"/>
        <v>426.2</v>
      </c>
      <c r="J51" s="173">
        <f t="shared" si="1"/>
        <v>435.2</v>
      </c>
      <c r="K51" s="173">
        <f t="shared" si="1"/>
        <v>386.2</v>
      </c>
      <c r="L51" s="173">
        <f t="shared" si="1"/>
        <v>461.2</v>
      </c>
      <c r="M51" s="173">
        <f t="shared" si="1"/>
        <v>0</v>
      </c>
      <c r="N51" s="173">
        <f t="shared" si="1"/>
        <v>225.135</v>
      </c>
      <c r="O51" s="173">
        <f t="shared" si="1"/>
        <v>191.01</v>
      </c>
      <c r="P51" s="173">
        <f t="shared" si="1"/>
        <v>185</v>
      </c>
      <c r="Q51" s="173">
        <f t="shared" si="1"/>
        <v>0</v>
      </c>
      <c r="R51" s="173">
        <f t="shared" si="1"/>
        <v>65</v>
      </c>
      <c r="S51" s="173">
        <f t="shared" si="1"/>
        <v>70</v>
      </c>
      <c r="T51" s="173">
        <f t="shared" si="1"/>
        <v>20</v>
      </c>
      <c r="U51" s="174">
        <f t="shared" si="1"/>
        <v>25</v>
      </c>
      <c r="V51" s="175">
        <f t="shared" si="1"/>
        <v>1398</v>
      </c>
      <c r="W51" s="176">
        <v>850.0</v>
      </c>
      <c r="X51" s="175">
        <f t="shared" ref="X51:AC51" si="2">SUM(X2:X50)</f>
        <v>325</v>
      </c>
      <c r="Y51" s="175">
        <f t="shared" si="2"/>
        <v>15900</v>
      </c>
      <c r="Z51" s="175">
        <f t="shared" si="2"/>
        <v>548</v>
      </c>
      <c r="AA51" s="175">
        <f t="shared" si="2"/>
        <v>2802</v>
      </c>
      <c r="AB51" s="175">
        <f t="shared" si="2"/>
        <v>2000</v>
      </c>
      <c r="AC51" s="175">
        <f t="shared" si="2"/>
        <v>4701</v>
      </c>
    </row>
  </sheetData>
  <conditionalFormatting sqref="V2:AC50">
    <cfRule type="cellIs" dxfId="1" priority="1" operator="equal">
      <formula>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6.14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9" width="11.43"/>
  </cols>
  <sheetData>
    <row r="1">
      <c r="A1" s="139" t="str">
        <f>COSTS!A1&amp;" (g)"</f>
        <v>COMPONENT (g)</v>
      </c>
      <c r="B1" s="140" t="str">
        <f>USAGE!$A2</f>
        <v>Totals, Pizza</v>
      </c>
      <c r="C1" s="139" t="str">
        <f>USAGE!$A3</f>
        <v>[special]</v>
      </c>
      <c r="D1" s="139" t="str">
        <f>USAGE!$A4</f>
        <v>Breadsticks, Cheese</v>
      </c>
      <c r="E1" s="139" t="str">
        <f>USAGE!$A5</f>
        <v>Breadsticks, Garlic</v>
      </c>
      <c r="F1" s="139" t="str">
        <f>USAGE!$A6</f>
        <v>Fennel Sausage</v>
      </c>
      <c r="G1" s="139" t="str">
        <f>USAGE!$A7</f>
        <v>Margherita</v>
      </c>
      <c r="H1" s="139" t="str">
        <f>USAGE!$A8</f>
        <v>Marinara</v>
      </c>
      <c r="I1" s="139" t="str">
        <f>USAGE!$A9</f>
        <v>Onion</v>
      </c>
      <c r="J1" s="139" t="str">
        <f>USAGE!$A10</f>
        <v>Pepperoni</v>
      </c>
      <c r="K1" s="139" t="str">
        <f>USAGE!$A11</f>
        <v>Quattro Formaggi</v>
      </c>
      <c r="L1" s="139" t="str">
        <f>USAGE!$A12</f>
        <v>Spinach &amp; Mushroom</v>
      </c>
      <c r="M1" s="140" t="str">
        <f>USAGE!$A13</f>
        <v>Totals, Salad</v>
      </c>
      <c r="N1" s="139" t="str">
        <f>USAGE!$A14</f>
        <v>Caesar</v>
      </c>
      <c r="O1" s="139" t="str">
        <f>USAGE!$A15</f>
        <v>Caprese</v>
      </c>
      <c r="P1" s="139" t="str">
        <f>USAGE!$A16</f>
        <v>Spinach</v>
      </c>
      <c r="Q1" s="140" t="str">
        <f>USAGE!$A17</f>
        <v>Totals, Additions</v>
      </c>
      <c r="R1" s="139" t="str">
        <f>USAGE!$A18</f>
        <v>(V) Mozzarella</v>
      </c>
      <c r="S1" s="139" t="str">
        <f>USAGE!$A19</f>
        <v>(V) Sausage</v>
      </c>
      <c r="T1" s="139" t="str">
        <f>USAGE!$A20</f>
        <v>Anchovy fillets</v>
      </c>
      <c r="U1" s="143" t="str">
        <f>USAGE!$A21</f>
        <v>Kalamata olives</v>
      </c>
      <c r="V1" s="177" t="str">
        <f>USAGE!$A22</f>
        <v>BIGA</v>
      </c>
      <c r="W1" s="177" t="str">
        <f>USAGE!$A23</f>
        <v>Caesar dressing</v>
      </c>
      <c r="X1" s="177" t="str">
        <f>USAGE!$A24</f>
        <v>Croutons</v>
      </c>
      <c r="Y1" s="177" t="str">
        <f>USAGE!$A25</f>
        <v>Dough</v>
      </c>
      <c r="Z1" s="177" t="str">
        <f>USAGE!$A26</f>
        <v>Hazelnuts, candied</v>
      </c>
      <c r="AA1" s="177" t="str">
        <f>USAGE!$A27</f>
        <v>Marinara</v>
      </c>
      <c r="AB1" s="177" t="str">
        <f>USAGE!$A28</f>
        <v>Mozzarella</v>
      </c>
      <c r="AC1" s="177" t="str">
        <f>USAGE!$A29</f>
        <v>Mushrooms, cooked</v>
      </c>
    </row>
    <row r="2">
      <c r="A2" s="139" t="str">
        <f>COSTS!A2&amp;" (g)"</f>
        <v>Anchovy fillets (g)</v>
      </c>
      <c r="B2" s="181">
        <f>(PORTIONS!B2*COSTS!$L2)/100</f>
        <v>0</v>
      </c>
      <c r="C2" s="180">
        <f>(PORTIONS!C2*COSTS!$L2)/100</f>
        <v>0</v>
      </c>
      <c r="D2" s="180">
        <f>(PORTIONS!D2*COSTS!$L2)/100</f>
        <v>0</v>
      </c>
      <c r="E2" s="180">
        <f>(PORTIONS!E2*COSTS!$L2)/100</f>
        <v>0</v>
      </c>
      <c r="F2" s="180">
        <f>(PORTIONS!F2*COSTS!$L2)/100</f>
        <v>0</v>
      </c>
      <c r="G2" s="180">
        <f>(PORTIONS!G2*COSTS!$L2)/100</f>
        <v>0</v>
      </c>
      <c r="H2" s="180">
        <f>(PORTIONS!H2*COSTS!$L2)/100</f>
        <v>0</v>
      </c>
      <c r="I2" s="180">
        <f>(PORTIONS!I2*COSTS!$L2)/100</f>
        <v>0</v>
      </c>
      <c r="J2" s="180">
        <f>(PORTIONS!J2*COSTS!$L2)/100</f>
        <v>0</v>
      </c>
      <c r="K2" s="180">
        <f>(PORTIONS!K2*COSTS!$L2)/100</f>
        <v>0</v>
      </c>
      <c r="L2" s="180">
        <f>(PORTIONS!L2*COSTS!$L2)/100</f>
        <v>0</v>
      </c>
      <c r="M2" s="181">
        <f>(PORTIONS!M2*COSTS!$L2)/100</f>
        <v>0</v>
      </c>
      <c r="N2" s="180">
        <f>(PORTIONS!N2*COSTS!$L2)/100</f>
        <v>0</v>
      </c>
      <c r="O2" s="180">
        <f>(PORTIONS!O2*COSTS!$L2)/100</f>
        <v>0</v>
      </c>
      <c r="P2" s="180">
        <f>(PORTIONS!P2*COSTS!$L2)/100</f>
        <v>0</v>
      </c>
      <c r="Q2" s="181">
        <f>(PORTIONS!Q2*COSTS!$L2)/100</f>
        <v>0</v>
      </c>
      <c r="R2" s="180">
        <f>(PORTIONS!R2*COSTS!$L2)/100</f>
        <v>0</v>
      </c>
      <c r="S2" s="180">
        <f>(PORTIONS!S2*COSTS!$L2)/100</f>
        <v>0</v>
      </c>
      <c r="T2" s="180">
        <f>(PORTIONS!T2*COSTS!$L2)/100</f>
        <v>0.5885714286</v>
      </c>
      <c r="U2" s="192">
        <f>(PORTIONS!U2*COSTS!$L2)/100</f>
        <v>0</v>
      </c>
      <c r="V2" s="193">
        <f>(PORTIONS!V2*COSTS!$L2)/100</f>
        <v>0</v>
      </c>
      <c r="W2" s="193">
        <f>(PORTIONS!W2*COSTS!$L2)/100</f>
        <v>1.765714286</v>
      </c>
      <c r="X2" s="193">
        <f>(PORTIONS!X2*COSTS!$L2)/100</f>
        <v>0</v>
      </c>
      <c r="Y2" s="193">
        <f>(PORTIONS!Y2*COSTS!$L2)/100</f>
        <v>0</v>
      </c>
      <c r="Z2" s="193">
        <f>(PORTIONS!Z2*COSTS!$L2)/100</f>
        <v>0</v>
      </c>
      <c r="AA2" s="193">
        <f>(PORTIONS!AA2*COSTS!$L2)/100</f>
        <v>0</v>
      </c>
      <c r="AB2" s="193">
        <f>(PORTIONS!AB2*COSTS!$L2)/100</f>
        <v>0</v>
      </c>
      <c r="AC2" s="193">
        <f>(PORTIONS!AC2*COSTS!$L2)/100</f>
        <v>0</v>
      </c>
    </row>
    <row r="3">
      <c r="A3" s="139" t="str">
        <f>COSTS!A3&amp;" (g)"</f>
        <v>Balsamic vinegar (g)</v>
      </c>
      <c r="B3" s="181">
        <f>(PORTIONS!B3*COSTS!$L3)/100</f>
        <v>0</v>
      </c>
      <c r="C3" s="180">
        <f>(PORTIONS!C3*COSTS!$L3)/100</f>
        <v>0</v>
      </c>
      <c r="D3" s="180">
        <f>(PORTIONS!D3*COSTS!$L3)/100</f>
        <v>0</v>
      </c>
      <c r="E3" s="180">
        <f>(PORTIONS!E3*COSTS!$L3)/100</f>
        <v>0</v>
      </c>
      <c r="F3" s="180">
        <f>(PORTIONS!F3*COSTS!$L3)/100</f>
        <v>0</v>
      </c>
      <c r="G3" s="180">
        <f>(PORTIONS!G3*COSTS!$L3)/100</f>
        <v>0</v>
      </c>
      <c r="H3" s="180">
        <f>(PORTIONS!H3*COSTS!$L3)/100</f>
        <v>0</v>
      </c>
      <c r="I3" s="180">
        <f>(PORTIONS!I3*COSTS!$L3)/100</f>
        <v>0</v>
      </c>
      <c r="J3" s="180">
        <f>(PORTIONS!J3*COSTS!$L3)/100</f>
        <v>0</v>
      </c>
      <c r="K3" s="180">
        <f>(PORTIONS!K3*COSTS!$L3)/100</f>
        <v>0</v>
      </c>
      <c r="L3" s="180">
        <f>(PORTIONS!L3*COSTS!$L3)/100</f>
        <v>0</v>
      </c>
      <c r="M3" s="181">
        <f>(PORTIONS!M3*COSTS!$L3)/100</f>
        <v>0</v>
      </c>
      <c r="N3" s="180">
        <f>(PORTIONS!N3*COSTS!$L3)/100</f>
        <v>0</v>
      </c>
      <c r="O3" s="180">
        <f>(PORTIONS!O3*COSTS!$L3)/100</f>
        <v>0.02542163734</v>
      </c>
      <c r="P3" s="180">
        <f>(PORTIONS!P3*COSTS!$L3)/100</f>
        <v>0.02542163734</v>
      </c>
      <c r="Q3" s="181">
        <f>(PORTIONS!Q3*COSTS!$L3)/100</f>
        <v>0</v>
      </c>
      <c r="R3" s="180">
        <f>(PORTIONS!R3*COSTS!$L3)/100</f>
        <v>0</v>
      </c>
      <c r="S3" s="180">
        <f>(PORTIONS!S3*COSTS!$L3)/100</f>
        <v>0</v>
      </c>
      <c r="T3" s="180">
        <f>(PORTIONS!T3*COSTS!$L3)/100</f>
        <v>0</v>
      </c>
      <c r="U3" s="192">
        <f>(PORTIONS!U3*COSTS!$L3)/100</f>
        <v>0</v>
      </c>
      <c r="V3" s="193">
        <f>(PORTIONS!V3*COSTS!$L3)/100</f>
        <v>0</v>
      </c>
      <c r="W3" s="193">
        <f>(PORTIONS!W3*COSTS!$L3)/100</f>
        <v>0</v>
      </c>
      <c r="X3" s="193">
        <f>(PORTIONS!X3*COSTS!$L3)/100</f>
        <v>0</v>
      </c>
      <c r="Y3" s="193">
        <f>(PORTIONS!Y3*COSTS!$L3)/100</f>
        <v>0</v>
      </c>
      <c r="Z3" s="193">
        <f>(PORTIONS!Z3*COSTS!$L3)/100</f>
        <v>0.07626491202</v>
      </c>
      <c r="AA3" s="193">
        <f>(PORTIONS!AA3*COSTS!$L3)/100</f>
        <v>0</v>
      </c>
      <c r="AB3" s="193">
        <f>(PORTIONS!AB3*COSTS!$L3)/100</f>
        <v>0</v>
      </c>
      <c r="AC3" s="193">
        <f>(PORTIONS!AC3*COSTS!$L3)/100</f>
        <v>0</v>
      </c>
    </row>
    <row r="4">
      <c r="A4" s="139" t="str">
        <f>COSTS!A4&amp;" (g)"</f>
        <v>Basil (g)</v>
      </c>
      <c r="B4" s="181">
        <f>(PORTIONS!B4*COSTS!$L4)/100</f>
        <v>0</v>
      </c>
      <c r="C4" s="180">
        <f>(PORTIONS!C4*COSTS!$L4)/100</f>
        <v>0</v>
      </c>
      <c r="D4" s="180">
        <f>(PORTIONS!D4*COSTS!$L4)/100</f>
        <v>0</v>
      </c>
      <c r="E4" s="180">
        <f>(PORTIONS!E4*COSTS!$L4)/100</f>
        <v>0</v>
      </c>
      <c r="F4" s="180">
        <f>(PORTIONS!F4*COSTS!$L4)/100</f>
        <v>0.2134042553</v>
      </c>
      <c r="G4" s="180">
        <f>(PORTIONS!G4*COSTS!$L4)/100</f>
        <v>0.2134042553</v>
      </c>
      <c r="H4" s="180">
        <f>(PORTIONS!H4*COSTS!$L4)/100</f>
        <v>0.2134042553</v>
      </c>
      <c r="I4" s="180">
        <f>(PORTIONS!I4*COSTS!$L4)/100</f>
        <v>0</v>
      </c>
      <c r="J4" s="180">
        <f>(PORTIONS!J4*COSTS!$L4)/100</f>
        <v>0</v>
      </c>
      <c r="K4" s="180">
        <f>(PORTIONS!K4*COSTS!$L4)/100</f>
        <v>0</v>
      </c>
      <c r="L4" s="180">
        <f>(PORTIONS!L4*COSTS!$L4)/100</f>
        <v>0</v>
      </c>
      <c r="M4" s="181">
        <f>(PORTIONS!M4*COSTS!$L4)/100</f>
        <v>0</v>
      </c>
      <c r="N4" s="180">
        <f>(PORTIONS!N4*COSTS!$L4)/100</f>
        <v>0</v>
      </c>
      <c r="O4" s="180">
        <f>(PORTIONS!O4*COSTS!$L4)/100</f>
        <v>0.2134042553</v>
      </c>
      <c r="P4" s="180">
        <f>(PORTIONS!P4*COSTS!$L4)/100</f>
        <v>0</v>
      </c>
      <c r="Q4" s="181">
        <f>(PORTIONS!Q4*COSTS!$L4)/100</f>
        <v>0</v>
      </c>
      <c r="R4" s="180">
        <f>(PORTIONS!R4*COSTS!$L4)/100</f>
        <v>0</v>
      </c>
      <c r="S4" s="180">
        <f>(PORTIONS!S4*COSTS!$L4)/100</f>
        <v>0</v>
      </c>
      <c r="T4" s="180">
        <f>(PORTIONS!T4*COSTS!$L4)/100</f>
        <v>0</v>
      </c>
      <c r="U4" s="192">
        <f>(PORTIONS!U4*COSTS!$L4)/100</f>
        <v>0</v>
      </c>
      <c r="V4" s="193">
        <f>(PORTIONS!V4*COSTS!$L4)/100</f>
        <v>0</v>
      </c>
      <c r="W4" s="193">
        <f>(PORTIONS!W4*COSTS!$L4)/100</f>
        <v>0</v>
      </c>
      <c r="X4" s="193">
        <f>(PORTIONS!X4*COSTS!$L4)/100</f>
        <v>0</v>
      </c>
      <c r="Y4" s="193">
        <f>(PORTIONS!Y4*COSTS!$L4)/100</f>
        <v>0</v>
      </c>
      <c r="Z4" s="193">
        <f>(PORTIONS!Z4*COSTS!$L4)/100</f>
        <v>0</v>
      </c>
      <c r="AA4" s="193">
        <f>(PORTIONS!AA4*COSTS!$L4)/100</f>
        <v>0</v>
      </c>
      <c r="AB4" s="193">
        <f>(PORTIONS!AB4*COSTS!$L4)/100</f>
        <v>0</v>
      </c>
      <c r="AC4" s="193">
        <f>(PORTIONS!AC4*COSTS!$L4)/100</f>
        <v>0</v>
      </c>
    </row>
    <row r="5">
      <c r="A5" s="139" t="str">
        <f>COSTS!A5&amp;" (g)"</f>
        <v>BIGA (g)</v>
      </c>
      <c r="B5" s="181">
        <f>(PORTIONS!B5*COSTS!$L5)/100</f>
        <v>0</v>
      </c>
      <c r="C5" s="180">
        <f>(PORTIONS!C5*COSTS!$L5)/100</f>
        <v>0</v>
      </c>
      <c r="D5" s="180">
        <f>(PORTIONS!D5*COSTS!$L5)/100</f>
        <v>0</v>
      </c>
      <c r="E5" s="180">
        <f>(PORTIONS!E5*COSTS!$L5)/100</f>
        <v>0</v>
      </c>
      <c r="F5" s="180">
        <f>(PORTIONS!F5*COSTS!$L5)/100</f>
        <v>0</v>
      </c>
      <c r="G5" s="180">
        <f>(PORTIONS!G5*COSTS!$L5)/100</f>
        <v>0</v>
      </c>
      <c r="H5" s="180">
        <f>(PORTIONS!H5*COSTS!$L5)/100</f>
        <v>0</v>
      </c>
      <c r="I5" s="180">
        <f>(PORTIONS!I5*COSTS!$L5)/100</f>
        <v>0</v>
      </c>
      <c r="J5" s="180">
        <f>(PORTIONS!J5*COSTS!$L5)/100</f>
        <v>0</v>
      </c>
      <c r="K5" s="180">
        <f>(PORTIONS!K5*COSTS!$L5)/100</f>
        <v>0</v>
      </c>
      <c r="L5" s="180">
        <f>(PORTIONS!L5*COSTS!$L5)/100</f>
        <v>0</v>
      </c>
      <c r="M5" s="181">
        <f>(PORTIONS!M5*COSTS!$L5)/100</f>
        <v>0</v>
      </c>
      <c r="N5" s="180">
        <f>(PORTIONS!N5*COSTS!$L5)/100</f>
        <v>0</v>
      </c>
      <c r="O5" s="180">
        <f>(PORTIONS!O5*COSTS!$L5)/100</f>
        <v>0</v>
      </c>
      <c r="P5" s="180">
        <f>(PORTIONS!P5*COSTS!$L5)/100</f>
        <v>0</v>
      </c>
      <c r="Q5" s="181">
        <f>(PORTIONS!Q5*COSTS!$L5)/100</f>
        <v>0</v>
      </c>
      <c r="R5" s="180">
        <f>(PORTIONS!R5*COSTS!$L5)/100</f>
        <v>0</v>
      </c>
      <c r="S5" s="180">
        <f>(PORTIONS!S5*COSTS!$L5)/100</f>
        <v>0</v>
      </c>
      <c r="T5" s="180">
        <f>(PORTIONS!T5*COSTS!$L5)/100</f>
        <v>0</v>
      </c>
      <c r="U5" s="192">
        <f>(PORTIONS!U5*COSTS!$L5)/100</f>
        <v>0</v>
      </c>
      <c r="V5" s="193">
        <f>(PORTIONS!V5*COSTS!$L5)/100</f>
        <v>0</v>
      </c>
      <c r="W5" s="193">
        <f>(PORTIONS!W5*COSTS!$L5)/100</f>
        <v>0</v>
      </c>
      <c r="X5" s="193">
        <f>(PORTIONS!X5*COSTS!$L5)/100</f>
        <v>0</v>
      </c>
      <c r="Y5" s="193">
        <f>(PORTIONS!Y5*COSTS!$L5)/100</f>
        <v>0.74</v>
      </c>
      <c r="Z5" s="193">
        <f>(PORTIONS!Z5*COSTS!$L5)/100</f>
        <v>0</v>
      </c>
      <c r="AA5" s="193">
        <f>(PORTIONS!AA5*COSTS!$L5)/100</f>
        <v>0</v>
      </c>
      <c r="AB5" s="193">
        <f>(PORTIONS!AB5*COSTS!$L5)/100</f>
        <v>0</v>
      </c>
      <c r="AC5" s="193">
        <f>(PORTIONS!AC5*COSTS!$L5)/100</f>
        <v>0</v>
      </c>
    </row>
    <row r="6">
      <c r="A6" s="139" t="str">
        <f>COSTS!A6&amp;" (g)"</f>
        <v>Caesar dressing (g)</v>
      </c>
      <c r="B6" s="181">
        <f>(PORTIONS!B6*COSTS!$L6)/100</f>
        <v>0</v>
      </c>
      <c r="C6" s="180">
        <f>(PORTIONS!C6*COSTS!$L6)/100</f>
        <v>0</v>
      </c>
      <c r="D6" s="180">
        <f>(PORTIONS!D6*COSTS!$L6)/100</f>
        <v>0</v>
      </c>
      <c r="E6" s="180">
        <f>(PORTIONS!E6*COSTS!$L6)/100</f>
        <v>0</v>
      </c>
      <c r="F6" s="180">
        <f>(PORTIONS!F6*COSTS!$L6)/100</f>
        <v>0</v>
      </c>
      <c r="G6" s="180">
        <f>(PORTIONS!G6*COSTS!$L6)/100</f>
        <v>0</v>
      </c>
      <c r="H6" s="180">
        <f>(PORTIONS!H6*COSTS!$L6)/100</f>
        <v>0</v>
      </c>
      <c r="I6" s="180">
        <f>(PORTIONS!I6*COSTS!$L6)/100</f>
        <v>0</v>
      </c>
      <c r="J6" s="180">
        <f>(PORTIONS!J6*COSTS!$L6)/100</f>
        <v>0</v>
      </c>
      <c r="K6" s="180">
        <f>(PORTIONS!K6*COSTS!$L6)/100</f>
        <v>0</v>
      </c>
      <c r="L6" s="180">
        <f>(PORTIONS!L6*COSTS!$L6)/100</f>
        <v>0</v>
      </c>
      <c r="M6" s="181">
        <f>(PORTIONS!M6*COSTS!$L6)/100</f>
        <v>0</v>
      </c>
      <c r="N6" s="180">
        <f>(PORTIONS!N6*COSTS!$L6)/100</f>
        <v>0.4682352941</v>
      </c>
      <c r="O6" s="180">
        <f>(PORTIONS!O6*COSTS!$L6)/100</f>
        <v>0</v>
      </c>
      <c r="P6" s="180">
        <f>(PORTIONS!P6*COSTS!$L6)/100</f>
        <v>0</v>
      </c>
      <c r="Q6" s="181">
        <f>(PORTIONS!Q6*COSTS!$L6)/100</f>
        <v>0</v>
      </c>
      <c r="R6" s="180">
        <f>(PORTIONS!R6*COSTS!$L6)/100</f>
        <v>0</v>
      </c>
      <c r="S6" s="180">
        <f>(PORTIONS!S6*COSTS!$L6)/100</f>
        <v>0</v>
      </c>
      <c r="T6" s="180">
        <f>(PORTIONS!T6*COSTS!$L6)/100</f>
        <v>0</v>
      </c>
      <c r="U6" s="192">
        <f>(PORTIONS!U6*COSTS!$L6)/100</f>
        <v>0</v>
      </c>
      <c r="V6" s="193">
        <f>(PORTIONS!V6*COSTS!$L6)/100</f>
        <v>0</v>
      </c>
      <c r="W6" s="193">
        <f>(PORTIONS!W6*COSTS!$L6)/100</f>
        <v>0</v>
      </c>
      <c r="X6" s="193">
        <f>(PORTIONS!X6*COSTS!$L6)/100</f>
        <v>0</v>
      </c>
      <c r="Y6" s="193">
        <f>(PORTIONS!Y6*COSTS!$L6)/100</f>
        <v>0</v>
      </c>
      <c r="Z6" s="193">
        <f>(PORTIONS!Z6*COSTS!$L6)/100</f>
        <v>0</v>
      </c>
      <c r="AA6" s="193">
        <f>(PORTIONS!AA6*COSTS!$L6)/100</f>
        <v>0</v>
      </c>
      <c r="AB6" s="193">
        <f>(PORTIONS!AB6*COSTS!$L6)/100</f>
        <v>0</v>
      </c>
      <c r="AC6" s="193">
        <f>(PORTIONS!AC6*COSTS!$L6)/100</f>
        <v>0</v>
      </c>
    </row>
    <row r="7">
      <c r="A7" s="139" t="str">
        <f>COSTS!A7&amp;" (g)"</f>
        <v>Cranberries, dried (g)</v>
      </c>
      <c r="B7" s="181">
        <f>(PORTIONS!B7*COSTS!$L7)/100</f>
        <v>0</v>
      </c>
      <c r="C7" s="180">
        <f>(PORTIONS!C7*COSTS!$L7)/100</f>
        <v>0</v>
      </c>
      <c r="D7" s="180">
        <f>(PORTIONS!D7*COSTS!$L7)/100</f>
        <v>0</v>
      </c>
      <c r="E7" s="180">
        <f>(PORTIONS!E7*COSTS!$L7)/100</f>
        <v>0</v>
      </c>
      <c r="F7" s="180">
        <f>(PORTIONS!F7*COSTS!$L7)/100</f>
        <v>0</v>
      </c>
      <c r="G7" s="180">
        <f>(PORTIONS!G7*COSTS!$L7)/100</f>
        <v>0</v>
      </c>
      <c r="H7" s="180">
        <f>(PORTIONS!H7*COSTS!$L7)/100</f>
        <v>0</v>
      </c>
      <c r="I7" s="180">
        <f>(PORTIONS!I7*COSTS!$L7)/100</f>
        <v>0</v>
      </c>
      <c r="J7" s="180">
        <f>(PORTIONS!J7*COSTS!$L7)/100</f>
        <v>0</v>
      </c>
      <c r="K7" s="180">
        <f>(PORTIONS!K7*COSTS!$L7)/100</f>
        <v>0</v>
      </c>
      <c r="L7" s="180">
        <f>(PORTIONS!L7*COSTS!$L7)/100</f>
        <v>0</v>
      </c>
      <c r="M7" s="181">
        <f>(PORTIONS!M7*COSTS!$L7)/100</f>
        <v>0</v>
      </c>
      <c r="N7" s="180">
        <f>(PORTIONS!N7*COSTS!$L7)/100</f>
        <v>0</v>
      </c>
      <c r="O7" s="180">
        <f>(PORTIONS!O7*COSTS!$L7)/100</f>
        <v>0</v>
      </c>
      <c r="P7" s="180">
        <f>(PORTIONS!P7*COSTS!$L7)/100</f>
        <v>0.2905694986</v>
      </c>
      <c r="Q7" s="181">
        <f>(PORTIONS!Q7*COSTS!$L7)/100</f>
        <v>0</v>
      </c>
      <c r="R7" s="180">
        <f>(PORTIONS!R7*COSTS!$L7)/100</f>
        <v>0</v>
      </c>
      <c r="S7" s="180">
        <f>(PORTIONS!S7*COSTS!$L7)/100</f>
        <v>0</v>
      </c>
      <c r="T7" s="180">
        <f>(PORTIONS!T7*COSTS!$L7)/100</f>
        <v>0</v>
      </c>
      <c r="U7" s="192">
        <f>(PORTIONS!U7*COSTS!$L7)/100</f>
        <v>0</v>
      </c>
      <c r="V7" s="193">
        <f>(PORTIONS!V7*COSTS!$L7)/100</f>
        <v>0</v>
      </c>
      <c r="W7" s="193">
        <f>(PORTIONS!W7*COSTS!$L7)/100</f>
        <v>0</v>
      </c>
      <c r="X7" s="193">
        <f>(PORTIONS!X7*COSTS!$L7)/100</f>
        <v>0</v>
      </c>
      <c r="Y7" s="193">
        <f>(PORTIONS!Y7*COSTS!$L7)/100</f>
        <v>0</v>
      </c>
      <c r="Z7" s="193">
        <f>(PORTIONS!Z7*COSTS!$L7)/100</f>
        <v>0</v>
      </c>
      <c r="AA7" s="193">
        <f>(PORTIONS!AA7*COSTS!$L7)/100</f>
        <v>0</v>
      </c>
      <c r="AB7" s="193">
        <f>(PORTIONS!AB7*COSTS!$L7)/100</f>
        <v>0</v>
      </c>
      <c r="AC7" s="193">
        <f>(PORTIONS!AC7*COSTS!$L7)/100</f>
        <v>0</v>
      </c>
    </row>
    <row r="8">
      <c r="A8" s="139" t="str">
        <f>COSTS!A8&amp;" (g)"</f>
        <v>Croutons (g)</v>
      </c>
      <c r="B8" s="181">
        <f>(PORTIONS!B8*COSTS!$L8)/100</f>
        <v>0</v>
      </c>
      <c r="C8" s="180">
        <f>(PORTIONS!C8*COSTS!$L8)/100</f>
        <v>0</v>
      </c>
      <c r="D8" s="180">
        <f>(PORTIONS!D8*COSTS!$L8)/100</f>
        <v>0</v>
      </c>
      <c r="E8" s="180">
        <f>(PORTIONS!E8*COSTS!$L8)/100</f>
        <v>0</v>
      </c>
      <c r="F8" s="180">
        <f>(PORTIONS!F8*COSTS!$L8)/100</f>
        <v>0</v>
      </c>
      <c r="G8" s="180">
        <f>(PORTIONS!G8*COSTS!$L8)/100</f>
        <v>0</v>
      </c>
      <c r="H8" s="180">
        <f>(PORTIONS!H8*COSTS!$L8)/100</f>
        <v>0</v>
      </c>
      <c r="I8" s="180">
        <f>(PORTIONS!I8*COSTS!$L8)/100</f>
        <v>0</v>
      </c>
      <c r="J8" s="180">
        <f>(PORTIONS!J8*COSTS!$L8)/100</f>
        <v>0</v>
      </c>
      <c r="K8" s="180">
        <f>(PORTIONS!K8*COSTS!$L8)/100</f>
        <v>0</v>
      </c>
      <c r="L8" s="180">
        <f>(PORTIONS!L8*COSTS!$L8)/100</f>
        <v>0</v>
      </c>
      <c r="M8" s="181">
        <f>(PORTIONS!M8*COSTS!$L8)/100</f>
        <v>0</v>
      </c>
      <c r="N8" s="180">
        <f>(PORTIONS!N8*COSTS!$L8)/100</f>
        <v>0.04338461538</v>
      </c>
      <c r="O8" s="180">
        <f>(PORTIONS!O8*COSTS!$L8)/100</f>
        <v>0</v>
      </c>
      <c r="P8" s="180">
        <f>(PORTIONS!P8*COSTS!$L8)/100</f>
        <v>0</v>
      </c>
      <c r="Q8" s="181">
        <f>(PORTIONS!Q8*COSTS!$L8)/100</f>
        <v>0</v>
      </c>
      <c r="R8" s="180">
        <f>(PORTIONS!R8*COSTS!$L8)/100</f>
        <v>0</v>
      </c>
      <c r="S8" s="180">
        <f>(PORTIONS!S8*COSTS!$L8)/100</f>
        <v>0</v>
      </c>
      <c r="T8" s="180">
        <f>(PORTIONS!T8*COSTS!$L8)/100</f>
        <v>0</v>
      </c>
      <c r="U8" s="192">
        <f>(PORTIONS!U8*COSTS!$L8)/100</f>
        <v>0</v>
      </c>
      <c r="V8" s="193">
        <f>(PORTIONS!V8*COSTS!$L8)/100</f>
        <v>0</v>
      </c>
      <c r="W8" s="193">
        <f>(PORTIONS!W8*COSTS!$L8)/100</f>
        <v>0</v>
      </c>
      <c r="X8" s="193">
        <f>(PORTIONS!X8*COSTS!$L8)/100</f>
        <v>0</v>
      </c>
      <c r="Y8" s="193">
        <f>(PORTIONS!Y8*COSTS!$L8)/100</f>
        <v>0</v>
      </c>
      <c r="Z8" s="193">
        <f>(PORTIONS!Z8*COSTS!$L8)/100</f>
        <v>0</v>
      </c>
      <c r="AA8" s="193">
        <f>(PORTIONS!AA8*COSTS!$L8)/100</f>
        <v>0</v>
      </c>
      <c r="AB8" s="193">
        <f>(PORTIONS!AB8*COSTS!$L8)/100</f>
        <v>0</v>
      </c>
      <c r="AC8" s="193">
        <f>(PORTIONS!AC8*COSTS!$L8)/100</f>
        <v>0</v>
      </c>
    </row>
    <row r="9">
      <c r="A9" s="139" t="str">
        <f>COSTS!A9&amp;" (g)"</f>
        <v>Dough (g)</v>
      </c>
      <c r="B9" s="181">
        <f>(PORTIONS!B9*COSTS!$L9)/100</f>
        <v>0</v>
      </c>
      <c r="C9" s="180">
        <f>(PORTIONS!C9*COSTS!$L9)/100</f>
        <v>0.1445</v>
      </c>
      <c r="D9" s="180">
        <f>(PORTIONS!D9*COSTS!$L9)/100</f>
        <v>0.1445</v>
      </c>
      <c r="E9" s="180">
        <f>(PORTIONS!E9*COSTS!$L9)/100</f>
        <v>0.1445</v>
      </c>
      <c r="F9" s="180">
        <f>(PORTIONS!F9*COSTS!$L9)/100</f>
        <v>0.1445</v>
      </c>
      <c r="G9" s="180">
        <f>(PORTIONS!G9*COSTS!$L9)/100</f>
        <v>0.1445</v>
      </c>
      <c r="H9" s="180">
        <f>(PORTIONS!H9*COSTS!$L9)/100</f>
        <v>0.1445</v>
      </c>
      <c r="I9" s="180">
        <f>(PORTIONS!I9*COSTS!$L9)/100</f>
        <v>0.1445</v>
      </c>
      <c r="J9" s="180">
        <f>(PORTIONS!J9*COSTS!$L9)/100</f>
        <v>0.1445</v>
      </c>
      <c r="K9" s="180">
        <f>(PORTIONS!K9*COSTS!$L9)/100</f>
        <v>0.1445</v>
      </c>
      <c r="L9" s="180">
        <f>(PORTIONS!L9*COSTS!$L9)/100</f>
        <v>0.1445</v>
      </c>
      <c r="M9" s="181">
        <f>(PORTIONS!M9*COSTS!$L9)/100</f>
        <v>0</v>
      </c>
      <c r="N9" s="180">
        <f>(PORTIONS!N9*COSTS!$L9)/100</f>
        <v>0</v>
      </c>
      <c r="O9" s="180">
        <f>(PORTIONS!O9*COSTS!$L9)/100</f>
        <v>0</v>
      </c>
      <c r="P9" s="180">
        <f>(PORTIONS!P9*COSTS!$L9)/100</f>
        <v>0</v>
      </c>
      <c r="Q9" s="181">
        <f>(PORTIONS!Q9*COSTS!$L9)/100</f>
        <v>0</v>
      </c>
      <c r="R9" s="180">
        <f>(PORTIONS!R9*COSTS!$L9)/100</f>
        <v>0</v>
      </c>
      <c r="S9" s="180">
        <f>(PORTIONS!S9*COSTS!$L9)/100</f>
        <v>0</v>
      </c>
      <c r="T9" s="180">
        <f>(PORTIONS!T9*COSTS!$L9)/100</f>
        <v>0</v>
      </c>
      <c r="U9" s="192">
        <f>(PORTIONS!U9*COSTS!$L9)/100</f>
        <v>0</v>
      </c>
      <c r="V9" s="193">
        <f>(PORTIONS!V9*COSTS!$L9)/100</f>
        <v>0</v>
      </c>
      <c r="W9" s="193">
        <f>(PORTIONS!W9*COSTS!$L9)/100</f>
        <v>0</v>
      </c>
      <c r="X9" s="193">
        <f>(PORTIONS!X9*COSTS!$L9)/100</f>
        <v>0.1445</v>
      </c>
      <c r="Y9" s="193">
        <f>(PORTIONS!Y9*COSTS!$L9)/100</f>
        <v>0</v>
      </c>
      <c r="Z9" s="193">
        <f>(PORTIONS!Z9*COSTS!$L9)/100</f>
        <v>0</v>
      </c>
      <c r="AA9" s="193">
        <f>(PORTIONS!AA9*COSTS!$L9)/100</f>
        <v>0</v>
      </c>
      <c r="AB9" s="193">
        <f>(PORTIONS!AB9*COSTS!$L9)/100</f>
        <v>0</v>
      </c>
      <c r="AC9" s="193">
        <f>(PORTIONS!AC9*COSTS!$L9)/100</f>
        <v>0</v>
      </c>
    </row>
    <row r="10">
      <c r="A10" s="150" t="str">
        <f>COSTS!A10&amp;" (g)"</f>
        <v>EGGS (g)</v>
      </c>
      <c r="B10" s="223">
        <f>(PORTIONS!B10*COSTS!$L10)/100</f>
        <v>0</v>
      </c>
      <c r="C10" s="223">
        <f>(PORTIONS!C10*COSTS!$L10)/100</f>
        <v>0</v>
      </c>
      <c r="D10" s="223">
        <f>(PORTIONS!D10*COSTS!$L10)/100</f>
        <v>0</v>
      </c>
      <c r="E10" s="223">
        <f>(PORTIONS!E10*COSTS!$L10)/100</f>
        <v>0</v>
      </c>
      <c r="F10" s="223">
        <f>(PORTIONS!F10*COSTS!$L10)/100</f>
        <v>0</v>
      </c>
      <c r="G10" s="223">
        <f>(PORTIONS!G10*COSTS!$L10)/100</f>
        <v>0</v>
      </c>
      <c r="H10" s="223">
        <f>(PORTIONS!H10*COSTS!$L10)/100</f>
        <v>0</v>
      </c>
      <c r="I10" s="223">
        <f>(PORTIONS!I10*COSTS!$L10)/100</f>
        <v>0</v>
      </c>
      <c r="J10" s="223">
        <f>(PORTIONS!J10*COSTS!$L10)/100</f>
        <v>0</v>
      </c>
      <c r="K10" s="223">
        <f>(PORTIONS!K10*COSTS!$L10)/100</f>
        <v>0</v>
      </c>
      <c r="L10" s="223">
        <f>(PORTIONS!L10*COSTS!$L10)/100</f>
        <v>0</v>
      </c>
      <c r="M10" s="223">
        <f>(PORTIONS!M10*COSTS!$L10)/100</f>
        <v>0</v>
      </c>
      <c r="N10" s="223">
        <f>(PORTIONS!N10*COSTS!$L10)/100</f>
        <v>0</v>
      </c>
      <c r="O10" s="223">
        <f>(PORTIONS!O10*COSTS!$L10)/100</f>
        <v>0</v>
      </c>
      <c r="P10" s="223">
        <f>(PORTIONS!P10*COSTS!$L10)/100</f>
        <v>0</v>
      </c>
      <c r="Q10" s="223">
        <f>(PORTIONS!Q10*COSTS!$L10)/100</f>
        <v>0</v>
      </c>
      <c r="R10" s="223">
        <f>(PORTIONS!R10*COSTS!$L10)/100</f>
        <v>0</v>
      </c>
      <c r="S10" s="223">
        <f>(PORTIONS!S10*COSTS!$L10)/100</f>
        <v>0</v>
      </c>
      <c r="T10" s="223">
        <f>(PORTIONS!T10*COSTS!$L10)/100</f>
        <v>0</v>
      </c>
      <c r="U10" s="224">
        <f>(PORTIONS!U10*COSTS!$L10)/100</f>
        <v>0</v>
      </c>
      <c r="V10" s="225">
        <f>(PORTIONS!V10*COSTS!$L10)/100</f>
        <v>0</v>
      </c>
      <c r="W10" s="225">
        <f>PORTIONS!W10*COSTS!$L10</f>
        <v>0.4666666667</v>
      </c>
      <c r="X10" s="225">
        <f>(PORTIONS!X10*COSTS!$L10)/100</f>
        <v>0</v>
      </c>
      <c r="Y10" s="225">
        <f>(PORTIONS!Y10*COSTS!$L10)/100</f>
        <v>0</v>
      </c>
      <c r="Z10" s="225">
        <f>(PORTIONS!Z10*COSTS!$L10)/100</f>
        <v>0</v>
      </c>
      <c r="AA10" s="225">
        <f>(PORTIONS!AA10*COSTS!$L10)/100</f>
        <v>0</v>
      </c>
      <c r="AB10" s="225">
        <f>(PORTIONS!AB10*COSTS!$L10)/100</f>
        <v>0</v>
      </c>
      <c r="AC10" s="225">
        <f>(PORTIONS!AC10*COSTS!$L10)/100</f>
        <v>0</v>
      </c>
    </row>
    <row r="11">
      <c r="A11" s="139" t="str">
        <f>COSTS!A11&amp;" (g)"</f>
        <v>FLOUR, WHITE (g)</v>
      </c>
      <c r="B11" s="181">
        <f>(PORTIONS!B11*COSTS!$L11)/100</f>
        <v>0</v>
      </c>
      <c r="C11" s="180">
        <f>(PORTIONS!C11*COSTS!$L11)/100</f>
        <v>0</v>
      </c>
      <c r="D11" s="180">
        <f>(PORTIONS!D11*COSTS!$L11)/100</f>
        <v>0</v>
      </c>
      <c r="E11" s="180">
        <f>(PORTIONS!E11*COSTS!$L11)/100</f>
        <v>0</v>
      </c>
      <c r="F11" s="180">
        <f>(PORTIONS!F11*COSTS!$L11)/100</f>
        <v>0</v>
      </c>
      <c r="G11" s="180">
        <f>(PORTIONS!G11*COSTS!$L11)/100</f>
        <v>0</v>
      </c>
      <c r="H11" s="180">
        <f>(PORTIONS!H11*COSTS!$L11)/100</f>
        <v>0</v>
      </c>
      <c r="I11" s="180">
        <f>(PORTIONS!I11*COSTS!$L11)/100</f>
        <v>0</v>
      </c>
      <c r="J11" s="180">
        <f>(PORTIONS!J11*COSTS!$L11)/100</f>
        <v>0</v>
      </c>
      <c r="K11" s="180">
        <f>(PORTIONS!K11*COSTS!$L11)/100</f>
        <v>0</v>
      </c>
      <c r="L11" s="180">
        <f>(PORTIONS!L11*COSTS!$L11)/100</f>
        <v>0</v>
      </c>
      <c r="M11" s="181">
        <f>(PORTIONS!M11*COSTS!$L11)/100</f>
        <v>0</v>
      </c>
      <c r="N11" s="180">
        <f>(PORTIONS!N11*COSTS!$L11)/100</f>
        <v>0</v>
      </c>
      <c r="O11" s="180">
        <f>(PORTIONS!O11*COSTS!$L11)/100</f>
        <v>0</v>
      </c>
      <c r="P11" s="180">
        <f>(PORTIONS!P11*COSTS!$L11)/100</f>
        <v>0</v>
      </c>
      <c r="Q11" s="181">
        <f>(PORTIONS!Q11*COSTS!$L11)/100</f>
        <v>0</v>
      </c>
      <c r="R11" s="180">
        <f>(PORTIONS!R11*COSTS!$L11)/100</f>
        <v>0</v>
      </c>
      <c r="S11" s="180">
        <f>(PORTIONS!S11*COSTS!$L11)/100</f>
        <v>0</v>
      </c>
      <c r="T11" s="180">
        <f>(PORTIONS!T11*COSTS!$L11)/100</f>
        <v>0</v>
      </c>
      <c r="U11" s="192">
        <f>(PORTIONS!U11*COSTS!$L11)/100</f>
        <v>0</v>
      </c>
      <c r="V11" s="193">
        <f>(PORTIONS!V11*COSTS!$L11)/100</f>
        <v>0.692527646</v>
      </c>
      <c r="W11" s="193">
        <f>(PORTIONS!W11*COSTS!$L11)/100</f>
        <v>0</v>
      </c>
      <c r="X11" s="193">
        <f>(PORTIONS!X11*COSTS!$L11)/100</f>
        <v>0</v>
      </c>
      <c r="Y11" s="193">
        <f>(PORTIONS!Y11*COSTS!$L11)/100</f>
        <v>5.532306566</v>
      </c>
      <c r="Z11" s="193">
        <f>(PORTIONS!Z11*COSTS!$L11)/100</f>
        <v>0</v>
      </c>
      <c r="AA11" s="193">
        <f>(PORTIONS!AA11*COSTS!$L11)/100</f>
        <v>0</v>
      </c>
      <c r="AB11" s="193">
        <f>(PORTIONS!AB11*COSTS!$L11)/100</f>
        <v>0</v>
      </c>
      <c r="AC11" s="193">
        <f>(PORTIONS!AC11*COSTS!$L11)/100</f>
        <v>0</v>
      </c>
    </row>
    <row r="12">
      <c r="A12" s="139" t="str">
        <f>COSTS!A12&amp;" (g)"</f>
        <v>FLOUR, WHOLE WHEAT (g)</v>
      </c>
      <c r="B12" s="181">
        <f>(PORTIONS!B12*COSTS!$L12)/100</f>
        <v>0</v>
      </c>
      <c r="C12" s="180">
        <f>(PORTIONS!C12*COSTS!$L12)/100</f>
        <v>0</v>
      </c>
      <c r="D12" s="180">
        <f>(PORTIONS!D12*COSTS!$L12)/100</f>
        <v>0</v>
      </c>
      <c r="E12" s="180">
        <f>(PORTIONS!E12*COSTS!$L12)/100</f>
        <v>0</v>
      </c>
      <c r="F12" s="180">
        <f>(PORTIONS!F12*COSTS!$L12)/100</f>
        <v>0</v>
      </c>
      <c r="G12" s="180">
        <f>(PORTIONS!G12*COSTS!$L12)/100</f>
        <v>0</v>
      </c>
      <c r="H12" s="180">
        <f>(PORTIONS!H12*COSTS!$L12)/100</f>
        <v>0</v>
      </c>
      <c r="I12" s="180">
        <f>(PORTIONS!I12*COSTS!$L12)/100</f>
        <v>0</v>
      </c>
      <c r="J12" s="180">
        <f>(PORTIONS!J12*COSTS!$L12)/100</f>
        <v>0</v>
      </c>
      <c r="K12" s="180">
        <f>(PORTIONS!K12*COSTS!$L12)/100</f>
        <v>0</v>
      </c>
      <c r="L12" s="180">
        <f>(PORTIONS!L12*COSTS!$L12)/100</f>
        <v>0</v>
      </c>
      <c r="M12" s="181">
        <f>(PORTIONS!M12*COSTS!$L12)/100</f>
        <v>0</v>
      </c>
      <c r="N12" s="180">
        <f>(PORTIONS!N12*COSTS!$L12)/100</f>
        <v>0</v>
      </c>
      <c r="O12" s="180">
        <f>(PORTIONS!O12*COSTS!$L12)/100</f>
        <v>0</v>
      </c>
      <c r="P12" s="180">
        <f>(PORTIONS!P12*COSTS!$L12)/100</f>
        <v>0</v>
      </c>
      <c r="Q12" s="181">
        <f>(PORTIONS!Q12*COSTS!$L12)/100</f>
        <v>0</v>
      </c>
      <c r="R12" s="180">
        <f>(PORTIONS!R12*COSTS!$L12)/100</f>
        <v>0</v>
      </c>
      <c r="S12" s="180">
        <f>(PORTIONS!S12*COSTS!$L12)/100</f>
        <v>0</v>
      </c>
      <c r="T12" s="180">
        <f>(PORTIONS!T12*COSTS!$L12)/100</f>
        <v>0</v>
      </c>
      <c r="U12" s="192">
        <f>(PORTIONS!U12*COSTS!$L12)/100</f>
        <v>0</v>
      </c>
      <c r="V12" s="193">
        <f>(PORTIONS!V12*COSTS!$L12)/100</f>
        <v>0</v>
      </c>
      <c r="W12" s="193">
        <f>(PORTIONS!W12*COSTS!$L12)/100</f>
        <v>0</v>
      </c>
      <c r="X12" s="193">
        <f>(PORTIONS!X12*COSTS!$L12)/100</f>
        <v>0</v>
      </c>
      <c r="Y12" s="193">
        <f>(PORTIONS!Y12*COSTS!$L12)/100</f>
        <v>1.957353745</v>
      </c>
      <c r="Z12" s="193">
        <f>(PORTIONS!Z12*COSTS!$L12)/100</f>
        <v>0</v>
      </c>
      <c r="AA12" s="193">
        <f>(PORTIONS!AA12*COSTS!$L12)/100</f>
        <v>0</v>
      </c>
      <c r="AB12" s="193">
        <f>(PORTIONS!AB12*COSTS!$L12)/100</f>
        <v>0</v>
      </c>
      <c r="AC12" s="193">
        <f>(PORTIONS!AC12*COSTS!$L12)/100</f>
        <v>0</v>
      </c>
    </row>
    <row r="13">
      <c r="A13" s="139" t="str">
        <f>COSTS!A13&amp;" (g)"</f>
        <v>Garlic, raw (g)</v>
      </c>
      <c r="B13" s="181">
        <f>(PORTIONS!B13*COSTS!$L13)/100</f>
        <v>0</v>
      </c>
      <c r="C13" s="180">
        <f>(PORTIONS!C13*COSTS!$L13)/100</f>
        <v>0</v>
      </c>
      <c r="D13" s="180">
        <f>(PORTIONS!D13*COSTS!$L13)/100</f>
        <v>0</v>
      </c>
      <c r="E13" s="180">
        <f>(PORTIONS!E13*COSTS!$L13)/100</f>
        <v>0</v>
      </c>
      <c r="F13" s="180">
        <f>(PORTIONS!F13*COSTS!$L13)/100</f>
        <v>0</v>
      </c>
      <c r="G13" s="180">
        <f>(PORTIONS!G13*COSTS!$L13)/100</f>
        <v>0</v>
      </c>
      <c r="H13" s="180">
        <f>(PORTIONS!H13*COSTS!$L13)/100</f>
        <v>0.0589428385</v>
      </c>
      <c r="I13" s="180">
        <f>(PORTIONS!I13*COSTS!$L13)/100</f>
        <v>0</v>
      </c>
      <c r="J13" s="180">
        <f>(PORTIONS!J13*COSTS!$L13)/100</f>
        <v>0</v>
      </c>
      <c r="K13" s="180">
        <f>(PORTIONS!K13*COSTS!$L13)/100</f>
        <v>0</v>
      </c>
      <c r="L13" s="180">
        <f>(PORTIONS!L13*COSTS!$L13)/100</f>
        <v>0</v>
      </c>
      <c r="M13" s="181">
        <f>(PORTIONS!M13*COSTS!$L13)/100</f>
        <v>0</v>
      </c>
      <c r="N13" s="180">
        <f>(PORTIONS!N13*COSTS!$L13)/100</f>
        <v>0</v>
      </c>
      <c r="O13" s="180">
        <f>(PORTIONS!O13*COSTS!$L13)/100</f>
        <v>0</v>
      </c>
      <c r="P13" s="180">
        <f>(PORTIONS!P13*COSTS!$L13)/100</f>
        <v>0</v>
      </c>
      <c r="Q13" s="181">
        <f>(PORTIONS!Q13*COSTS!$L13)/100</f>
        <v>0</v>
      </c>
      <c r="R13" s="180">
        <f>(PORTIONS!R13*COSTS!$L13)/100</f>
        <v>0</v>
      </c>
      <c r="S13" s="180">
        <f>(PORTIONS!S13*COSTS!$L13)/100</f>
        <v>0</v>
      </c>
      <c r="T13" s="180">
        <f>(PORTIONS!T13*COSTS!$L13)/100</f>
        <v>0</v>
      </c>
      <c r="U13" s="192">
        <f>(PORTIONS!U13*COSTS!$L13)/100</f>
        <v>0</v>
      </c>
      <c r="V13" s="193">
        <f>(PORTIONS!V13*COSTS!$L13)/100</f>
        <v>0</v>
      </c>
      <c r="W13" s="193">
        <f>(PORTIONS!W13*COSTS!$L13)/100</f>
        <v>0.07367854812</v>
      </c>
      <c r="X13" s="193">
        <f>(PORTIONS!X13*COSTS!$L13)/100</f>
        <v>0</v>
      </c>
      <c r="Y13" s="193">
        <f>(PORTIONS!Y13*COSTS!$L13)/100</f>
        <v>0</v>
      </c>
      <c r="Z13" s="193">
        <f>(PORTIONS!Z13*COSTS!$L13)/100</f>
        <v>0</v>
      </c>
      <c r="AA13" s="193">
        <f>(PORTIONS!AA13*COSTS!$L13)/100</f>
        <v>0</v>
      </c>
      <c r="AB13" s="193">
        <f>(PORTIONS!AB13*COSTS!$L13)/100</f>
        <v>0</v>
      </c>
      <c r="AC13" s="193">
        <f>(PORTIONS!AC13*COSTS!$L13)/100</f>
        <v>0</v>
      </c>
    </row>
    <row r="14">
      <c r="A14" s="139" t="str">
        <f>COSTS!A14&amp;" (g)"</f>
        <v>Garlic, roasted (g)</v>
      </c>
      <c r="B14" s="181">
        <f>(PORTIONS!B14*COSTS!$L14)/100</f>
        <v>0</v>
      </c>
      <c r="C14" s="180">
        <f>(PORTIONS!C14*COSTS!$L14)/100</f>
        <v>0</v>
      </c>
      <c r="D14" s="180">
        <f>(PORTIONS!D14*COSTS!$L14)/100</f>
        <v>0</v>
      </c>
      <c r="E14" s="180">
        <f>(PORTIONS!E14*COSTS!$L14)/100</f>
        <v>0.2947141925</v>
      </c>
      <c r="F14" s="180">
        <f>(PORTIONS!F14*COSTS!$L14)/100</f>
        <v>0</v>
      </c>
      <c r="G14" s="180">
        <f>(PORTIONS!G14*COSTS!$L14)/100</f>
        <v>0</v>
      </c>
      <c r="H14" s="180">
        <f>(PORTIONS!H14*COSTS!$L14)/100</f>
        <v>0</v>
      </c>
      <c r="I14" s="180">
        <f>(PORTIONS!I14*COSTS!$L14)/100</f>
        <v>0</v>
      </c>
      <c r="J14" s="180">
        <f>(PORTIONS!J14*COSTS!$L14)/100</f>
        <v>0</v>
      </c>
      <c r="K14" s="180">
        <f>(PORTIONS!K14*COSTS!$L14)/100</f>
        <v>0</v>
      </c>
      <c r="L14" s="180">
        <f>(PORTIONS!L14*COSTS!$L14)/100</f>
        <v>0</v>
      </c>
      <c r="M14" s="181">
        <f>(PORTIONS!M14*COSTS!$L14)/100</f>
        <v>0</v>
      </c>
      <c r="N14" s="180">
        <f>(PORTIONS!N14*COSTS!$L14)/100</f>
        <v>0</v>
      </c>
      <c r="O14" s="180">
        <f>(PORTIONS!O14*COSTS!$L14)/100</f>
        <v>0</v>
      </c>
      <c r="P14" s="180">
        <f>(PORTIONS!P14*COSTS!$L14)/100</f>
        <v>0</v>
      </c>
      <c r="Q14" s="181">
        <f>(PORTIONS!Q14*COSTS!$L14)/100</f>
        <v>0</v>
      </c>
      <c r="R14" s="180">
        <f>(PORTIONS!R14*COSTS!$L14)/100</f>
        <v>0</v>
      </c>
      <c r="S14" s="180">
        <f>(PORTIONS!S14*COSTS!$L14)/100</f>
        <v>0</v>
      </c>
      <c r="T14" s="180">
        <f>(PORTIONS!T14*COSTS!$L14)/100</f>
        <v>0</v>
      </c>
      <c r="U14" s="192">
        <f>(PORTIONS!U14*COSTS!$L14)/100</f>
        <v>0</v>
      </c>
      <c r="V14" s="193">
        <f>(PORTIONS!V14*COSTS!$L14)/100</f>
        <v>0</v>
      </c>
      <c r="W14" s="193">
        <f>(PORTIONS!W14*COSTS!$L14)/100</f>
        <v>0</v>
      </c>
      <c r="X14" s="193">
        <f>(PORTIONS!X14*COSTS!$L14)/100</f>
        <v>0</v>
      </c>
      <c r="Y14" s="193">
        <f>(PORTIONS!Y14*COSTS!$L14)/100</f>
        <v>0</v>
      </c>
      <c r="Z14" s="193">
        <f>(PORTIONS!Z14*COSTS!$L14)/100</f>
        <v>0</v>
      </c>
      <c r="AA14" s="193">
        <f>(PORTIONS!AA14*COSTS!$L14)/100</f>
        <v>0.1841963703</v>
      </c>
      <c r="AB14" s="193">
        <f>(PORTIONS!AB14*COSTS!$L14)/100</f>
        <v>0</v>
      </c>
      <c r="AC14" s="193">
        <f>(PORTIONS!AC14*COSTS!$L14)/100</f>
        <v>0</v>
      </c>
    </row>
    <row r="15">
      <c r="A15" s="139" t="str">
        <f>COSTS!A15&amp;" (g)"</f>
        <v>Grana Padano (g)</v>
      </c>
      <c r="B15" s="181">
        <f>(PORTIONS!B15*COSTS!$L15)/100</f>
        <v>0</v>
      </c>
      <c r="C15" s="180">
        <f>(PORTIONS!C15*COSTS!$L15)/100</f>
        <v>0</v>
      </c>
      <c r="D15" s="180">
        <f>(PORTIONS!D15*COSTS!$L15)/100</f>
        <v>0</v>
      </c>
      <c r="E15" s="180">
        <f>(PORTIONS!E15*COSTS!$L15)/100</f>
        <v>0</v>
      </c>
      <c r="F15" s="180">
        <f>(PORTIONS!F15*COSTS!$L15)/100</f>
        <v>0</v>
      </c>
      <c r="G15" s="180">
        <f>(PORTIONS!G15*COSTS!$L15)/100</f>
        <v>0</v>
      </c>
      <c r="H15" s="180">
        <f>(PORTIONS!H15*COSTS!$L15)/100</f>
        <v>0.4038772213</v>
      </c>
      <c r="I15" s="180">
        <f>(PORTIONS!I15*COSTS!$L15)/100</f>
        <v>0.6731287022</v>
      </c>
      <c r="J15" s="180">
        <f>(PORTIONS!J15*COSTS!$L15)/100</f>
        <v>0</v>
      </c>
      <c r="K15" s="180">
        <f>(PORTIONS!K15*COSTS!$L15)/100</f>
        <v>0</v>
      </c>
      <c r="L15" s="180">
        <f>(PORTIONS!L15*COSTS!$L15)/100</f>
        <v>0</v>
      </c>
      <c r="M15" s="181">
        <f>(PORTIONS!M15*COSTS!$L15)/100</f>
        <v>0</v>
      </c>
      <c r="N15" s="180">
        <f>(PORTIONS!N15*COSTS!$L15)/100</f>
        <v>0.2692514809</v>
      </c>
      <c r="O15" s="180">
        <f>(PORTIONS!O15*COSTS!$L15)/100</f>
        <v>0</v>
      </c>
      <c r="P15" s="180">
        <f>(PORTIONS!P15*COSTS!$L15)/100</f>
        <v>0</v>
      </c>
      <c r="Q15" s="181">
        <f>(PORTIONS!Q15*COSTS!$L15)/100</f>
        <v>0</v>
      </c>
      <c r="R15" s="180">
        <f>(PORTIONS!R15*COSTS!$L15)/100</f>
        <v>0</v>
      </c>
      <c r="S15" s="180">
        <f>(PORTIONS!S15*COSTS!$L15)/100</f>
        <v>0</v>
      </c>
      <c r="T15" s="180">
        <f>(PORTIONS!T15*COSTS!$L15)/100</f>
        <v>0</v>
      </c>
      <c r="U15" s="192">
        <f>(PORTIONS!U15*COSTS!$L15)/100</f>
        <v>0</v>
      </c>
      <c r="V15" s="193">
        <f>(PORTIONS!V15*COSTS!$L15)/100</f>
        <v>0</v>
      </c>
      <c r="W15" s="193">
        <f>(PORTIONS!W15*COSTS!$L15)/100</f>
        <v>2.288637588</v>
      </c>
      <c r="X15" s="193">
        <f>(PORTIONS!X15*COSTS!$L15)/100</f>
        <v>0</v>
      </c>
      <c r="Y15" s="193">
        <f>(PORTIONS!Y15*COSTS!$L15)/100</f>
        <v>0</v>
      </c>
      <c r="Z15" s="193">
        <f>(PORTIONS!Z15*COSTS!$L15)/100</f>
        <v>0</v>
      </c>
      <c r="AA15" s="193">
        <f>(PORTIONS!AA15*COSTS!$L15)/100</f>
        <v>0</v>
      </c>
      <c r="AB15" s="193">
        <f>(PORTIONS!AB15*COSTS!$L15)/100</f>
        <v>0</v>
      </c>
      <c r="AC15" s="193">
        <f>(PORTIONS!AC15*COSTS!$L15)/100</f>
        <v>0</v>
      </c>
    </row>
    <row r="16">
      <c r="A16" s="139" t="str">
        <f>COSTS!A16&amp;" (g)"</f>
        <v>Hazelnuts, candied (g)</v>
      </c>
      <c r="B16" s="181">
        <f>(PORTIONS!B16*COSTS!$L16)/100</f>
        <v>0</v>
      </c>
      <c r="C16" s="180">
        <f>(PORTIONS!C16*COSTS!$L16)/100</f>
        <v>0</v>
      </c>
      <c r="D16" s="180">
        <f>(PORTIONS!D16*COSTS!$L16)/100</f>
        <v>0</v>
      </c>
      <c r="E16" s="180">
        <f>(PORTIONS!E16*COSTS!$L16)/100</f>
        <v>0</v>
      </c>
      <c r="F16" s="180">
        <f>(PORTIONS!F16*COSTS!$L16)/100</f>
        <v>0</v>
      </c>
      <c r="G16" s="180">
        <f>(PORTIONS!G16*COSTS!$L16)/100</f>
        <v>0</v>
      </c>
      <c r="H16" s="180">
        <f>(PORTIONS!H16*COSTS!$L16)/100</f>
        <v>0</v>
      </c>
      <c r="I16" s="180">
        <f>(PORTIONS!I16*COSTS!$L16)/100</f>
        <v>0</v>
      </c>
      <c r="J16" s="180">
        <f>(PORTIONS!J16*COSTS!$L16)/100</f>
        <v>0</v>
      </c>
      <c r="K16" s="180">
        <f>(PORTIONS!K16*COSTS!$L16)/100</f>
        <v>0</v>
      </c>
      <c r="L16" s="180">
        <f>(PORTIONS!L16*COSTS!$L16)/100</f>
        <v>0</v>
      </c>
      <c r="M16" s="181">
        <f>(PORTIONS!M16*COSTS!$L16)/100</f>
        <v>0</v>
      </c>
      <c r="N16" s="180">
        <f>(PORTIONS!N16*COSTS!$L16)/100</f>
        <v>0</v>
      </c>
      <c r="O16" s="180">
        <f>(PORTIONS!O16*COSTS!$L16)/100</f>
        <v>0</v>
      </c>
      <c r="P16" s="180">
        <f>(PORTIONS!P16*COSTS!$L16)/100</f>
        <v>0.3996350365</v>
      </c>
      <c r="Q16" s="181">
        <f>(PORTIONS!Q16*COSTS!$L16)/100</f>
        <v>0</v>
      </c>
      <c r="R16" s="180">
        <f>(PORTIONS!R16*COSTS!$L16)/100</f>
        <v>0</v>
      </c>
      <c r="S16" s="180">
        <f>(PORTIONS!S16*COSTS!$L16)/100</f>
        <v>0</v>
      </c>
      <c r="T16" s="180">
        <f>(PORTIONS!T16*COSTS!$L16)/100</f>
        <v>0</v>
      </c>
      <c r="U16" s="192">
        <f>(PORTIONS!U16*COSTS!$L16)/100</f>
        <v>0</v>
      </c>
      <c r="V16" s="193">
        <f>(PORTIONS!V16*COSTS!$L16)/100</f>
        <v>0</v>
      </c>
      <c r="W16" s="193">
        <f>(PORTIONS!W16*COSTS!$L16)/100</f>
        <v>0</v>
      </c>
      <c r="X16" s="193">
        <f>(PORTIONS!X16*COSTS!$L16)/100</f>
        <v>0</v>
      </c>
      <c r="Y16" s="193">
        <f>(PORTIONS!Y16*COSTS!$L16)/100</f>
        <v>0</v>
      </c>
      <c r="Z16" s="193">
        <f>(PORTIONS!Z16*COSTS!$L16)/100</f>
        <v>0</v>
      </c>
      <c r="AA16" s="193">
        <f>(PORTIONS!AA16*COSTS!$L16)/100</f>
        <v>0</v>
      </c>
      <c r="AB16" s="193">
        <f>(PORTIONS!AB16*COSTS!$L16)/100</f>
        <v>0</v>
      </c>
      <c r="AC16" s="193">
        <f>(PORTIONS!AC16*COSTS!$L16)/100</f>
        <v>0</v>
      </c>
    </row>
    <row r="17">
      <c r="A17" s="139" t="str">
        <f>COSTS!A17&amp;" (g)"</f>
        <v>Hazelnuts, roasted (g)</v>
      </c>
      <c r="B17" s="181">
        <f>(PORTIONS!B17*COSTS!$L17)/100</f>
        <v>0</v>
      </c>
      <c r="C17" s="180">
        <f>(PORTIONS!C17*COSTS!$L17)/100</f>
        <v>0</v>
      </c>
      <c r="D17" s="180">
        <f>(PORTIONS!D17*COSTS!$L17)/100</f>
        <v>0</v>
      </c>
      <c r="E17" s="180">
        <f>(PORTIONS!E17*COSTS!$L17)/100</f>
        <v>0</v>
      </c>
      <c r="F17" s="180">
        <f>(PORTIONS!F17*COSTS!$L17)/100</f>
        <v>0</v>
      </c>
      <c r="G17" s="180">
        <f>(PORTIONS!G17*COSTS!$L17)/100</f>
        <v>0</v>
      </c>
      <c r="H17" s="180">
        <f>(PORTIONS!H17*COSTS!$L17)/100</f>
        <v>0</v>
      </c>
      <c r="I17" s="180">
        <f>(PORTIONS!I17*COSTS!$L17)/100</f>
        <v>0.1761494912</v>
      </c>
      <c r="J17" s="180">
        <f>(PORTIONS!J17*COSTS!$L17)/100</f>
        <v>0</v>
      </c>
      <c r="K17" s="180">
        <f>(PORTIONS!K17*COSTS!$L17)/100</f>
        <v>0</v>
      </c>
      <c r="L17" s="180">
        <f>(PORTIONS!L17*COSTS!$L17)/100</f>
        <v>0</v>
      </c>
      <c r="M17" s="181">
        <f>(PORTIONS!M17*COSTS!$L17)/100</f>
        <v>0</v>
      </c>
      <c r="N17" s="180">
        <f>(PORTIONS!N17*COSTS!$L17)/100</f>
        <v>0</v>
      </c>
      <c r="O17" s="180">
        <f>(PORTIONS!O17*COSTS!$L17)/100</f>
        <v>0</v>
      </c>
      <c r="P17" s="180">
        <f>(PORTIONS!P17*COSTS!$L17)/100</f>
        <v>0</v>
      </c>
      <c r="Q17" s="181">
        <f>(PORTIONS!Q17*COSTS!$L17)/100</f>
        <v>0</v>
      </c>
      <c r="R17" s="180">
        <f>(PORTIONS!R17*COSTS!$L17)/100</f>
        <v>0</v>
      </c>
      <c r="S17" s="180">
        <f>(PORTIONS!S17*COSTS!$L17)/100</f>
        <v>0</v>
      </c>
      <c r="T17" s="180">
        <f>(PORTIONS!T17*COSTS!$L17)/100</f>
        <v>0</v>
      </c>
      <c r="U17" s="192">
        <f>(PORTIONS!U17*COSTS!$L17)/100</f>
        <v>0</v>
      </c>
      <c r="V17" s="193">
        <f>(PORTIONS!V17*COSTS!$L17)/100</f>
        <v>0</v>
      </c>
      <c r="W17" s="193">
        <f>(PORTIONS!W17*COSTS!$L17)/100</f>
        <v>0</v>
      </c>
      <c r="X17" s="193">
        <f>(PORTIONS!X17*COSTS!$L17)/100</f>
        <v>0</v>
      </c>
      <c r="Y17" s="193">
        <f>(PORTIONS!Y17*COSTS!$L17)/100</f>
        <v>0</v>
      </c>
      <c r="Z17" s="193">
        <f>(PORTIONS!Z17*COSTS!$L17)/100</f>
        <v>7.045979647</v>
      </c>
      <c r="AA17" s="193">
        <f>(PORTIONS!AA17*COSTS!$L17)/100</f>
        <v>0</v>
      </c>
      <c r="AB17" s="193">
        <f>(PORTIONS!AB17*COSTS!$L17)/100</f>
        <v>0</v>
      </c>
      <c r="AC17" s="193">
        <f>(PORTIONS!AC17*COSTS!$L17)/100</f>
        <v>0</v>
      </c>
    </row>
    <row r="18">
      <c r="A18" s="139" t="str">
        <f>COSTS!A18&amp;" (g)"</f>
        <v>Kefalograviera (g)</v>
      </c>
      <c r="B18" s="181">
        <f>(PORTIONS!B18*COSTS!$L18)/100</f>
        <v>0</v>
      </c>
      <c r="C18" s="180">
        <f>(PORTIONS!C18*COSTS!$L18)/100</f>
        <v>0</v>
      </c>
      <c r="D18" s="180">
        <f>(PORTIONS!D18*COSTS!$L18)/100</f>
        <v>0</v>
      </c>
      <c r="E18" s="180">
        <f>(PORTIONS!E18*COSTS!$L18)/100</f>
        <v>0</v>
      </c>
      <c r="F18" s="180">
        <f>(PORTIONS!F18*COSTS!$L18)/100</f>
        <v>0</v>
      </c>
      <c r="G18" s="180">
        <f>(PORTIONS!G18*COSTS!$L18)/100</f>
        <v>0</v>
      </c>
      <c r="H18" s="180">
        <f>(PORTIONS!H18*COSTS!$L18)/100</f>
        <v>0</v>
      </c>
      <c r="I18" s="180">
        <f>(PORTIONS!I18*COSTS!$L18)/100</f>
        <v>0</v>
      </c>
      <c r="J18" s="180">
        <f>(PORTIONS!J18*COSTS!$L18)/100</f>
        <v>0</v>
      </c>
      <c r="K18" s="180">
        <f>(PORTIONS!K18*COSTS!$L18)/100</f>
        <v>0.4122647666</v>
      </c>
      <c r="L18" s="180">
        <f>(PORTIONS!L18*COSTS!$L18)/100</f>
        <v>0</v>
      </c>
      <c r="M18" s="181">
        <f>(PORTIONS!M18*COSTS!$L18)/100</f>
        <v>0</v>
      </c>
      <c r="N18" s="180">
        <f>(PORTIONS!N18*COSTS!$L18)/100</f>
        <v>0</v>
      </c>
      <c r="O18" s="180">
        <f>(PORTIONS!O18*COSTS!$L18)/100</f>
        <v>0</v>
      </c>
      <c r="P18" s="180">
        <f>(PORTIONS!P18*COSTS!$L18)/100</f>
        <v>0</v>
      </c>
      <c r="Q18" s="181">
        <f>(PORTIONS!Q18*COSTS!$L18)/100</f>
        <v>0</v>
      </c>
      <c r="R18" s="180">
        <f>(PORTIONS!R18*COSTS!$L18)/100</f>
        <v>0</v>
      </c>
      <c r="S18" s="180">
        <f>(PORTIONS!S18*COSTS!$L18)/100</f>
        <v>0</v>
      </c>
      <c r="T18" s="180">
        <f>(PORTIONS!T18*COSTS!$L18)/100</f>
        <v>0</v>
      </c>
      <c r="U18" s="192">
        <f>(PORTIONS!U18*COSTS!$L18)/100</f>
        <v>0</v>
      </c>
      <c r="V18" s="193">
        <f>(PORTIONS!V18*COSTS!$L18)/100</f>
        <v>0</v>
      </c>
      <c r="W18" s="193">
        <f>(PORTIONS!W18*COSTS!$L18)/100</f>
        <v>0</v>
      </c>
      <c r="X18" s="193">
        <f>(PORTIONS!X18*COSTS!$L18)/100</f>
        <v>0</v>
      </c>
      <c r="Y18" s="193">
        <f>(PORTIONS!Y18*COSTS!$L18)/100</f>
        <v>0</v>
      </c>
      <c r="Z18" s="193">
        <f>(PORTIONS!Z18*COSTS!$L18)/100</f>
        <v>0</v>
      </c>
      <c r="AA18" s="193">
        <f>(PORTIONS!AA18*COSTS!$L18)/100</f>
        <v>0</v>
      </c>
      <c r="AB18" s="193">
        <f>(PORTIONS!AB18*COSTS!$L18)/100</f>
        <v>0</v>
      </c>
      <c r="AC18" s="193">
        <f>(PORTIONS!AC18*COSTS!$L18)/100</f>
        <v>0</v>
      </c>
    </row>
    <row r="19">
      <c r="A19" s="150" t="str">
        <f>COSTS!A19&amp;" (g)"</f>
        <v>Lemons (g)</v>
      </c>
      <c r="B19" s="223">
        <f>(PORTIONS!B19*COSTS!$L19)/100</f>
        <v>0</v>
      </c>
      <c r="C19" s="223">
        <f>(PORTIONS!C19*COSTS!$L19)/100</f>
        <v>0</v>
      </c>
      <c r="D19" s="223">
        <f>(PORTIONS!D19*COSTS!$L19)/100</f>
        <v>0</v>
      </c>
      <c r="E19" s="223">
        <f>(PORTIONS!E19*COSTS!$L19)/100</f>
        <v>0</v>
      </c>
      <c r="F19" s="223">
        <f>(PORTIONS!F19*COSTS!$L19)/100</f>
        <v>0</v>
      </c>
      <c r="G19" s="223">
        <f>(PORTIONS!G19*COSTS!$L19)/100</f>
        <v>0</v>
      </c>
      <c r="H19" s="223">
        <f>(PORTIONS!H19*COSTS!$L19)/100</f>
        <v>0</v>
      </c>
      <c r="I19" s="223">
        <f>(PORTIONS!I19*COSTS!$L19)/100</f>
        <v>0</v>
      </c>
      <c r="J19" s="223">
        <f>(PORTIONS!J19*COSTS!$L19)/100</f>
        <v>0</v>
      </c>
      <c r="K19" s="223">
        <f>(PORTIONS!K19*COSTS!$L19)/100</f>
        <v>0</v>
      </c>
      <c r="L19" s="223">
        <f>(PORTIONS!L19*COSTS!$L19)/100</f>
        <v>0</v>
      </c>
      <c r="M19" s="223">
        <f>(PORTIONS!M19*COSTS!$L19)/100</f>
        <v>0</v>
      </c>
      <c r="N19" s="223">
        <f>(PORTIONS!N19*COSTS!$L19)/100</f>
        <v>0.0004420652174</v>
      </c>
      <c r="O19" s="223">
        <f>(PORTIONS!O19*COSTS!$L19)/100</f>
        <v>0</v>
      </c>
      <c r="P19" s="223">
        <f>(PORTIONS!P19*COSTS!$L19)/100</f>
        <v>0</v>
      </c>
      <c r="Q19" s="223">
        <f>(PORTIONS!Q19*COSTS!$L19)/100</f>
        <v>0</v>
      </c>
      <c r="R19" s="223">
        <f>(PORTIONS!R19*COSTS!$L19)/100</f>
        <v>0</v>
      </c>
      <c r="S19" s="223">
        <f>(PORTIONS!S19*COSTS!$L19)/100</f>
        <v>0</v>
      </c>
      <c r="T19" s="223">
        <f>(PORTIONS!T19*COSTS!$L19)/100</f>
        <v>0</v>
      </c>
      <c r="U19" s="224">
        <f>(PORTIONS!U19*COSTS!$L19)/100</f>
        <v>0</v>
      </c>
      <c r="V19" s="225">
        <f>(PORTIONS!V19*COSTS!$L19)/100</f>
        <v>0</v>
      </c>
      <c r="W19" s="225">
        <f>PORTIONS!W19*COSTS!$L19</f>
        <v>0.3536521739</v>
      </c>
      <c r="X19" s="225">
        <f>(PORTIONS!X19*COSTS!$L19)/100</f>
        <v>0</v>
      </c>
      <c r="Y19" s="225">
        <f>(PORTIONS!Y19*COSTS!$L19)/100</f>
        <v>0</v>
      </c>
      <c r="Z19" s="225">
        <f>(PORTIONS!Z19*COSTS!$L19)/100</f>
        <v>0</v>
      </c>
      <c r="AA19" s="225">
        <f>(PORTIONS!AA19*COSTS!$L19)/100</f>
        <v>0</v>
      </c>
      <c r="AB19" s="225">
        <f>(PORTIONS!AB19*COSTS!$L19)/100</f>
        <v>0</v>
      </c>
      <c r="AC19" s="225">
        <f>(PORTIONS!AC19*COSTS!$L19)/100</f>
        <v>0</v>
      </c>
    </row>
    <row r="20">
      <c r="A20" s="139" t="str">
        <f>COSTS!A20&amp;" (g)"</f>
        <v>Lettuce, romaine (g)</v>
      </c>
      <c r="B20" s="181">
        <f>(PORTIONS!B20*COSTS!$L20)/100</f>
        <v>0</v>
      </c>
      <c r="C20" s="180">
        <f>(PORTIONS!C20*COSTS!$L20)/100</f>
        <v>0</v>
      </c>
      <c r="D20" s="180">
        <f>(PORTIONS!D20*COSTS!$L20)/100</f>
        <v>0</v>
      </c>
      <c r="E20" s="180">
        <f>(PORTIONS!E20*COSTS!$L20)/100</f>
        <v>0</v>
      </c>
      <c r="F20" s="180">
        <f>(PORTIONS!F20*COSTS!$L20)/100</f>
        <v>0</v>
      </c>
      <c r="G20" s="180">
        <f>(PORTIONS!G20*COSTS!$L20)/100</f>
        <v>0</v>
      </c>
      <c r="H20" s="180">
        <f>(PORTIONS!H20*COSTS!$L20)/100</f>
        <v>0</v>
      </c>
      <c r="I20" s="180">
        <f>(PORTIONS!I20*COSTS!$L20)/100</f>
        <v>0</v>
      </c>
      <c r="J20" s="180">
        <f>(PORTIONS!J20*COSTS!$L20)/100</f>
        <v>0</v>
      </c>
      <c r="K20" s="180">
        <f>(PORTIONS!K20*COSTS!$L20)/100</f>
        <v>0</v>
      </c>
      <c r="L20" s="180">
        <f>(PORTIONS!L20*COSTS!$L20)/100</f>
        <v>0</v>
      </c>
      <c r="M20" s="181">
        <f>(PORTIONS!M20*COSTS!$L20)/100</f>
        <v>0</v>
      </c>
      <c r="N20" s="180">
        <f>(PORTIONS!N20*COSTS!$L20)/100</f>
        <v>0.2863125</v>
      </c>
      <c r="O20" s="180">
        <f>(PORTIONS!O20*COSTS!$L20)/100</f>
        <v>0</v>
      </c>
      <c r="P20" s="180">
        <f>(PORTIONS!P20*COSTS!$L20)/100</f>
        <v>0</v>
      </c>
      <c r="Q20" s="181">
        <f>(PORTIONS!Q20*COSTS!$L20)/100</f>
        <v>0</v>
      </c>
      <c r="R20" s="180">
        <f>(PORTIONS!R20*COSTS!$L20)/100</f>
        <v>0</v>
      </c>
      <c r="S20" s="180">
        <f>(PORTIONS!S20*COSTS!$L20)/100</f>
        <v>0</v>
      </c>
      <c r="T20" s="180">
        <f>(PORTIONS!T20*COSTS!$L20)/100</f>
        <v>0</v>
      </c>
      <c r="U20" s="192">
        <f>(PORTIONS!U20*COSTS!$L20)/100</f>
        <v>0</v>
      </c>
      <c r="V20" s="193">
        <f>(PORTIONS!V20*COSTS!$L20)/100</f>
        <v>0</v>
      </c>
      <c r="W20" s="193">
        <f>(PORTIONS!W20*COSTS!$L20)/100</f>
        <v>0</v>
      </c>
      <c r="X20" s="193">
        <f>(PORTIONS!X20*COSTS!$L20)/100</f>
        <v>0</v>
      </c>
      <c r="Y20" s="193">
        <f>(PORTIONS!Y20*COSTS!$L20)/100</f>
        <v>0</v>
      </c>
      <c r="Z20" s="193">
        <f>(PORTIONS!Z20*COSTS!$L20)/100</f>
        <v>0</v>
      </c>
      <c r="AA20" s="193">
        <f>(PORTIONS!AA20*COSTS!$L20)/100</f>
        <v>0</v>
      </c>
      <c r="AB20" s="193">
        <f>(PORTIONS!AB20*COSTS!$L20)/100</f>
        <v>0</v>
      </c>
      <c r="AC20" s="193">
        <f>(PORTIONS!AC20*COSTS!$L20)/100</f>
        <v>0</v>
      </c>
    </row>
    <row r="21">
      <c r="A21" s="139" t="str">
        <f>COSTS!A21&amp;" (g)"</f>
        <v>Marinara (g)</v>
      </c>
      <c r="B21" s="181">
        <f>(PORTIONS!B21*COSTS!$L21)/100</f>
        <v>0</v>
      </c>
      <c r="C21" s="180">
        <f>(PORTIONS!C21*COSTS!$L21)/100</f>
        <v>0</v>
      </c>
      <c r="D21" s="180">
        <f>(PORTIONS!D21*COSTS!$L21)/100</f>
        <v>0.2119914347</v>
      </c>
      <c r="E21" s="180">
        <f>(PORTIONS!E21*COSTS!$L21)/100</f>
        <v>0.2119914347</v>
      </c>
      <c r="F21" s="180">
        <f>(PORTIONS!F21*COSTS!$L21)/100</f>
        <v>0.1059957173</v>
      </c>
      <c r="G21" s="180">
        <f>(PORTIONS!G21*COSTS!$L21)/100</f>
        <v>0.1059957173</v>
      </c>
      <c r="H21" s="180">
        <f>(PORTIONS!H21*COSTS!$L21)/100</f>
        <v>0.2119914347</v>
      </c>
      <c r="I21" s="180">
        <f>(PORTIONS!I21*COSTS!$L21)/100</f>
        <v>0</v>
      </c>
      <c r="J21" s="180">
        <f>(PORTIONS!J21*COSTS!$L21)/100</f>
        <v>0.1059957173</v>
      </c>
      <c r="K21" s="180">
        <f>(PORTIONS!K21*COSTS!$L21)/100</f>
        <v>0</v>
      </c>
      <c r="L21" s="180">
        <f>(PORTIONS!L21*COSTS!$L21)/100</f>
        <v>0.1059957173</v>
      </c>
      <c r="M21" s="181">
        <f>(PORTIONS!M21*COSTS!$L21)/100</f>
        <v>0</v>
      </c>
      <c r="N21" s="180">
        <f>(PORTIONS!N21*COSTS!$L21)/100</f>
        <v>0</v>
      </c>
      <c r="O21" s="180">
        <f>(PORTIONS!O21*COSTS!$L21)/100</f>
        <v>0</v>
      </c>
      <c r="P21" s="180">
        <f>(PORTIONS!P21*COSTS!$L21)/100</f>
        <v>0</v>
      </c>
      <c r="Q21" s="181">
        <f>(PORTIONS!Q21*COSTS!$L21)/100</f>
        <v>0</v>
      </c>
      <c r="R21" s="180">
        <f>(PORTIONS!R21*COSTS!$L21)/100</f>
        <v>0</v>
      </c>
      <c r="S21" s="180">
        <f>(PORTIONS!S21*COSTS!$L21)/100</f>
        <v>0</v>
      </c>
      <c r="T21" s="180">
        <f>(PORTIONS!T21*COSTS!$L21)/100</f>
        <v>0</v>
      </c>
      <c r="U21" s="192">
        <f>(PORTIONS!U21*COSTS!$L21)/100</f>
        <v>0</v>
      </c>
      <c r="V21" s="193">
        <f>(PORTIONS!V21*COSTS!$L21)/100</f>
        <v>0</v>
      </c>
      <c r="W21" s="193">
        <f>(PORTIONS!W21*COSTS!$L21)/100</f>
        <v>0</v>
      </c>
      <c r="X21" s="193">
        <f>(PORTIONS!X21*COSTS!$L21)/100</f>
        <v>0</v>
      </c>
      <c r="Y21" s="193">
        <f>(PORTIONS!Y21*COSTS!$L21)/100</f>
        <v>0</v>
      </c>
      <c r="Z21" s="193">
        <f>(PORTIONS!Z21*COSTS!$L21)/100</f>
        <v>0</v>
      </c>
      <c r="AA21" s="193">
        <f>(PORTIONS!AA21*COSTS!$L21)/100</f>
        <v>0</v>
      </c>
      <c r="AB21" s="193">
        <f>(PORTIONS!AB21*COSTS!$L21)/100</f>
        <v>0</v>
      </c>
      <c r="AC21" s="193">
        <f>(PORTIONS!AC21*COSTS!$L21)/100</f>
        <v>0</v>
      </c>
    </row>
    <row r="22">
      <c r="A22" s="139" t="str">
        <f>COSTS!A22&amp;" (g)"</f>
        <v>Mozzarella (g)</v>
      </c>
      <c r="B22" s="181">
        <f>(PORTIONS!B22*COSTS!$L22)/100</f>
        <v>0</v>
      </c>
      <c r="C22" s="180">
        <f>(PORTIONS!C22*COSTS!$L22)/100</f>
        <v>0</v>
      </c>
      <c r="D22" s="180">
        <f>(PORTIONS!D22*COSTS!$L22)/100</f>
        <v>0</v>
      </c>
      <c r="E22" s="180">
        <f>(PORTIONS!E22*COSTS!$L22)/100</f>
        <v>0</v>
      </c>
      <c r="F22" s="180">
        <f>(PORTIONS!F22*COSTS!$L22)/100</f>
        <v>0.330275</v>
      </c>
      <c r="G22" s="180">
        <f>(PORTIONS!G22*COSTS!$L22)/100</f>
        <v>0.330275</v>
      </c>
      <c r="H22" s="180">
        <f>(PORTIONS!H22*COSTS!$L22)/100</f>
        <v>0</v>
      </c>
      <c r="I22" s="180">
        <f>(PORTIONS!I22*COSTS!$L22)/100</f>
        <v>0</v>
      </c>
      <c r="J22" s="180">
        <f>(PORTIONS!J22*COSTS!$L22)/100</f>
        <v>0.330275</v>
      </c>
      <c r="K22" s="180">
        <f>(PORTIONS!K22*COSTS!$L22)/100</f>
        <v>0.330275</v>
      </c>
      <c r="L22" s="180">
        <f>(PORTIONS!L22*COSTS!$L22)/100</f>
        <v>0.330275</v>
      </c>
      <c r="M22" s="181">
        <f>(PORTIONS!M22*COSTS!$L22)/100</f>
        <v>0</v>
      </c>
      <c r="N22" s="180">
        <f>(PORTIONS!N22*COSTS!$L22)/100</f>
        <v>0</v>
      </c>
      <c r="O22" s="178">
        <v>0.71</v>
      </c>
      <c r="P22" s="180">
        <f>(PORTIONS!P22*COSTS!$L22)/100</f>
        <v>0</v>
      </c>
      <c r="Q22" s="181">
        <f>(PORTIONS!Q22*COSTS!$L22)/100</f>
        <v>0</v>
      </c>
      <c r="R22" s="180">
        <f>(PORTIONS!R22*COSTS!$L22)/100</f>
        <v>0</v>
      </c>
      <c r="S22" s="180">
        <f>(PORTIONS!S22*COSTS!$L22)/100</f>
        <v>0</v>
      </c>
      <c r="T22" s="180">
        <f>(PORTIONS!T22*COSTS!$L22)/100</f>
        <v>0</v>
      </c>
      <c r="U22" s="192">
        <f>(PORTIONS!U22*COSTS!$L22)/100</f>
        <v>0</v>
      </c>
      <c r="V22" s="193">
        <f>(PORTIONS!V22*COSTS!$L22)/100</f>
        <v>0</v>
      </c>
      <c r="W22" s="193">
        <f>(PORTIONS!W22*COSTS!$L22)/100</f>
        <v>0</v>
      </c>
      <c r="X22" s="193">
        <f>(PORTIONS!X22*COSTS!$L22)/100</f>
        <v>0</v>
      </c>
      <c r="Y22" s="193">
        <f>(PORTIONS!Y22*COSTS!$L22)/100</f>
        <v>0</v>
      </c>
      <c r="Z22" s="193">
        <f>(PORTIONS!Z22*COSTS!$L22)/100</f>
        <v>0</v>
      </c>
      <c r="AA22" s="193">
        <f>(PORTIONS!AA22*COSTS!$L22)/100</f>
        <v>0</v>
      </c>
      <c r="AB22" s="193">
        <f>(PORTIONS!AB22*COSTS!$L22)/100</f>
        <v>0</v>
      </c>
      <c r="AC22" s="193">
        <f>(PORTIONS!AC22*COSTS!$L22)/100</f>
        <v>0</v>
      </c>
    </row>
    <row r="23">
      <c r="A23" s="139" t="str">
        <f>COSTS!A23&amp;" (g)"</f>
        <v>MOZZARELLA CURD (g)</v>
      </c>
      <c r="B23" s="181">
        <f>(PORTIONS!B23*COSTS!$L23)/100</f>
        <v>0</v>
      </c>
      <c r="C23" s="180">
        <f>(PORTIONS!C23*COSTS!$L23)/100</f>
        <v>0</v>
      </c>
      <c r="D23" s="180">
        <f>(PORTIONS!D23*COSTS!$L23)/100</f>
        <v>0</v>
      </c>
      <c r="E23" s="180">
        <f>(PORTIONS!E23*COSTS!$L23)/100</f>
        <v>0</v>
      </c>
      <c r="F23" s="180">
        <f>(PORTIONS!F23*COSTS!$L23)/100</f>
        <v>0</v>
      </c>
      <c r="G23" s="180">
        <f>(PORTIONS!G23*COSTS!$L23)/100</f>
        <v>0</v>
      </c>
      <c r="H23" s="180">
        <f>(PORTIONS!H23*COSTS!$L23)/100</f>
        <v>0</v>
      </c>
      <c r="I23" s="180">
        <f>(PORTIONS!I23*COSTS!$L23)/100</f>
        <v>0</v>
      </c>
      <c r="J23" s="180">
        <f>(PORTIONS!J23*COSTS!$L23)/100</f>
        <v>0</v>
      </c>
      <c r="K23" s="180">
        <f>(PORTIONS!K23*COSTS!$L23)/100</f>
        <v>0</v>
      </c>
      <c r="L23" s="180">
        <f>(PORTIONS!L23*COSTS!$L23)/100</f>
        <v>0</v>
      </c>
      <c r="M23" s="181">
        <f>(PORTIONS!M23*COSTS!$L23)/100</f>
        <v>0</v>
      </c>
      <c r="N23" s="180">
        <f>(PORTIONS!N23*COSTS!$L23)/100</f>
        <v>0</v>
      </c>
      <c r="O23" s="180">
        <f>(PORTIONS!O23*COSTS!$L23)/100</f>
        <v>0</v>
      </c>
      <c r="P23" s="180">
        <f>(PORTIONS!P23*COSTS!$L23)/100</f>
        <v>0</v>
      </c>
      <c r="Q23" s="181">
        <f>(PORTIONS!Q23*COSTS!$L23)/100</f>
        <v>0</v>
      </c>
      <c r="R23" s="180">
        <f>(PORTIONS!R23*COSTS!$L23)/100</f>
        <v>0</v>
      </c>
      <c r="S23" s="180">
        <f>(PORTIONS!S23*COSTS!$L23)/100</f>
        <v>0</v>
      </c>
      <c r="T23" s="180">
        <f>(PORTIONS!T23*COSTS!$L23)/100</f>
        <v>0</v>
      </c>
      <c r="U23" s="192">
        <f>(PORTIONS!U23*COSTS!$L23)/100</f>
        <v>0</v>
      </c>
      <c r="V23" s="193">
        <f>(PORTIONS!V23*COSTS!$L23)/100</f>
        <v>0</v>
      </c>
      <c r="W23" s="193">
        <f>(PORTIONS!W23*COSTS!$L23)/100</f>
        <v>0</v>
      </c>
      <c r="X23" s="193">
        <f>(PORTIONS!X23*COSTS!$L23)/100</f>
        <v>0</v>
      </c>
      <c r="Y23" s="193">
        <f>(PORTIONS!Y23*COSTS!$L23)/100</f>
        <v>0</v>
      </c>
      <c r="Z23" s="193">
        <f>(PORTIONS!Z23*COSTS!$L23)/100</f>
        <v>0</v>
      </c>
      <c r="AA23" s="193">
        <f>(PORTIONS!AA23*COSTS!$L23)/100</f>
        <v>0</v>
      </c>
      <c r="AB23" s="193">
        <f>(PORTIONS!AB23*COSTS!$L23)/100</f>
        <v>11.79415004</v>
      </c>
      <c r="AC23" s="193">
        <f>(PORTIONS!AC23*COSTS!$L23)/100</f>
        <v>0</v>
      </c>
    </row>
    <row r="24">
      <c r="A24" s="139" t="str">
        <f>COSTS!A24&amp;" (g)"</f>
        <v>MUSHROOMS (g)</v>
      </c>
      <c r="B24" s="181">
        <f>(PORTIONS!B24*COSTS!$L24)/100</f>
        <v>0</v>
      </c>
      <c r="C24" s="180">
        <f>(PORTIONS!C24*COSTS!$L24)/100</f>
        <v>0</v>
      </c>
      <c r="D24" s="180">
        <f>(PORTIONS!D24*COSTS!$L24)/100</f>
        <v>0</v>
      </c>
      <c r="E24" s="180">
        <f>(PORTIONS!E24*COSTS!$L24)/100</f>
        <v>0</v>
      </c>
      <c r="F24" s="180">
        <f>(PORTIONS!F24*COSTS!$L24)/100</f>
        <v>0</v>
      </c>
      <c r="G24" s="180">
        <f>(PORTIONS!G24*COSTS!$L24)/100</f>
        <v>0</v>
      </c>
      <c r="H24" s="180">
        <f>(PORTIONS!H24*COSTS!$L24)/100</f>
        <v>0</v>
      </c>
      <c r="I24" s="180">
        <f>(PORTIONS!I24*COSTS!$L24)/100</f>
        <v>0</v>
      </c>
      <c r="J24" s="180">
        <f>(PORTIONS!J24*COSTS!$L24)/100</f>
        <v>0</v>
      </c>
      <c r="K24" s="180">
        <f>(PORTIONS!K24*COSTS!$L24)/100</f>
        <v>0</v>
      </c>
      <c r="L24" s="180">
        <f>(PORTIONS!L24*COSTS!$L24)/100</f>
        <v>0</v>
      </c>
      <c r="M24" s="181">
        <f>(PORTIONS!M24*COSTS!$L24)/100</f>
        <v>0</v>
      </c>
      <c r="N24" s="180">
        <f>(PORTIONS!N24*COSTS!$L24)/100</f>
        <v>0</v>
      </c>
      <c r="O24" s="180">
        <f>(PORTIONS!O24*COSTS!$L24)/100</f>
        <v>0</v>
      </c>
      <c r="P24" s="180">
        <f>(PORTIONS!P24*COSTS!$L24)/100</f>
        <v>0</v>
      </c>
      <c r="Q24" s="181">
        <f>(PORTIONS!Q24*COSTS!$L24)/100</f>
        <v>0</v>
      </c>
      <c r="R24" s="180">
        <f>(PORTIONS!R24*COSTS!$L24)/100</f>
        <v>0</v>
      </c>
      <c r="S24" s="180">
        <f>(PORTIONS!S24*COSTS!$L24)/100</f>
        <v>0</v>
      </c>
      <c r="T24" s="180">
        <f>(PORTIONS!T24*COSTS!$L24)/100</f>
        <v>0</v>
      </c>
      <c r="U24" s="192">
        <f>(PORTIONS!U24*COSTS!$L24)/100</f>
        <v>0</v>
      </c>
      <c r="V24" s="193">
        <f>(PORTIONS!V24*COSTS!$L24)/100</f>
        <v>0</v>
      </c>
      <c r="W24" s="193">
        <f>(PORTIONS!W24*COSTS!$L24)/100</f>
        <v>0</v>
      </c>
      <c r="X24" s="193">
        <f>(PORTIONS!X24*COSTS!$L24)/100</f>
        <v>0</v>
      </c>
      <c r="Y24" s="193">
        <f>(PORTIONS!Y24*COSTS!$L24)/100</f>
        <v>0</v>
      </c>
      <c r="Z24" s="193">
        <f>(PORTIONS!Z24*COSTS!$L24)/100</f>
        <v>0</v>
      </c>
      <c r="AA24" s="193">
        <f>(PORTIONS!AA24*COSTS!$L24)/100</f>
        <v>0</v>
      </c>
      <c r="AB24" s="193">
        <f>(PORTIONS!AB24*COSTS!$L24)/100</f>
        <v>0</v>
      </c>
      <c r="AC24" s="193">
        <f>(PORTIONS!AC24*COSTS!$L24)/100</f>
        <v>0</v>
      </c>
    </row>
    <row r="25">
      <c r="A25" s="139" t="str">
        <f>COSTS!A25&amp;" (g)"</f>
        <v>Mushrooms, cooked (g)</v>
      </c>
      <c r="B25" s="181">
        <f>(PORTIONS!B25*COSTS!$L25)/100</f>
        <v>0</v>
      </c>
      <c r="C25" s="180">
        <f>(PORTIONS!C25*COSTS!$L25)/100</f>
        <v>0</v>
      </c>
      <c r="D25" s="180">
        <f>(PORTIONS!D25*COSTS!$L25)/100</f>
        <v>0</v>
      </c>
      <c r="E25" s="180">
        <f>(PORTIONS!E25*COSTS!$L25)/100</f>
        <v>0</v>
      </c>
      <c r="F25" s="180">
        <f>(PORTIONS!F25*COSTS!$L25)/100</f>
        <v>0</v>
      </c>
      <c r="G25" s="180">
        <f>(PORTIONS!G25*COSTS!$L25)/100</f>
        <v>0</v>
      </c>
      <c r="H25" s="180">
        <f>(PORTIONS!H25*COSTS!$L25)/100</f>
        <v>0</v>
      </c>
      <c r="I25" s="180">
        <f>(PORTIONS!I25*COSTS!$L25)/100</f>
        <v>0</v>
      </c>
      <c r="J25" s="180">
        <f>(PORTIONS!J25*COSTS!$L25)/100</f>
        <v>0</v>
      </c>
      <c r="K25" s="180">
        <f>(PORTIONS!K25*COSTS!$L25)/100</f>
        <v>0</v>
      </c>
      <c r="L25" s="180">
        <f>(PORTIONS!L25*COSTS!$L25)/100</f>
        <v>0.1072112317</v>
      </c>
      <c r="M25" s="181">
        <f>(PORTIONS!M25*COSTS!$L25)/100</f>
        <v>0</v>
      </c>
      <c r="N25" s="180">
        <f>(PORTIONS!N25*COSTS!$L25)/100</f>
        <v>0</v>
      </c>
      <c r="O25" s="180">
        <f>(PORTIONS!O25*COSTS!$L25)/100</f>
        <v>0</v>
      </c>
      <c r="P25" s="180">
        <f>(PORTIONS!P25*COSTS!$L25)/100</f>
        <v>0</v>
      </c>
      <c r="Q25" s="181">
        <f>(PORTIONS!Q25*COSTS!$L25)/100</f>
        <v>0</v>
      </c>
      <c r="R25" s="180">
        <f>(PORTIONS!R25*COSTS!$L25)/100</f>
        <v>0</v>
      </c>
      <c r="S25" s="180">
        <f>(PORTIONS!S25*COSTS!$L25)/100</f>
        <v>0</v>
      </c>
      <c r="T25" s="180">
        <f>(PORTIONS!T25*COSTS!$L25)/100</f>
        <v>0</v>
      </c>
      <c r="U25" s="192">
        <f>(PORTIONS!U25*COSTS!$L25)/100</f>
        <v>0</v>
      </c>
      <c r="V25" s="193">
        <f>(PORTIONS!V25*COSTS!$L25)/100</f>
        <v>0</v>
      </c>
      <c r="W25" s="193">
        <f>(PORTIONS!W25*COSTS!$L25)/100</f>
        <v>0</v>
      </c>
      <c r="X25" s="193">
        <f>(PORTIONS!X25*COSTS!$L25)/100</f>
        <v>0</v>
      </c>
      <c r="Y25" s="193">
        <f>(PORTIONS!Y25*COSTS!$L25)/100</f>
        <v>0</v>
      </c>
      <c r="Z25" s="193">
        <f>(PORTIONS!Z25*COSTS!$L25)/100</f>
        <v>0</v>
      </c>
      <c r="AA25" s="193">
        <f>(PORTIONS!AA25*COSTS!$L25)/100</f>
        <v>0</v>
      </c>
      <c r="AB25" s="193">
        <f>(PORTIONS!AB25*COSTS!$L25)/100</f>
        <v>0</v>
      </c>
      <c r="AC25" s="193">
        <f>(PORTIONS!AC25*COSTS!$L25)/100</f>
        <v>0</v>
      </c>
    </row>
    <row r="26">
      <c r="A26" s="139" t="str">
        <f>COSTS!A26&amp;" (g)"</f>
        <v>Olive oil, extra-virgin (g)</v>
      </c>
      <c r="B26" s="181">
        <f>(PORTIONS!B26*COSTS!$L26)/100</f>
        <v>0</v>
      </c>
      <c r="C26" s="180">
        <f>(PORTIONS!C26*COSTS!$L26)/100</f>
        <v>0</v>
      </c>
      <c r="D26" s="180">
        <f>(PORTIONS!D26*COSTS!$L26)/100</f>
        <v>0</v>
      </c>
      <c r="E26" s="180">
        <f>(PORTIONS!E26*COSTS!$L26)/100</f>
        <v>0</v>
      </c>
      <c r="F26" s="180">
        <f>(PORTIONS!F26*COSTS!$L26)/100</f>
        <v>0.0419320093</v>
      </c>
      <c r="G26" s="180">
        <f>(PORTIONS!G26*COSTS!$L26)/100</f>
        <v>0.0419320093</v>
      </c>
      <c r="H26" s="180">
        <f>(PORTIONS!H26*COSTS!$L26)/100</f>
        <v>0.0419320093</v>
      </c>
      <c r="I26" s="180">
        <f>(PORTIONS!I26*COSTS!$L26)/100</f>
        <v>0</v>
      </c>
      <c r="J26" s="180">
        <f>(PORTIONS!J26*COSTS!$L26)/100</f>
        <v>0</v>
      </c>
      <c r="K26" s="180">
        <f>(PORTIONS!K26*COSTS!$L26)/100</f>
        <v>0</v>
      </c>
      <c r="L26" s="180">
        <f>(PORTIONS!L26*COSTS!$L26)/100</f>
        <v>0.0419320093</v>
      </c>
      <c r="M26" s="181">
        <f>(PORTIONS!M26*COSTS!$L26)/100</f>
        <v>0</v>
      </c>
      <c r="N26" s="180">
        <f>(PORTIONS!N26*COSTS!$L26)/100</f>
        <v>0</v>
      </c>
      <c r="O26" s="180">
        <f>(PORTIONS!O26*COSTS!$L26)/100</f>
        <v>0.0419320093</v>
      </c>
      <c r="P26" s="180">
        <f>(PORTIONS!P26*COSTS!$L26)/100</f>
        <v>0.06988668216</v>
      </c>
      <c r="Q26" s="181">
        <f>(PORTIONS!Q26*COSTS!$L26)/100</f>
        <v>0</v>
      </c>
      <c r="R26" s="180">
        <f>(PORTIONS!R26*COSTS!$L26)/100</f>
        <v>0</v>
      </c>
      <c r="S26" s="180">
        <f>(PORTIONS!S26*COSTS!$L26)/100</f>
        <v>0</v>
      </c>
      <c r="T26" s="180">
        <f>(PORTIONS!T26*COSTS!$L26)/100</f>
        <v>0</v>
      </c>
      <c r="U26" s="192">
        <f>(PORTIONS!U26*COSTS!$L26)/100</f>
        <v>0</v>
      </c>
      <c r="V26" s="193">
        <f>(PORTIONS!V26*COSTS!$L26)/100</f>
        <v>0</v>
      </c>
      <c r="W26" s="193">
        <f>(PORTIONS!W26*COSTS!$L26)/100</f>
        <v>0</v>
      </c>
      <c r="X26" s="193">
        <f>(PORTIONS!X26*COSTS!$L26)/100</f>
        <v>0</v>
      </c>
      <c r="Y26" s="193">
        <f>(PORTIONS!Y26*COSTS!$L26)/100</f>
        <v>0</v>
      </c>
      <c r="Z26" s="193">
        <f>(PORTIONS!Z26*COSTS!$L26)/100</f>
        <v>0</v>
      </c>
      <c r="AA26" s="193">
        <f>(PORTIONS!AA26*COSTS!$L26)/100</f>
        <v>0</v>
      </c>
      <c r="AB26" s="193">
        <f>(PORTIONS!AB26*COSTS!$L26)/100</f>
        <v>0</v>
      </c>
      <c r="AC26" s="193">
        <f>(PORTIONS!AC26*COSTS!$L26)/100</f>
        <v>0</v>
      </c>
    </row>
    <row r="27">
      <c r="A27" s="139" t="str">
        <f>COSTS!A27&amp;" (g)"</f>
        <v>Olive oil, garlic (g)</v>
      </c>
      <c r="B27" s="181">
        <f>(PORTIONS!B27*COSTS!$L27)/100</f>
        <v>0</v>
      </c>
      <c r="C27" s="180">
        <f>(PORTIONS!C27*COSTS!$L27)/100</f>
        <v>0</v>
      </c>
      <c r="D27" s="180">
        <f>(PORTIONS!D27*COSTS!$L27)/100</f>
        <v>0.04394202899</v>
      </c>
      <c r="E27" s="180">
        <f>(PORTIONS!E27*COSTS!$L27)/100</f>
        <v>0.04394202899</v>
      </c>
      <c r="F27" s="180">
        <f>(PORTIONS!F27*COSTS!$L27)/100</f>
        <v>0</v>
      </c>
      <c r="G27" s="180">
        <f>(PORTIONS!G27*COSTS!$L27)/100</f>
        <v>0</v>
      </c>
      <c r="H27" s="180">
        <f>(PORTIONS!H27*COSTS!$L27)/100</f>
        <v>0</v>
      </c>
      <c r="I27" s="180">
        <f>(PORTIONS!I27*COSTS!$L27)/100</f>
        <v>0.03295652174</v>
      </c>
      <c r="J27" s="180">
        <f>(PORTIONS!J27*COSTS!$L27)/100</f>
        <v>0</v>
      </c>
      <c r="K27" s="180">
        <f>(PORTIONS!K27*COSTS!$L27)/100</f>
        <v>0.03295652174</v>
      </c>
      <c r="L27" s="180">
        <f>(PORTIONS!L27*COSTS!$L27)/100</f>
        <v>0</v>
      </c>
      <c r="M27" s="181">
        <f>(PORTIONS!M27*COSTS!$L27)/100</f>
        <v>0</v>
      </c>
      <c r="N27" s="180">
        <f>(PORTIONS!N27*COSTS!$L27)/100</f>
        <v>0</v>
      </c>
      <c r="O27" s="180">
        <f>(PORTIONS!O27*COSTS!$L27)/100</f>
        <v>0</v>
      </c>
      <c r="P27" s="180">
        <f>(PORTIONS!P27*COSTS!$L27)/100</f>
        <v>0</v>
      </c>
      <c r="Q27" s="181">
        <f>(PORTIONS!Q27*COSTS!$L27)/100</f>
        <v>0</v>
      </c>
      <c r="R27" s="180">
        <f>(PORTIONS!R27*COSTS!$L27)/100</f>
        <v>0</v>
      </c>
      <c r="S27" s="180">
        <f>(PORTIONS!S27*COSTS!$L27)/100</f>
        <v>0</v>
      </c>
      <c r="T27" s="180">
        <f>(PORTIONS!T27*COSTS!$L27)/100</f>
        <v>0</v>
      </c>
      <c r="U27" s="192">
        <f>(PORTIONS!U27*COSTS!$L27)/100</f>
        <v>0</v>
      </c>
      <c r="V27" s="193">
        <f>(PORTIONS!V27*COSTS!$L27)/100</f>
        <v>0</v>
      </c>
      <c r="W27" s="193">
        <f>(PORTIONS!W27*COSTS!$L27)/100</f>
        <v>0</v>
      </c>
      <c r="X27" s="193">
        <f>(PORTIONS!X27*COSTS!$L27)/100</f>
        <v>0.3295652174</v>
      </c>
      <c r="Y27" s="193">
        <f>(PORTIONS!Y27*COSTS!$L27)/100</f>
        <v>0</v>
      </c>
      <c r="Z27" s="193">
        <f>(PORTIONS!Z27*COSTS!$L27)/100</f>
        <v>0</v>
      </c>
      <c r="AA27" s="193">
        <f>(PORTIONS!AA27*COSTS!$L27)/100</f>
        <v>0</v>
      </c>
      <c r="AB27" s="193">
        <f>(PORTIONS!AB27*COSTS!$L27)/100</f>
        <v>0</v>
      </c>
      <c r="AC27" s="193">
        <f>(PORTIONS!AC27*COSTS!$L27)/100</f>
        <v>0</v>
      </c>
    </row>
    <row r="28">
      <c r="A28" s="139" t="str">
        <f>COSTS!A28&amp;" (g)"</f>
        <v>OLIVE OIL, PURE (g)</v>
      </c>
      <c r="B28" s="181">
        <f>(PORTIONS!B28*COSTS!$L28)/100</f>
        <v>0</v>
      </c>
      <c r="C28" s="180">
        <f>(PORTIONS!C28*COSTS!$L28)/100</f>
        <v>0</v>
      </c>
      <c r="D28" s="180">
        <f>(PORTIONS!D28*COSTS!$L28)/100</f>
        <v>0</v>
      </c>
      <c r="E28" s="180">
        <f>(PORTIONS!E28*COSTS!$L28)/100</f>
        <v>0</v>
      </c>
      <c r="F28" s="180">
        <f>(PORTIONS!F28*COSTS!$L28)/100</f>
        <v>0</v>
      </c>
      <c r="G28" s="180">
        <f>(PORTIONS!G28*COSTS!$L28)/100</f>
        <v>0</v>
      </c>
      <c r="H28" s="180">
        <f>(PORTIONS!H28*COSTS!$L28)/100</f>
        <v>0</v>
      </c>
      <c r="I28" s="180">
        <f>(PORTIONS!I28*COSTS!$L28)/100</f>
        <v>0</v>
      </c>
      <c r="J28" s="180">
        <f>(PORTIONS!J28*COSTS!$L28)/100</f>
        <v>0</v>
      </c>
      <c r="K28" s="180">
        <f>(PORTIONS!K28*COSTS!$L28)/100</f>
        <v>0</v>
      </c>
      <c r="L28" s="180">
        <f>(PORTIONS!L28*COSTS!$L28)/100</f>
        <v>0</v>
      </c>
      <c r="M28" s="181">
        <f>(PORTIONS!M28*COSTS!$L28)/100</f>
        <v>0</v>
      </c>
      <c r="N28" s="180">
        <f>(PORTIONS!N28*COSTS!$L28)/100</f>
        <v>0</v>
      </c>
      <c r="O28" s="180">
        <f>(PORTIONS!O28*COSTS!$L28)/100</f>
        <v>0</v>
      </c>
      <c r="P28" s="180">
        <f>(PORTIONS!P28*COSTS!$L28)/100</f>
        <v>0</v>
      </c>
      <c r="Q28" s="181">
        <f>(PORTIONS!Q28*COSTS!$L28)/100</f>
        <v>0</v>
      </c>
      <c r="R28" s="180">
        <f>(PORTIONS!R28*COSTS!$L28)/100</f>
        <v>0</v>
      </c>
      <c r="S28" s="180">
        <f>(PORTIONS!S28*COSTS!$L28)/100</f>
        <v>0</v>
      </c>
      <c r="T28" s="180">
        <f>(PORTIONS!T28*COSTS!$L28)/100</f>
        <v>0</v>
      </c>
      <c r="U28" s="192">
        <f>(PORTIONS!U28*COSTS!$L28)/100</f>
        <v>0</v>
      </c>
      <c r="V28" s="193">
        <f>(PORTIONS!V28*COSTS!$L28)/100</f>
        <v>0</v>
      </c>
      <c r="W28" s="193">
        <f>(PORTIONS!W28*COSTS!$L28)/100</f>
        <v>2.746376812</v>
      </c>
      <c r="X28" s="193">
        <f>(PORTIONS!X28*COSTS!$L28)/100</f>
        <v>0</v>
      </c>
      <c r="Y28" s="193">
        <f>(PORTIONS!Y28*COSTS!$L28)/100</f>
        <v>0</v>
      </c>
      <c r="Z28" s="193">
        <f>(PORTIONS!Z28*COSTS!$L28)/100</f>
        <v>0</v>
      </c>
      <c r="AA28" s="193">
        <f>(PORTIONS!AA28*COSTS!$L28)/100</f>
        <v>0</v>
      </c>
      <c r="AB28" s="193">
        <f>(PORTIONS!AB28*COSTS!$L28)/100</f>
        <v>0</v>
      </c>
      <c r="AC28" s="193">
        <f>(PORTIONS!AC28*COSTS!$L28)/100</f>
        <v>0.6865942029</v>
      </c>
    </row>
    <row r="29">
      <c r="A29" s="139" t="str">
        <f>COSTS!A29&amp;" (g)"</f>
        <v>Onions, red (g)</v>
      </c>
      <c r="B29" s="181">
        <f>(PORTIONS!B29*COSTS!$L29)/100</f>
        <v>0</v>
      </c>
      <c r="C29" s="180">
        <f>(PORTIONS!C29*COSTS!$L29)/100</f>
        <v>0</v>
      </c>
      <c r="D29" s="180">
        <f>(PORTIONS!D29*COSTS!$L29)/100</f>
        <v>0</v>
      </c>
      <c r="E29" s="180">
        <f>(PORTIONS!E29*COSTS!$L29)/100</f>
        <v>0</v>
      </c>
      <c r="F29" s="180">
        <f>(PORTIONS!F29*COSTS!$L29)/100</f>
        <v>0.02791054516</v>
      </c>
      <c r="G29" s="180">
        <f>(PORTIONS!G29*COSTS!$L29)/100</f>
        <v>0</v>
      </c>
      <c r="H29" s="180">
        <f>(PORTIONS!H29*COSTS!$L29)/100</f>
        <v>0</v>
      </c>
      <c r="I29" s="180">
        <f>(PORTIONS!I29*COSTS!$L29)/100</f>
        <v>0.1116421806</v>
      </c>
      <c r="J29" s="180">
        <f>(PORTIONS!J29*COSTS!$L29)/100</f>
        <v>0</v>
      </c>
      <c r="K29" s="180">
        <f>(PORTIONS!K29*COSTS!$L29)/100</f>
        <v>0</v>
      </c>
      <c r="L29" s="180">
        <f>(PORTIONS!L29*COSTS!$L29)/100</f>
        <v>0</v>
      </c>
      <c r="M29" s="181">
        <f>(PORTIONS!M29*COSTS!$L29)/100</f>
        <v>0</v>
      </c>
      <c r="N29" s="180">
        <f>(PORTIONS!N29*COSTS!$L29)/100</f>
        <v>0</v>
      </c>
      <c r="O29" s="180">
        <f>(PORTIONS!O29*COSTS!$L29)/100</f>
        <v>0</v>
      </c>
      <c r="P29" s="180">
        <f>(PORTIONS!P29*COSTS!$L29)/100</f>
        <v>0</v>
      </c>
      <c r="Q29" s="181">
        <f>(PORTIONS!Q29*COSTS!$L29)/100</f>
        <v>0</v>
      </c>
      <c r="R29" s="180">
        <f>(PORTIONS!R29*COSTS!$L29)/100</f>
        <v>0</v>
      </c>
      <c r="S29" s="180">
        <f>(PORTIONS!S29*COSTS!$L29)/100</f>
        <v>0</v>
      </c>
      <c r="T29" s="180">
        <f>(PORTIONS!T29*COSTS!$L29)/100</f>
        <v>0</v>
      </c>
      <c r="U29" s="192">
        <f>(PORTIONS!U29*COSTS!$L29)/100</f>
        <v>0</v>
      </c>
      <c r="V29" s="193">
        <f>(PORTIONS!V29*COSTS!$L29)/100</f>
        <v>0</v>
      </c>
      <c r="W29" s="193">
        <f>(PORTIONS!W29*COSTS!$L29)/100</f>
        <v>0</v>
      </c>
      <c r="X29" s="193">
        <f>(PORTIONS!X29*COSTS!$L29)/100</f>
        <v>0</v>
      </c>
      <c r="Y29" s="193">
        <f>(PORTIONS!Y29*COSTS!$L29)/100</f>
        <v>0</v>
      </c>
      <c r="Z29" s="193">
        <f>(PORTIONS!Z29*COSTS!$L29)/100</f>
        <v>0</v>
      </c>
      <c r="AA29" s="193">
        <f>(PORTIONS!AA29*COSTS!$L29)/100</f>
        <v>0</v>
      </c>
      <c r="AB29" s="193">
        <f>(PORTIONS!AB29*COSTS!$L29)/100</f>
        <v>0</v>
      </c>
      <c r="AC29" s="193">
        <f>(PORTIONS!AC29*COSTS!$L29)/100</f>
        <v>0</v>
      </c>
    </row>
    <row r="30">
      <c r="A30" s="139" t="str">
        <f>COSTS!A30&amp;" (g)"</f>
        <v>Oregano (g)</v>
      </c>
      <c r="B30" s="181">
        <f>(PORTIONS!B30*COSTS!$L30)/100</f>
        <v>0</v>
      </c>
      <c r="C30" s="180">
        <f>(PORTIONS!C30*COSTS!$L30)/100</f>
        <v>0</v>
      </c>
      <c r="D30" s="180">
        <f>(PORTIONS!D30*COSTS!$L30)/100</f>
        <v>0.01721370747</v>
      </c>
      <c r="E30" s="180">
        <f>(PORTIONS!E30*COSTS!$L30)/100</f>
        <v>0.01721370747</v>
      </c>
      <c r="F30" s="180">
        <f>(PORTIONS!F30*COSTS!$L30)/100</f>
        <v>0.008606853736</v>
      </c>
      <c r="G30" s="180">
        <f>(PORTIONS!G30*COSTS!$L30)/100</f>
        <v>0.008606853736</v>
      </c>
      <c r="H30" s="180">
        <f>(PORTIONS!H30*COSTS!$L30)/100</f>
        <v>0.008606853736</v>
      </c>
      <c r="I30" s="180">
        <f>(PORTIONS!I30*COSTS!$L30)/100</f>
        <v>0</v>
      </c>
      <c r="J30" s="180">
        <f>(PORTIONS!J30*COSTS!$L30)/100</f>
        <v>0.008606853736</v>
      </c>
      <c r="K30" s="180">
        <f>(PORTIONS!K30*COSTS!$L30)/100</f>
        <v>0.008606853736</v>
      </c>
      <c r="L30" s="180">
        <f>(PORTIONS!L30*COSTS!$L30)/100</f>
        <v>0.008606853736</v>
      </c>
      <c r="M30" s="181">
        <f>(PORTIONS!M30*COSTS!$L30)/100</f>
        <v>0</v>
      </c>
      <c r="N30" s="180">
        <f>(PORTIONS!N30*COSTS!$L30)/100</f>
        <v>0</v>
      </c>
      <c r="O30" s="180">
        <f>(PORTIONS!O30*COSTS!$L30)/100</f>
        <v>0</v>
      </c>
      <c r="P30" s="180">
        <f>(PORTIONS!P30*COSTS!$L30)/100</f>
        <v>0</v>
      </c>
      <c r="Q30" s="181">
        <f>(PORTIONS!Q30*COSTS!$L30)/100</f>
        <v>0</v>
      </c>
      <c r="R30" s="180">
        <f>(PORTIONS!R30*COSTS!$L30)/100</f>
        <v>0</v>
      </c>
      <c r="S30" s="180">
        <f>(PORTIONS!S30*COSTS!$L30)/100</f>
        <v>0</v>
      </c>
      <c r="T30" s="180">
        <f>(PORTIONS!T30*COSTS!$L30)/100</f>
        <v>0</v>
      </c>
      <c r="U30" s="192">
        <f>(PORTIONS!U30*COSTS!$L30)/100</f>
        <v>0</v>
      </c>
      <c r="V30" s="193">
        <f>(PORTIONS!V30*COSTS!$L30)/100</f>
        <v>0</v>
      </c>
      <c r="W30" s="193">
        <f>(PORTIONS!W30*COSTS!$L30)/100</f>
        <v>0</v>
      </c>
      <c r="X30" s="193">
        <f>(PORTIONS!X30*COSTS!$L30)/100</f>
        <v>0</v>
      </c>
      <c r="Y30" s="193">
        <f>(PORTIONS!Y30*COSTS!$L30)/100</f>
        <v>0</v>
      </c>
      <c r="Z30" s="193">
        <f>(PORTIONS!Z30*COSTS!$L30)/100</f>
        <v>0</v>
      </c>
      <c r="AA30" s="193">
        <f>(PORTIONS!AA30*COSTS!$L30)/100</f>
        <v>0.08606853736</v>
      </c>
      <c r="AB30" s="193">
        <f>(PORTIONS!AB30*COSTS!$L30)/100</f>
        <v>0</v>
      </c>
      <c r="AC30" s="193">
        <f>(PORTIONS!AC30*COSTS!$L30)/100</f>
        <v>0</v>
      </c>
    </row>
    <row r="31">
      <c r="A31" s="139" t="str">
        <f>COSTS!A31&amp;" (g)"</f>
        <v>Pecorino Romano (g)</v>
      </c>
      <c r="B31" s="181">
        <f>(PORTIONS!B31*COSTS!$L31)/100</f>
        <v>0</v>
      </c>
      <c r="C31" s="180">
        <f>(PORTIONS!C31*COSTS!$L31)/100</f>
        <v>0</v>
      </c>
      <c r="D31" s="180">
        <f>(PORTIONS!D31*COSTS!$L31)/100</f>
        <v>0.524700612</v>
      </c>
      <c r="E31" s="180">
        <f>(PORTIONS!E31*COSTS!$L31)/100</f>
        <v>0</v>
      </c>
      <c r="F31" s="180">
        <f>(PORTIONS!F31*COSTS!$L31)/100</f>
        <v>0</v>
      </c>
      <c r="G31" s="180">
        <f>(PORTIONS!G31*COSTS!$L31)/100</f>
        <v>0</v>
      </c>
      <c r="H31" s="180">
        <f>(PORTIONS!H31*COSTS!$L31)/100</f>
        <v>0</v>
      </c>
      <c r="I31" s="180">
        <f>(PORTIONS!I31*COSTS!$L31)/100</f>
        <v>0</v>
      </c>
      <c r="J31" s="180">
        <f>(PORTIONS!J31*COSTS!$L31)/100</f>
        <v>0</v>
      </c>
      <c r="K31" s="180">
        <f>(PORTIONS!K31*COSTS!$L31)/100</f>
        <v>0.2998289211</v>
      </c>
      <c r="L31" s="180">
        <f>(PORTIONS!L31*COSTS!$L31)/100</f>
        <v>0</v>
      </c>
      <c r="M31" s="181">
        <f>(PORTIONS!M31*COSTS!$L31)/100</f>
        <v>0</v>
      </c>
      <c r="N31" s="180">
        <f>(PORTIONS!N31*COSTS!$L31)/100</f>
        <v>0</v>
      </c>
      <c r="O31" s="180">
        <f>(PORTIONS!O31*COSTS!$L31)/100</f>
        <v>0</v>
      </c>
      <c r="P31" s="180">
        <f>(PORTIONS!P31*COSTS!$L31)/100</f>
        <v>0</v>
      </c>
      <c r="Q31" s="181">
        <f>(PORTIONS!Q31*COSTS!$L31)/100</f>
        <v>0</v>
      </c>
      <c r="R31" s="180">
        <f>(PORTIONS!R31*COSTS!$L31)/100</f>
        <v>0</v>
      </c>
      <c r="S31" s="180">
        <f>(PORTIONS!S31*COSTS!$L31)/100</f>
        <v>0</v>
      </c>
      <c r="T31" s="180">
        <f>(PORTIONS!T31*COSTS!$L31)/100</f>
        <v>0</v>
      </c>
      <c r="U31" s="192">
        <f>(PORTIONS!U31*COSTS!$L31)/100</f>
        <v>0</v>
      </c>
      <c r="V31" s="193">
        <f>(PORTIONS!V31*COSTS!$L31)/100</f>
        <v>0</v>
      </c>
      <c r="W31" s="193">
        <f>(PORTIONS!W31*COSTS!$L31)/100</f>
        <v>0</v>
      </c>
      <c r="X31" s="193">
        <f>(PORTIONS!X31*COSTS!$L31)/100</f>
        <v>0</v>
      </c>
      <c r="Y31" s="193">
        <f>(PORTIONS!Y31*COSTS!$L31)/100</f>
        <v>0</v>
      </c>
      <c r="Z31" s="193">
        <f>(PORTIONS!Z31*COSTS!$L31)/100</f>
        <v>0</v>
      </c>
      <c r="AA31" s="193">
        <f>(PORTIONS!AA31*COSTS!$L31)/100</f>
        <v>0</v>
      </c>
      <c r="AB31" s="193">
        <f>(PORTIONS!AB31*COSTS!$L31)/100</f>
        <v>0</v>
      </c>
      <c r="AC31" s="193">
        <f>(PORTIONS!AC31*COSTS!$L31)/100</f>
        <v>0</v>
      </c>
    </row>
    <row r="32">
      <c r="A32" s="139" t="str">
        <f>COSTS!A32&amp;" (g)"</f>
        <v>Pepper, black (g)</v>
      </c>
      <c r="B32" s="181">
        <f>(PORTIONS!B32*COSTS!$L32)/100</f>
        <v>0</v>
      </c>
      <c r="C32" s="180">
        <f>(PORTIONS!C32*COSTS!$L32)/100</f>
        <v>0</v>
      </c>
      <c r="D32" s="180">
        <f>(PORTIONS!D32*COSTS!$L32)/100</f>
        <v>0</v>
      </c>
      <c r="E32" s="180">
        <f>(PORTIONS!E32*COSTS!$L32)/100</f>
        <v>0</v>
      </c>
      <c r="F32" s="180">
        <f>(PORTIONS!F32*COSTS!$L32)/100</f>
        <v>0</v>
      </c>
      <c r="G32" s="180">
        <f>(PORTIONS!G32*COSTS!$L32)/100</f>
        <v>0</v>
      </c>
      <c r="H32" s="180">
        <f>(PORTIONS!H32*COSTS!$L32)/100</f>
        <v>0</v>
      </c>
      <c r="I32" s="180">
        <f>(PORTIONS!I32*COSTS!$L32)/100</f>
        <v>0</v>
      </c>
      <c r="J32" s="180">
        <f>(PORTIONS!J32*COSTS!$L32)/100</f>
        <v>0</v>
      </c>
      <c r="K32" s="180">
        <f>(PORTIONS!K32*COSTS!$L32)/100</f>
        <v>0</v>
      </c>
      <c r="L32" s="180">
        <f>(PORTIONS!L32*COSTS!$L32)/100</f>
        <v>0</v>
      </c>
      <c r="M32" s="181">
        <f>(PORTIONS!M32*COSTS!$L32)/100</f>
        <v>0</v>
      </c>
      <c r="N32" s="180">
        <f>(PORTIONS!N32*COSTS!$L32)/100</f>
        <v>0.0001761494912</v>
      </c>
      <c r="O32" s="180">
        <f>(PORTIONS!O32*COSTS!$L32)/100</f>
        <v>0</v>
      </c>
      <c r="P32" s="180">
        <f>(PORTIONS!P32*COSTS!$L32)/100</f>
        <v>0</v>
      </c>
      <c r="Q32" s="181">
        <f>(PORTIONS!Q32*COSTS!$L32)/100</f>
        <v>0</v>
      </c>
      <c r="R32" s="180">
        <f>(PORTIONS!R32*COSTS!$L32)/100</f>
        <v>0</v>
      </c>
      <c r="S32" s="180">
        <f>(PORTIONS!S32*COSTS!$L32)/100</f>
        <v>0</v>
      </c>
      <c r="T32" s="180">
        <f>(PORTIONS!T32*COSTS!$L32)/100</f>
        <v>0</v>
      </c>
      <c r="U32" s="192">
        <f>(PORTIONS!U32*COSTS!$L32)/100</f>
        <v>0</v>
      </c>
      <c r="V32" s="193">
        <f>(PORTIONS!V32*COSTS!$L32)/100</f>
        <v>0</v>
      </c>
      <c r="W32" s="193">
        <f>(PORTIONS!W32*COSTS!$L32)/100</f>
        <v>0.2642242368</v>
      </c>
      <c r="X32" s="193">
        <f>(PORTIONS!X32*COSTS!$L32)/100</f>
        <v>0</v>
      </c>
      <c r="Y32" s="193">
        <f>(PORTIONS!Y32*COSTS!$L32)/100</f>
        <v>0</v>
      </c>
      <c r="Z32" s="193">
        <f>(PORTIONS!Z32*COSTS!$L32)/100</f>
        <v>0</v>
      </c>
      <c r="AA32" s="193">
        <f>(PORTIONS!AA32*COSTS!$L32)/100</f>
        <v>0</v>
      </c>
      <c r="AB32" s="193">
        <f>(PORTIONS!AB32*COSTS!$L32)/100</f>
        <v>0</v>
      </c>
      <c r="AC32" s="193">
        <f>(PORTIONS!AC32*COSTS!$L32)/100</f>
        <v>0</v>
      </c>
    </row>
    <row r="33">
      <c r="A33" s="139" t="str">
        <f>COSTS!A33&amp;" (g)"</f>
        <v>Pepperoni (g)</v>
      </c>
      <c r="B33" s="181">
        <f>(PORTIONS!B33*COSTS!$L33)/100</f>
        <v>0</v>
      </c>
      <c r="C33" s="180">
        <f>(PORTIONS!C33*COSTS!$L33)/100</f>
        <v>0</v>
      </c>
      <c r="D33" s="180">
        <f>(PORTIONS!D33*COSTS!$L33)/100</f>
        <v>0</v>
      </c>
      <c r="E33" s="180">
        <f>(PORTIONS!E33*COSTS!$L33)/100</f>
        <v>0</v>
      </c>
      <c r="F33" s="180">
        <f>(PORTIONS!F33*COSTS!$L33)/100</f>
        <v>0</v>
      </c>
      <c r="G33" s="180">
        <f>(PORTIONS!G33*COSTS!$L33)/100</f>
        <v>0</v>
      </c>
      <c r="H33" s="180">
        <f>(PORTIONS!H33*COSTS!$L33)/100</f>
        <v>0</v>
      </c>
      <c r="I33" s="180">
        <f>(PORTIONS!I33*COSTS!$L33)/100</f>
        <v>0</v>
      </c>
      <c r="J33" s="180">
        <f>(PORTIONS!J33*COSTS!$L33)/100</f>
        <v>0.6062717156</v>
      </c>
      <c r="K33" s="180">
        <f>(PORTIONS!K33*COSTS!$L33)/100</f>
        <v>0</v>
      </c>
      <c r="L33" s="180">
        <f>(PORTIONS!L33*COSTS!$L33)/100</f>
        <v>0</v>
      </c>
      <c r="M33" s="181">
        <f>(PORTIONS!M33*COSTS!$L33)/100</f>
        <v>0</v>
      </c>
      <c r="N33" s="180">
        <f>(PORTIONS!N33*COSTS!$L33)/100</f>
        <v>0</v>
      </c>
      <c r="O33" s="180">
        <f>(PORTIONS!O33*COSTS!$L33)/100</f>
        <v>0</v>
      </c>
      <c r="P33" s="180">
        <f>(PORTIONS!P33*COSTS!$L33)/100</f>
        <v>0</v>
      </c>
      <c r="Q33" s="181">
        <f>(PORTIONS!Q33*COSTS!$L33)/100</f>
        <v>0</v>
      </c>
      <c r="R33" s="180">
        <f>(PORTIONS!R33*COSTS!$L33)/100</f>
        <v>0</v>
      </c>
      <c r="S33" s="180">
        <f>(PORTIONS!S33*COSTS!$L33)/100</f>
        <v>0</v>
      </c>
      <c r="T33" s="180">
        <f>(PORTIONS!T33*COSTS!$L33)/100</f>
        <v>0</v>
      </c>
      <c r="U33" s="192">
        <f>(PORTIONS!U33*COSTS!$L33)/100</f>
        <v>0</v>
      </c>
      <c r="V33" s="193">
        <f>(PORTIONS!V33*COSTS!$L33)/100</f>
        <v>0</v>
      </c>
      <c r="W33" s="193">
        <f>(PORTIONS!W33*COSTS!$L33)/100</f>
        <v>0</v>
      </c>
      <c r="X33" s="193">
        <f>(PORTIONS!X33*COSTS!$L33)/100</f>
        <v>0</v>
      </c>
      <c r="Y33" s="193">
        <f>(PORTIONS!Y33*COSTS!$L33)/100</f>
        <v>0</v>
      </c>
      <c r="Z33" s="193">
        <f>(PORTIONS!Z33*COSTS!$L33)/100</f>
        <v>0</v>
      </c>
      <c r="AA33" s="193">
        <f>(PORTIONS!AA33*COSTS!$L33)/100</f>
        <v>0</v>
      </c>
      <c r="AB33" s="193">
        <f>(PORTIONS!AB33*COSTS!$L33)/100</f>
        <v>0</v>
      </c>
      <c r="AC33" s="193">
        <f>(PORTIONS!AC33*COSTS!$L33)/100</f>
        <v>0</v>
      </c>
    </row>
    <row r="34">
      <c r="A34" s="139" t="str">
        <f>COSTS!A34&amp;" (g)"</f>
        <v>Rosemary (g)</v>
      </c>
      <c r="B34" s="181">
        <f>(PORTIONS!B34*COSTS!$L34)/100</f>
        <v>0</v>
      </c>
      <c r="C34" s="180">
        <f>(PORTIONS!C34*COSTS!$L34)/100</f>
        <v>0</v>
      </c>
      <c r="D34" s="180">
        <f>(PORTIONS!D34*COSTS!$L34)/100</f>
        <v>0</v>
      </c>
      <c r="E34" s="180">
        <f>(PORTIONS!E34*COSTS!$L34)/100</f>
        <v>0</v>
      </c>
      <c r="F34" s="180">
        <f>(PORTIONS!F34*COSTS!$L34)/100</f>
        <v>0</v>
      </c>
      <c r="G34" s="180">
        <f>(PORTIONS!G34*COSTS!$L34)/100</f>
        <v>0</v>
      </c>
      <c r="H34" s="180">
        <f>(PORTIONS!H34*COSTS!$L34)/100</f>
        <v>0</v>
      </c>
      <c r="I34" s="180">
        <f>(PORTIONS!I34*COSTS!$L34)/100</f>
        <v>0.007539815517</v>
      </c>
      <c r="J34" s="180">
        <f>(PORTIONS!J34*COSTS!$L34)/100</f>
        <v>0</v>
      </c>
      <c r="K34" s="180">
        <f>(PORTIONS!K34*COSTS!$L34)/100</f>
        <v>0</v>
      </c>
      <c r="L34" s="180">
        <f>(PORTIONS!L34*COSTS!$L34)/100</f>
        <v>0</v>
      </c>
      <c r="M34" s="181">
        <f>(PORTIONS!M34*COSTS!$L34)/100</f>
        <v>0</v>
      </c>
      <c r="N34" s="180">
        <f>(PORTIONS!N34*COSTS!$L34)/100</f>
        <v>0</v>
      </c>
      <c r="O34" s="180">
        <f>(PORTIONS!O34*COSTS!$L34)/100</f>
        <v>0</v>
      </c>
      <c r="P34" s="180">
        <f>(PORTIONS!P34*COSTS!$L34)/100</f>
        <v>0</v>
      </c>
      <c r="Q34" s="181">
        <f>(PORTIONS!Q34*COSTS!$L34)/100</f>
        <v>0</v>
      </c>
      <c r="R34" s="180">
        <f>(PORTIONS!R34*COSTS!$L34)/100</f>
        <v>0</v>
      </c>
      <c r="S34" s="180">
        <f>(PORTIONS!S34*COSTS!$L34)/100</f>
        <v>0</v>
      </c>
      <c r="T34" s="180">
        <f>(PORTIONS!T34*COSTS!$L34)/100</f>
        <v>0</v>
      </c>
      <c r="U34" s="192">
        <f>(PORTIONS!U34*COSTS!$L34)/100</f>
        <v>0</v>
      </c>
      <c r="V34" s="193">
        <f>(PORTIONS!V34*COSTS!$L34)/100</f>
        <v>0</v>
      </c>
      <c r="W34" s="193">
        <f>(PORTIONS!W34*COSTS!$L34)/100</f>
        <v>0</v>
      </c>
      <c r="X34" s="193">
        <f>(PORTIONS!X34*COSTS!$L34)/100</f>
        <v>0</v>
      </c>
      <c r="Y34" s="193">
        <f>(PORTIONS!Y34*COSTS!$L34)/100</f>
        <v>0</v>
      </c>
      <c r="Z34" s="193">
        <f>(PORTIONS!Z34*COSTS!$L34)/100</f>
        <v>0</v>
      </c>
      <c r="AA34" s="193">
        <f>(PORTIONS!AA34*COSTS!$L34)/100</f>
        <v>0</v>
      </c>
      <c r="AB34" s="193">
        <f>(PORTIONS!AB34*COSTS!$L34)/100</f>
        <v>0</v>
      </c>
      <c r="AC34" s="193">
        <f>(PORTIONS!AC34*COSTS!$L34)/100</f>
        <v>0</v>
      </c>
    </row>
    <row r="35">
      <c r="A35" s="139" t="str">
        <f>COSTS!A35&amp;" (g)"</f>
        <v>SALT, GRANULATED (g)</v>
      </c>
      <c r="B35" s="181">
        <f>(PORTIONS!B35*COSTS!$L35)/100</f>
        <v>0</v>
      </c>
      <c r="C35" s="180">
        <f>(PORTIONS!C35*COSTS!$L35)/100</f>
        <v>0</v>
      </c>
      <c r="D35" s="180">
        <f>(PORTIONS!D35*COSTS!$L35)/100</f>
        <v>0</v>
      </c>
      <c r="E35" s="180">
        <f>(PORTIONS!E35*COSTS!$L35)/100</f>
        <v>0</v>
      </c>
      <c r="F35" s="180">
        <f>(PORTIONS!F35*COSTS!$L35)/100</f>
        <v>0</v>
      </c>
      <c r="G35" s="180">
        <f>(PORTIONS!G35*COSTS!$L35)/100</f>
        <v>0</v>
      </c>
      <c r="H35" s="180">
        <f>(PORTIONS!H35*COSTS!$L35)/100</f>
        <v>0</v>
      </c>
      <c r="I35" s="180">
        <f>(PORTIONS!I35*COSTS!$L35)/100</f>
        <v>0</v>
      </c>
      <c r="J35" s="180">
        <f>(PORTIONS!J35*COSTS!$L35)/100</f>
        <v>0</v>
      </c>
      <c r="K35" s="180">
        <f>(PORTIONS!K35*COSTS!$L35)/100</f>
        <v>0</v>
      </c>
      <c r="L35" s="180">
        <f>(PORTIONS!L35*COSTS!$L35)/100</f>
        <v>0</v>
      </c>
      <c r="M35" s="181">
        <f>(PORTIONS!M35*COSTS!$L35)/100</f>
        <v>0</v>
      </c>
      <c r="N35" s="180">
        <f>(PORTIONS!N35*COSTS!$L35)/100</f>
        <v>0</v>
      </c>
      <c r="O35" s="180">
        <f>(PORTIONS!O35*COSTS!$L35)/100</f>
        <v>0</v>
      </c>
      <c r="P35" s="180">
        <f>(PORTIONS!P35*COSTS!$L35)/100</f>
        <v>0</v>
      </c>
      <c r="Q35" s="181">
        <f>(PORTIONS!Q35*COSTS!$L35)/100</f>
        <v>0</v>
      </c>
      <c r="R35" s="180">
        <f>(PORTIONS!R35*COSTS!$L35)/100</f>
        <v>0</v>
      </c>
      <c r="S35" s="180">
        <f>(PORTIONS!S35*COSTS!$L35)/100</f>
        <v>0</v>
      </c>
      <c r="T35" s="180">
        <f>(PORTIONS!T35*COSTS!$L35)/100</f>
        <v>0</v>
      </c>
      <c r="U35" s="192">
        <f>(PORTIONS!U35*COSTS!$L35)/100</f>
        <v>0</v>
      </c>
      <c r="V35" s="193">
        <f>(PORTIONS!V35*COSTS!$L35)/100</f>
        <v>0.004484206071</v>
      </c>
      <c r="W35" s="193">
        <f>(PORTIONS!W35*COSTS!$L35)/100</f>
        <v>0</v>
      </c>
      <c r="X35" s="193">
        <f>(PORTIONS!X35*COSTS!$L35)/100</f>
        <v>0</v>
      </c>
      <c r="Y35" s="193">
        <f>(PORTIONS!Y35*COSTS!$L35)/100</f>
        <v>0.1195788286</v>
      </c>
      <c r="Z35" s="193">
        <f>(PORTIONS!Z35*COSTS!$L35)/100</f>
        <v>0</v>
      </c>
      <c r="AA35" s="193">
        <f>(PORTIONS!AA35*COSTS!$L35)/100</f>
        <v>0.01868419196</v>
      </c>
      <c r="AB35" s="193">
        <f>(PORTIONS!AB35*COSTS!$L35)/100</f>
        <v>0.2189787298</v>
      </c>
      <c r="AC35" s="193">
        <f>(PORTIONS!AC35*COSTS!$L35)/100</f>
        <v>0.02989470714</v>
      </c>
    </row>
    <row r="36">
      <c r="A36" s="139" t="str">
        <f>COSTS!A36&amp;" (g)"</f>
        <v>Salt, rock (g)</v>
      </c>
      <c r="B36" s="181">
        <f>(PORTIONS!B36*COSTS!$L36)/100</f>
        <v>0</v>
      </c>
      <c r="C36" s="180">
        <f>(PORTIONS!C36*COSTS!$L36)/100</f>
        <v>0</v>
      </c>
      <c r="D36" s="180">
        <f>(PORTIONS!D36*COSTS!$L36)/100</f>
        <v>0</v>
      </c>
      <c r="E36" s="180">
        <f>(PORTIONS!E36*COSTS!$L36)/100</f>
        <v>0</v>
      </c>
      <c r="F36" s="180">
        <f>(PORTIONS!F36*COSTS!$L36)/100</f>
        <v>0</v>
      </c>
      <c r="G36" s="180">
        <f>(PORTIONS!G36*COSTS!$L36)/100</f>
        <v>0</v>
      </c>
      <c r="H36" s="180">
        <f>(PORTIONS!H36*COSTS!$L36)/100</f>
        <v>0</v>
      </c>
      <c r="I36" s="180">
        <f>(PORTIONS!I36*COSTS!$L36)/100</f>
        <v>0</v>
      </c>
      <c r="J36" s="180">
        <f>(PORTIONS!J36*COSTS!$L36)/100</f>
        <v>0</v>
      </c>
      <c r="K36" s="180">
        <f>(PORTIONS!K36*COSTS!$L36)/100</f>
        <v>0</v>
      </c>
      <c r="L36" s="180">
        <f>(PORTIONS!L36*COSTS!$L36)/100</f>
        <v>0</v>
      </c>
      <c r="M36" s="181">
        <f>(PORTIONS!M36*COSTS!$L36)/100</f>
        <v>0</v>
      </c>
      <c r="N36" s="180">
        <f>(PORTIONS!N36*COSTS!$L36)/100</f>
        <v>0</v>
      </c>
      <c r="O36" s="180">
        <f>(PORTIONS!O36*COSTS!$L36)/100</f>
        <v>0.00006994666417</v>
      </c>
      <c r="P36" s="180">
        <f>(PORTIONS!P36*COSTS!$L36)/100</f>
        <v>0</v>
      </c>
      <c r="Q36" s="181">
        <f>(PORTIONS!Q36*COSTS!$L36)/100</f>
        <v>0</v>
      </c>
      <c r="R36" s="180">
        <f>(PORTIONS!R36*COSTS!$L36)/100</f>
        <v>0</v>
      </c>
      <c r="S36" s="180">
        <f>(PORTIONS!S36*COSTS!$L36)/100</f>
        <v>0</v>
      </c>
      <c r="T36" s="180">
        <f>(PORTIONS!T36*COSTS!$L36)/100</f>
        <v>0</v>
      </c>
      <c r="U36" s="192">
        <f>(PORTIONS!U36*COSTS!$L36)/100</f>
        <v>0</v>
      </c>
      <c r="V36" s="193">
        <f>(PORTIONS!V36*COSTS!$L36)/100</f>
        <v>0</v>
      </c>
      <c r="W36" s="193">
        <f>(PORTIONS!W36*COSTS!$L36)/100</f>
        <v>0</v>
      </c>
      <c r="X36" s="193">
        <f>(PORTIONS!X36*COSTS!$L36)/100</f>
        <v>0</v>
      </c>
      <c r="Y36" s="193">
        <f>(PORTIONS!Y36*COSTS!$L36)/100</f>
        <v>0</v>
      </c>
      <c r="Z36" s="193">
        <f>(PORTIONS!Z36*COSTS!$L36)/100</f>
        <v>0.02098399925</v>
      </c>
      <c r="AA36" s="193">
        <f>(PORTIONS!AA36*COSTS!$L36)/100</f>
        <v>0</v>
      </c>
      <c r="AB36" s="193">
        <f>(PORTIONS!AB36*COSTS!$L36)/100</f>
        <v>0</v>
      </c>
      <c r="AC36" s="193">
        <f>(PORTIONS!AC36*COSTS!$L36)/100</f>
        <v>0</v>
      </c>
    </row>
    <row r="37">
      <c r="A37" s="139" t="str">
        <f>COSTS!A37&amp;" (g)"</f>
        <v>Sausage (g)</v>
      </c>
      <c r="B37" s="181">
        <f>(PORTIONS!B37*COSTS!$L37)/100</f>
        <v>0</v>
      </c>
      <c r="C37" s="180">
        <f>(PORTIONS!C37*COSTS!$L37)/100</f>
        <v>0</v>
      </c>
      <c r="D37" s="180">
        <f>(PORTIONS!D37*COSTS!$L37)/100</f>
        <v>0</v>
      </c>
      <c r="E37" s="180">
        <f>(PORTIONS!E37*COSTS!$L37)/100</f>
        <v>0</v>
      </c>
      <c r="F37" s="180">
        <f>(PORTIONS!F37*COSTS!$L37)/100</f>
        <v>0.5896023643</v>
      </c>
      <c r="G37" s="180">
        <f>(PORTIONS!G37*COSTS!$L37)/100</f>
        <v>0</v>
      </c>
      <c r="H37" s="180">
        <f>(PORTIONS!H37*COSTS!$L37)/100</f>
        <v>0</v>
      </c>
      <c r="I37" s="180">
        <f>(PORTIONS!I37*COSTS!$L37)/100</f>
        <v>0</v>
      </c>
      <c r="J37" s="180">
        <f>(PORTIONS!J37*COSTS!$L37)/100</f>
        <v>0</v>
      </c>
      <c r="K37" s="180">
        <f>(PORTIONS!K37*COSTS!$L37)/100</f>
        <v>0</v>
      </c>
      <c r="L37" s="180">
        <f>(PORTIONS!L37*COSTS!$L37)/100</f>
        <v>0</v>
      </c>
      <c r="M37" s="181">
        <f>(PORTIONS!M37*COSTS!$L37)/100</f>
        <v>0</v>
      </c>
      <c r="N37" s="180">
        <f>(PORTIONS!N37*COSTS!$L37)/100</f>
        <v>0</v>
      </c>
      <c r="O37" s="180">
        <f>(PORTIONS!O37*COSTS!$L37)/100</f>
        <v>0</v>
      </c>
      <c r="P37" s="180">
        <f>(PORTIONS!P37*COSTS!$L37)/100</f>
        <v>0</v>
      </c>
      <c r="Q37" s="181">
        <f>(PORTIONS!Q37*COSTS!$L37)/100</f>
        <v>0</v>
      </c>
      <c r="R37" s="180">
        <f>(PORTIONS!R37*COSTS!$L37)/100</f>
        <v>0</v>
      </c>
      <c r="S37" s="180">
        <f>(PORTIONS!S37*COSTS!$L37)/100</f>
        <v>0</v>
      </c>
      <c r="T37" s="180">
        <f>(PORTIONS!T37*COSTS!$L37)/100</f>
        <v>0</v>
      </c>
      <c r="U37" s="192">
        <f>(PORTIONS!U37*COSTS!$L37)/100</f>
        <v>0</v>
      </c>
      <c r="V37" s="193">
        <f>(PORTIONS!V37*COSTS!$L37)/100</f>
        <v>0</v>
      </c>
      <c r="W37" s="193">
        <f>(PORTIONS!W37*COSTS!$L37)/100</f>
        <v>0</v>
      </c>
      <c r="X37" s="193">
        <f>(PORTIONS!X37*COSTS!$L37)/100</f>
        <v>0</v>
      </c>
      <c r="Y37" s="193">
        <f>(PORTIONS!Y37*COSTS!$L37)/100</f>
        <v>0</v>
      </c>
      <c r="Z37" s="193">
        <f>(PORTIONS!Z37*COSTS!$L37)/100</f>
        <v>0</v>
      </c>
      <c r="AA37" s="193">
        <f>(PORTIONS!AA37*COSTS!$L37)/100</f>
        <v>0</v>
      </c>
      <c r="AB37" s="193">
        <f>(PORTIONS!AB37*COSTS!$L37)/100</f>
        <v>0</v>
      </c>
      <c r="AC37" s="193">
        <f>(PORTIONS!AC37*COSTS!$L37)/100</f>
        <v>0</v>
      </c>
    </row>
    <row r="38">
      <c r="A38" s="139" t="str">
        <f>COSTS!A38&amp;" (g)"</f>
        <v>Smokey Blue Cheese (g)</v>
      </c>
      <c r="B38" s="181">
        <f>(PORTIONS!B38*COSTS!$L38)/100</f>
        <v>0</v>
      </c>
      <c r="C38" s="180">
        <f>(PORTIONS!C38*COSTS!$L38)/100</f>
        <v>0</v>
      </c>
      <c r="D38" s="180">
        <f>(PORTIONS!D38*COSTS!$L38)/100</f>
        <v>0</v>
      </c>
      <c r="E38" s="180">
        <f>(PORTIONS!E38*COSTS!$L38)/100</f>
        <v>0</v>
      </c>
      <c r="F38" s="180">
        <f>(PORTIONS!F38*COSTS!$L38)/100</f>
        <v>0</v>
      </c>
      <c r="G38" s="180">
        <f>(PORTIONS!G38*COSTS!$L38)/100</f>
        <v>0</v>
      </c>
      <c r="H38" s="180">
        <f>(PORTIONS!H38*COSTS!$L38)/100</f>
        <v>0</v>
      </c>
      <c r="I38" s="180">
        <f>(PORTIONS!I38*COSTS!$L38)/100</f>
        <v>0.6062717156</v>
      </c>
      <c r="J38" s="180">
        <f>(PORTIONS!J38*COSTS!$L38)/100</f>
        <v>0</v>
      </c>
      <c r="K38" s="180">
        <f>(PORTIONS!K38*COSTS!$L38)/100</f>
        <v>0.6062717156</v>
      </c>
      <c r="L38" s="180">
        <f>(PORTIONS!L38*COSTS!$L38)/100</f>
        <v>0</v>
      </c>
      <c r="M38" s="181">
        <f>(PORTIONS!M38*COSTS!$L38)/100</f>
        <v>0</v>
      </c>
      <c r="N38" s="180">
        <f>(PORTIONS!N38*COSTS!$L38)/100</f>
        <v>0</v>
      </c>
      <c r="O38" s="180">
        <f>(PORTIONS!O38*COSTS!$L38)/100</f>
        <v>0</v>
      </c>
      <c r="P38" s="180">
        <f>(PORTIONS!P38*COSTS!$L38)/100</f>
        <v>0.7578396444</v>
      </c>
      <c r="Q38" s="181">
        <f>(PORTIONS!Q38*COSTS!$L38)/100</f>
        <v>0</v>
      </c>
      <c r="R38" s="180">
        <f>(PORTIONS!R38*COSTS!$L38)/100</f>
        <v>0</v>
      </c>
      <c r="S38" s="180">
        <f>(PORTIONS!S38*COSTS!$L38)/100</f>
        <v>0</v>
      </c>
      <c r="T38" s="180">
        <f>(PORTIONS!T38*COSTS!$L38)/100</f>
        <v>0</v>
      </c>
      <c r="U38" s="192">
        <f>(PORTIONS!U38*COSTS!$L38)/100</f>
        <v>0</v>
      </c>
      <c r="V38" s="193">
        <f>(PORTIONS!V38*COSTS!$L38)/100</f>
        <v>0</v>
      </c>
      <c r="W38" s="193">
        <f>(PORTIONS!W38*COSTS!$L38)/100</f>
        <v>0</v>
      </c>
      <c r="X38" s="193">
        <f>(PORTIONS!X38*COSTS!$L38)/100</f>
        <v>0</v>
      </c>
      <c r="Y38" s="193">
        <f>(PORTIONS!Y38*COSTS!$L38)/100</f>
        <v>0</v>
      </c>
      <c r="Z38" s="193">
        <f>(PORTIONS!Z38*COSTS!$L38)/100</f>
        <v>0</v>
      </c>
      <c r="AA38" s="193">
        <f>(PORTIONS!AA38*COSTS!$L38)/100</f>
        <v>0</v>
      </c>
      <c r="AB38" s="193">
        <f>(PORTIONS!AB38*COSTS!$L38)/100</f>
        <v>0</v>
      </c>
      <c r="AC38" s="193">
        <f>(PORTIONS!AC38*COSTS!$L38)/100</f>
        <v>0</v>
      </c>
    </row>
    <row r="39">
      <c r="A39" s="139" t="str">
        <f>COSTS!A39&amp;" (g)"</f>
        <v>Spinach (g)</v>
      </c>
      <c r="B39" s="181">
        <f>(PORTIONS!B39*COSTS!$L39)/100</f>
        <v>0</v>
      </c>
      <c r="C39" s="180">
        <f>(PORTIONS!C39*COSTS!$L39)/100</f>
        <v>0</v>
      </c>
      <c r="D39" s="180">
        <f>(PORTIONS!D39*COSTS!$L39)/100</f>
        <v>0</v>
      </c>
      <c r="E39" s="180">
        <f>(PORTIONS!E39*COSTS!$L39)/100</f>
        <v>0</v>
      </c>
      <c r="F39" s="180">
        <f>(PORTIONS!F39*COSTS!$L39)/100</f>
        <v>0</v>
      </c>
      <c r="G39" s="180">
        <f>(PORTIONS!G39*COSTS!$L39)/100</f>
        <v>0</v>
      </c>
      <c r="H39" s="180">
        <f>(PORTIONS!H39*COSTS!$L39)/100</f>
        <v>0</v>
      </c>
      <c r="I39" s="180">
        <f>(PORTIONS!I39*COSTS!$L39)/100</f>
        <v>0</v>
      </c>
      <c r="J39" s="180">
        <f>(PORTIONS!J39*COSTS!$L39)/100</f>
        <v>0</v>
      </c>
      <c r="K39" s="180">
        <f>(PORTIONS!K39*COSTS!$L39)/100</f>
        <v>0</v>
      </c>
      <c r="L39" s="180">
        <f>(PORTIONS!L39*COSTS!$L39)/100</f>
        <v>0.06415457063</v>
      </c>
      <c r="M39" s="181">
        <f>(PORTIONS!M39*COSTS!$L39)/100</f>
        <v>0</v>
      </c>
      <c r="N39" s="180">
        <f>(PORTIONS!N39*COSTS!$L39)/100</f>
        <v>0</v>
      </c>
      <c r="O39" s="180">
        <f>(PORTIONS!O39*COSTS!$L39)/100</f>
        <v>0</v>
      </c>
      <c r="P39" s="180">
        <f>(PORTIONS!P39*COSTS!$L39)/100</f>
        <v>0.3849274238</v>
      </c>
      <c r="Q39" s="181">
        <f>(PORTIONS!Q39*COSTS!$L39)/100</f>
        <v>0</v>
      </c>
      <c r="R39" s="180">
        <f>(PORTIONS!R39*COSTS!$L39)/100</f>
        <v>0</v>
      </c>
      <c r="S39" s="180">
        <f>(PORTIONS!S39*COSTS!$L39)/100</f>
        <v>0</v>
      </c>
      <c r="T39" s="180">
        <f>(PORTIONS!T39*COSTS!$L39)/100</f>
        <v>0</v>
      </c>
      <c r="U39" s="192">
        <f>(PORTIONS!U39*COSTS!$L39)/100</f>
        <v>0</v>
      </c>
      <c r="V39" s="193">
        <f>(PORTIONS!V39*COSTS!$L39)/100</f>
        <v>0</v>
      </c>
      <c r="W39" s="193">
        <f>(PORTIONS!W39*COSTS!$L39)/100</f>
        <v>0</v>
      </c>
      <c r="X39" s="193">
        <f>(PORTIONS!X39*COSTS!$L39)/100</f>
        <v>0</v>
      </c>
      <c r="Y39" s="193">
        <f>(PORTIONS!Y39*COSTS!$L39)/100</f>
        <v>0</v>
      </c>
      <c r="Z39" s="193">
        <f>(PORTIONS!Z39*COSTS!$L39)/100</f>
        <v>0</v>
      </c>
      <c r="AA39" s="193">
        <f>(PORTIONS!AA39*COSTS!$L39)/100</f>
        <v>0</v>
      </c>
      <c r="AB39" s="193">
        <f>(PORTIONS!AB39*COSTS!$L39)/100</f>
        <v>0</v>
      </c>
      <c r="AC39" s="193">
        <f>(PORTIONS!AC39*COSTS!$L39)/100</f>
        <v>0</v>
      </c>
    </row>
    <row r="40">
      <c r="A40" s="139" t="str">
        <f>COSTS!A40&amp;" (g)"</f>
        <v>SUGAR (g)</v>
      </c>
      <c r="B40" s="181">
        <f>(PORTIONS!B40*COSTS!$L40)/100</f>
        <v>0</v>
      </c>
      <c r="C40" s="180">
        <f>(PORTIONS!C40*COSTS!$L40)/100</f>
        <v>0</v>
      </c>
      <c r="D40" s="180">
        <f>(PORTIONS!D40*COSTS!$L40)/100</f>
        <v>0</v>
      </c>
      <c r="E40" s="180">
        <f>(PORTIONS!E40*COSTS!$L40)/100</f>
        <v>0</v>
      </c>
      <c r="F40" s="180">
        <f>(PORTIONS!F40*COSTS!$L40)/100</f>
        <v>0</v>
      </c>
      <c r="G40" s="180">
        <f>(PORTIONS!G40*COSTS!$L40)/100</f>
        <v>0</v>
      </c>
      <c r="H40" s="180">
        <f>(PORTIONS!H40*COSTS!$L40)/100</f>
        <v>0</v>
      </c>
      <c r="I40" s="180">
        <f>(PORTIONS!I40*COSTS!$L40)/100</f>
        <v>0</v>
      </c>
      <c r="J40" s="180">
        <f>(PORTIONS!J40*COSTS!$L40)/100</f>
        <v>0</v>
      </c>
      <c r="K40" s="180">
        <f>(PORTIONS!K40*COSTS!$L40)/100</f>
        <v>0</v>
      </c>
      <c r="L40" s="180">
        <f>(PORTIONS!L40*COSTS!$L40)/100</f>
        <v>0</v>
      </c>
      <c r="M40" s="181">
        <f>(PORTIONS!M40*COSTS!$L40)/100</f>
        <v>0</v>
      </c>
      <c r="N40" s="180">
        <f>(PORTIONS!N40*COSTS!$L40)/100</f>
        <v>0</v>
      </c>
      <c r="O40" s="180">
        <f>(PORTIONS!O40*COSTS!$L40)/100</f>
        <v>0</v>
      </c>
      <c r="P40" s="180">
        <f>(PORTIONS!P40*COSTS!$L40)/100</f>
        <v>0</v>
      </c>
      <c r="Q40" s="181">
        <f>(PORTIONS!Q40*COSTS!$L40)/100</f>
        <v>0</v>
      </c>
      <c r="R40" s="180">
        <f>(PORTIONS!R40*COSTS!$L40)/100</f>
        <v>0</v>
      </c>
      <c r="S40" s="180">
        <f>(PORTIONS!S40*COSTS!$L40)/100</f>
        <v>0</v>
      </c>
      <c r="T40" s="180">
        <f>(PORTIONS!T40*COSTS!$L40)/100</f>
        <v>0</v>
      </c>
      <c r="U40" s="192">
        <f>(PORTIONS!U40*COSTS!$L40)/100</f>
        <v>0</v>
      </c>
      <c r="V40" s="193">
        <f>(PORTIONS!V40*COSTS!$L40)/100</f>
        <v>0</v>
      </c>
      <c r="W40" s="193">
        <f>(PORTIONS!W40*COSTS!$L40)/100</f>
        <v>0</v>
      </c>
      <c r="X40" s="193">
        <f>(PORTIONS!X40*COSTS!$L40)/100</f>
        <v>0</v>
      </c>
      <c r="Y40" s="193">
        <f>(PORTIONS!Y40*COSTS!$L40)/100</f>
        <v>0</v>
      </c>
      <c r="Z40" s="193">
        <f>(PORTIONS!Z40*COSTS!$L40)/100</f>
        <v>0.1603643803</v>
      </c>
      <c r="AA40" s="193">
        <f>(PORTIONS!AA40*COSTS!$L40)/100</f>
        <v>0</v>
      </c>
      <c r="AB40" s="193">
        <f>(PORTIONS!AB40*COSTS!$L40)/100</f>
        <v>0</v>
      </c>
      <c r="AC40" s="193">
        <f>(PORTIONS!AC40*COSTS!$L40)/100</f>
        <v>0</v>
      </c>
    </row>
    <row r="41">
      <c r="A41" s="139" t="str">
        <f>COSTS!A41&amp;" (g)"</f>
        <v>TOMATO FILLETS (g)</v>
      </c>
      <c r="B41" s="181">
        <f>(PORTIONS!B41*COSTS!$L41)/100</f>
        <v>0</v>
      </c>
      <c r="C41" s="180">
        <f>(PORTIONS!C41*COSTS!$L41)/100</f>
        <v>0</v>
      </c>
      <c r="D41" s="180">
        <f>(PORTIONS!D41*COSTS!$L41)/100</f>
        <v>0</v>
      </c>
      <c r="E41" s="180">
        <f>(PORTIONS!E41*COSTS!$L41)/100</f>
        <v>0</v>
      </c>
      <c r="F41" s="180">
        <f>(PORTIONS!F41*COSTS!$L41)/100</f>
        <v>0</v>
      </c>
      <c r="G41" s="180">
        <f>(PORTIONS!G41*COSTS!$L41)/100</f>
        <v>0</v>
      </c>
      <c r="H41" s="180">
        <f>(PORTIONS!H41*COSTS!$L41)/100</f>
        <v>0</v>
      </c>
      <c r="I41" s="180">
        <f>(PORTIONS!I41*COSTS!$L41)/100</f>
        <v>0</v>
      </c>
      <c r="J41" s="180">
        <f>(PORTIONS!J41*COSTS!$L41)/100</f>
        <v>0</v>
      </c>
      <c r="K41" s="180">
        <f>(PORTIONS!K41*COSTS!$L41)/100</f>
        <v>0</v>
      </c>
      <c r="L41" s="180">
        <f>(PORTIONS!L41*COSTS!$L41)/100</f>
        <v>0</v>
      </c>
      <c r="M41" s="181">
        <f>(PORTIONS!M41*COSTS!$L41)/100</f>
        <v>0</v>
      </c>
      <c r="N41" s="180">
        <f>(PORTIONS!N41*COSTS!$L41)/100</f>
        <v>0</v>
      </c>
      <c r="O41" s="180">
        <f>(PORTIONS!O41*COSTS!$L41)/100</f>
        <v>0</v>
      </c>
      <c r="P41" s="180">
        <f>(PORTIONS!P41*COSTS!$L41)/100</f>
        <v>0</v>
      </c>
      <c r="Q41" s="181">
        <f>(PORTIONS!Q41*COSTS!$L41)/100</f>
        <v>0</v>
      </c>
      <c r="R41" s="180">
        <f>(PORTIONS!R41*COSTS!$L41)/100</f>
        <v>0</v>
      </c>
      <c r="S41" s="180">
        <f>(PORTIONS!S41*COSTS!$L41)/100</f>
        <v>0</v>
      </c>
      <c r="T41" s="180">
        <f>(PORTIONS!T41*COSTS!$L41)/100</f>
        <v>0</v>
      </c>
      <c r="U41" s="192">
        <f>(PORTIONS!U41*COSTS!$L41)/100</f>
        <v>0</v>
      </c>
      <c r="V41" s="193">
        <f>(PORTIONS!V41*COSTS!$L41)/100</f>
        <v>0</v>
      </c>
      <c r="W41" s="193">
        <f>(PORTIONS!W41*COSTS!$L41)/100</f>
        <v>0</v>
      </c>
      <c r="X41" s="193">
        <f>(PORTIONS!X41*COSTS!$L41)/100</f>
        <v>0</v>
      </c>
      <c r="Y41" s="193">
        <f>(PORTIONS!Y41*COSTS!$L41)/100</f>
        <v>0</v>
      </c>
      <c r="Z41" s="193">
        <f>(PORTIONS!Z41*COSTS!$L41)/100</f>
        <v>0</v>
      </c>
      <c r="AA41" s="193">
        <f>(PORTIONS!AA41*COSTS!$L41)/100</f>
        <v>4.658333333</v>
      </c>
      <c r="AB41" s="193">
        <f>(PORTIONS!AB41*COSTS!$L41)/100</f>
        <v>0</v>
      </c>
      <c r="AC41" s="193">
        <f>(PORTIONS!AC41*COSTS!$L41)/100</f>
        <v>7.683709091</v>
      </c>
    </row>
    <row r="42">
      <c r="A42" s="139" t="str">
        <f>COSTS!A42&amp;" (g)"</f>
        <v>Tomatoes, grape (g)</v>
      </c>
      <c r="B42" s="181">
        <f>(PORTIONS!B42*COSTS!$L42)/100</f>
        <v>0</v>
      </c>
      <c r="C42" s="180">
        <f>(PORTIONS!C42*COSTS!$L42)/100</f>
        <v>0</v>
      </c>
      <c r="D42" s="180">
        <f>(PORTIONS!D42*COSTS!$L42)/100</f>
        <v>0</v>
      </c>
      <c r="E42" s="180">
        <f>(PORTIONS!E42*COSTS!$L42)/100</f>
        <v>0</v>
      </c>
      <c r="F42" s="180">
        <f>(PORTIONS!F42*COSTS!$L42)/100</f>
        <v>0</v>
      </c>
      <c r="G42" s="180">
        <f>(PORTIONS!G42*COSTS!$L42)/100</f>
        <v>0</v>
      </c>
      <c r="H42" s="180">
        <f>(PORTIONS!H42*COSTS!$L42)/100</f>
        <v>0</v>
      </c>
      <c r="I42" s="180">
        <f>(PORTIONS!I42*COSTS!$L42)/100</f>
        <v>0</v>
      </c>
      <c r="J42" s="180">
        <f>(PORTIONS!J42*COSTS!$L42)/100</f>
        <v>0</v>
      </c>
      <c r="K42" s="180">
        <f>(PORTIONS!K42*COSTS!$L42)/100</f>
        <v>0</v>
      </c>
      <c r="L42" s="180">
        <f>(PORTIONS!L42*COSTS!$L42)/100</f>
        <v>0</v>
      </c>
      <c r="M42" s="181">
        <f>(PORTIONS!M42*COSTS!$L42)/100</f>
        <v>0</v>
      </c>
      <c r="N42" s="180">
        <f>(PORTIONS!N42*COSTS!$L42)/100</f>
        <v>0</v>
      </c>
      <c r="O42" s="180">
        <f>(PORTIONS!O42*COSTS!$L42)/100</f>
        <v>0.2625786164</v>
      </c>
      <c r="P42" s="180">
        <f>(PORTIONS!P42*COSTS!$L42)/100</f>
        <v>0</v>
      </c>
      <c r="Q42" s="181">
        <f>(PORTIONS!Q42*COSTS!$L42)/100</f>
        <v>0</v>
      </c>
      <c r="R42" s="180">
        <f>(PORTIONS!R42*COSTS!$L42)/100</f>
        <v>0</v>
      </c>
      <c r="S42" s="180">
        <f>(PORTIONS!S42*COSTS!$L42)/100</f>
        <v>0</v>
      </c>
      <c r="T42" s="180">
        <f>(PORTIONS!T42*COSTS!$L42)/100</f>
        <v>0</v>
      </c>
      <c r="U42" s="192">
        <f>(PORTIONS!U42*COSTS!$L42)/100</f>
        <v>0</v>
      </c>
      <c r="V42" s="193">
        <f>(PORTIONS!V42*COSTS!$L42)/100</f>
        <v>0</v>
      </c>
      <c r="W42" s="193">
        <f>(PORTIONS!W42*COSTS!$L42)/100</f>
        <v>0</v>
      </c>
      <c r="X42" s="193">
        <f>(PORTIONS!X42*COSTS!$L42)/100</f>
        <v>0</v>
      </c>
      <c r="Y42" s="193">
        <f>(PORTIONS!Y42*COSTS!$L42)/100</f>
        <v>0</v>
      </c>
      <c r="Z42" s="193">
        <f>(PORTIONS!Z42*COSTS!$L42)/100</f>
        <v>0</v>
      </c>
      <c r="AA42" s="193">
        <f>(PORTIONS!AA42*COSTS!$L42)/100</f>
        <v>0</v>
      </c>
      <c r="AB42" s="193">
        <f>(PORTIONS!AB42*COSTS!$L42)/100</f>
        <v>0</v>
      </c>
      <c r="AC42" s="193">
        <f>(PORTIONS!AC42*COSTS!$L42)/100</f>
        <v>0</v>
      </c>
    </row>
    <row r="43">
      <c r="A43" s="139" t="str">
        <f>COSTS!A43&amp;" (g)"</f>
        <v>WATER (g)</v>
      </c>
      <c r="B43" s="181">
        <f>(PORTIONS!B43*COSTS!$L43)/100</f>
        <v>0</v>
      </c>
      <c r="C43" s="180">
        <f>(PORTIONS!C43*COSTS!$L43)/100</f>
        <v>0</v>
      </c>
      <c r="D43" s="180">
        <f>(PORTIONS!D43*COSTS!$L43)/100</f>
        <v>0</v>
      </c>
      <c r="E43" s="180">
        <f>(PORTIONS!E43*COSTS!$L43)/100</f>
        <v>0</v>
      </c>
      <c r="F43" s="180">
        <f>(PORTIONS!F43*COSTS!$L43)/100</f>
        <v>0</v>
      </c>
      <c r="G43" s="180">
        <f>(PORTIONS!G43*COSTS!$L43)/100</f>
        <v>0</v>
      </c>
      <c r="H43" s="180">
        <f>(PORTIONS!H43*COSTS!$L43)/100</f>
        <v>0</v>
      </c>
      <c r="I43" s="180">
        <f>(PORTIONS!I43*COSTS!$L43)/100</f>
        <v>0</v>
      </c>
      <c r="J43" s="180">
        <f>(PORTIONS!J43*COSTS!$L43)/100</f>
        <v>0</v>
      </c>
      <c r="K43" s="180">
        <f>(PORTIONS!K43*COSTS!$L43)/100</f>
        <v>0</v>
      </c>
      <c r="L43" s="180">
        <f>(PORTIONS!L43*COSTS!$L43)/100</f>
        <v>0</v>
      </c>
      <c r="M43" s="181">
        <f>(PORTIONS!M43*COSTS!$L43)/100</f>
        <v>0</v>
      </c>
      <c r="N43" s="180">
        <f>(PORTIONS!N43*COSTS!$L43)/100</f>
        <v>0</v>
      </c>
      <c r="O43" s="180">
        <f>(PORTIONS!O43*COSTS!$L43)/100</f>
        <v>0</v>
      </c>
      <c r="P43" s="180">
        <f>(PORTIONS!P43*COSTS!$L43)/100</f>
        <v>0</v>
      </c>
      <c r="Q43" s="181">
        <f>(PORTIONS!Q43*COSTS!$L43)/100</f>
        <v>0</v>
      </c>
      <c r="R43" s="180">
        <f>(PORTIONS!R43*COSTS!$L43)/100</f>
        <v>0</v>
      </c>
      <c r="S43" s="180">
        <f>(PORTIONS!S43*COSTS!$L43)/100</f>
        <v>0</v>
      </c>
      <c r="T43" s="180">
        <f>(PORTIONS!T43*COSTS!$L43)/100</f>
        <v>0</v>
      </c>
      <c r="U43" s="192">
        <f>(PORTIONS!U43*COSTS!$L43)/100</f>
        <v>0</v>
      </c>
      <c r="V43" s="193">
        <f>(PORTIONS!V43*COSTS!$L43)/100</f>
        <v>0</v>
      </c>
      <c r="W43" s="193">
        <f>(PORTIONS!W43*COSTS!$L43)/100</f>
        <v>0</v>
      </c>
      <c r="X43" s="193">
        <f>(PORTIONS!X43*COSTS!$L43)/100</f>
        <v>0</v>
      </c>
      <c r="Y43" s="193">
        <f>(PORTIONS!Y43*COSTS!$L43)/100</f>
        <v>0</v>
      </c>
      <c r="Z43" s="193">
        <f>(PORTIONS!Z43*COSTS!$L43)/100</f>
        <v>0</v>
      </c>
      <c r="AA43" s="193">
        <f>(PORTIONS!AA43*COSTS!$L43)/100</f>
        <v>0</v>
      </c>
      <c r="AB43" s="193">
        <f>(PORTIONS!AB43*COSTS!$L43)/100</f>
        <v>0</v>
      </c>
      <c r="AC43" s="193">
        <f>(PORTIONS!AC43*COSTS!$L43)/100</f>
        <v>0</v>
      </c>
    </row>
    <row r="44">
      <c r="A44" s="139" t="str">
        <f>COSTS!A44&amp;" (g)"</f>
        <v>YEAST (g)</v>
      </c>
      <c r="B44" s="181">
        <f>(PORTIONS!B44*COSTS!$L44)/100</f>
        <v>0</v>
      </c>
      <c r="C44" s="180">
        <f>(PORTIONS!C44*COSTS!$L44)/100</f>
        <v>0</v>
      </c>
      <c r="D44" s="180">
        <f>(PORTIONS!D44*COSTS!$L44)/100</f>
        <v>0</v>
      </c>
      <c r="E44" s="180">
        <f>(PORTIONS!E44*COSTS!$L44)/100</f>
        <v>0</v>
      </c>
      <c r="F44" s="180">
        <f>(PORTIONS!F44*COSTS!$L44)/100</f>
        <v>0</v>
      </c>
      <c r="G44" s="180">
        <f>(PORTIONS!G44*COSTS!$L44)/100</f>
        <v>0</v>
      </c>
      <c r="H44" s="180">
        <f>(PORTIONS!H44*COSTS!$L44)/100</f>
        <v>0</v>
      </c>
      <c r="I44" s="180">
        <f>(PORTIONS!I44*COSTS!$L44)/100</f>
        <v>0</v>
      </c>
      <c r="J44" s="180">
        <f>(PORTIONS!J44*COSTS!$L44)/100</f>
        <v>0</v>
      </c>
      <c r="K44" s="180">
        <f>(PORTIONS!K44*COSTS!$L44)/100</f>
        <v>0</v>
      </c>
      <c r="L44" s="180">
        <f>(PORTIONS!L44*COSTS!$L44)/100</f>
        <v>0</v>
      </c>
      <c r="M44" s="181">
        <f>(PORTIONS!M44*COSTS!$L44)/100</f>
        <v>0</v>
      </c>
      <c r="N44" s="180">
        <f>(PORTIONS!N44*COSTS!$L44)/100</f>
        <v>0</v>
      </c>
      <c r="O44" s="180">
        <f>(PORTIONS!O44*COSTS!$L44)/100</f>
        <v>0</v>
      </c>
      <c r="P44" s="180">
        <f>(PORTIONS!P44*COSTS!$L44)/100</f>
        <v>0</v>
      </c>
      <c r="Q44" s="181">
        <f>(PORTIONS!Q44*COSTS!$L44)/100</f>
        <v>0</v>
      </c>
      <c r="R44" s="180">
        <f>(PORTIONS!R44*COSTS!$L44)/100</f>
        <v>0</v>
      </c>
      <c r="S44" s="180">
        <f>(PORTIONS!S44*COSTS!$L44)/100</f>
        <v>0</v>
      </c>
      <c r="T44" s="180">
        <f>(PORTIONS!T44*COSTS!$L44)/100</f>
        <v>0</v>
      </c>
      <c r="U44" s="192">
        <f>(PORTIONS!U44*COSTS!$L44)/100</f>
        <v>0</v>
      </c>
      <c r="V44" s="193">
        <f>(PORTIONS!V44*COSTS!$L44)/100</f>
        <v>0.04626399246</v>
      </c>
      <c r="W44" s="193">
        <f>(PORTIONS!W44*COSTS!$L44)/100</f>
        <v>0</v>
      </c>
      <c r="X44" s="193">
        <f>(PORTIONS!X44*COSTS!$L44)/100</f>
        <v>0</v>
      </c>
      <c r="Y44" s="193">
        <f>(PORTIONS!Y44*COSTS!$L44)/100</f>
        <v>0.3238479472</v>
      </c>
      <c r="Z44" s="193">
        <f>(PORTIONS!Z44*COSTS!$L44)/100</f>
        <v>0</v>
      </c>
      <c r="AA44" s="193">
        <f>(PORTIONS!AA44*COSTS!$L44)/100</f>
        <v>0</v>
      </c>
      <c r="AB44" s="193">
        <f>(PORTIONS!AB44*COSTS!$L44)/100</f>
        <v>0</v>
      </c>
      <c r="AC44" s="193">
        <f>(PORTIONS!AC44*COSTS!$L44)/100</f>
        <v>0</v>
      </c>
    </row>
    <row r="45">
      <c r="A45" s="139" t="str">
        <f>COSTS!A45&amp;" (g)"</f>
        <v>z* Kalamata olives (g)</v>
      </c>
      <c r="B45" s="181">
        <f>(PORTIONS!B45*COSTS!$L45)/100</f>
        <v>0</v>
      </c>
      <c r="C45" s="180">
        <f>(PORTIONS!C45*COSTS!$L45)/100</f>
        <v>0</v>
      </c>
      <c r="D45" s="180">
        <f>(PORTIONS!D45*COSTS!$L45)/100</f>
        <v>0</v>
      </c>
      <c r="E45" s="180">
        <f>(PORTIONS!E45*COSTS!$L45)/100</f>
        <v>0</v>
      </c>
      <c r="F45" s="180">
        <f>(PORTIONS!F45*COSTS!$L45)/100</f>
        <v>0</v>
      </c>
      <c r="G45" s="180">
        <f>(PORTIONS!G45*COSTS!$L45)/100</f>
        <v>0</v>
      </c>
      <c r="H45" s="180">
        <f>(PORTIONS!H45*COSTS!$L45)/100</f>
        <v>0</v>
      </c>
      <c r="I45" s="180">
        <f>(PORTIONS!I45*COSTS!$L45)/100</f>
        <v>0</v>
      </c>
      <c r="J45" s="180">
        <f>(PORTIONS!J45*COSTS!$L45)/100</f>
        <v>0</v>
      </c>
      <c r="K45" s="180">
        <f>(PORTIONS!K45*COSTS!$L45)/100</f>
        <v>0</v>
      </c>
      <c r="L45" s="180">
        <f>(PORTIONS!L45*COSTS!$L45)/100</f>
        <v>0</v>
      </c>
      <c r="M45" s="181">
        <f>(PORTIONS!M45*COSTS!$L45)/100</f>
        <v>0</v>
      </c>
      <c r="N45" s="180">
        <f>(PORTIONS!N45*COSTS!$L45)/100</f>
        <v>0</v>
      </c>
      <c r="O45" s="180">
        <f>(PORTIONS!O45*COSTS!$L45)/100</f>
        <v>0</v>
      </c>
      <c r="P45" s="180">
        <f>(PORTIONS!P45*COSTS!$L45)/100</f>
        <v>0</v>
      </c>
      <c r="Q45" s="181">
        <f>(PORTIONS!Q45*COSTS!$L45)/100</f>
        <v>0</v>
      </c>
      <c r="R45" s="180">
        <f>(PORTIONS!R45*COSTS!$L45)/100</f>
        <v>0</v>
      </c>
      <c r="S45" s="180">
        <f>(PORTIONS!S45*COSTS!$L45)/100</f>
        <v>0</v>
      </c>
      <c r="T45" s="180">
        <f>(PORTIONS!T45*COSTS!$L45)/100</f>
        <v>0</v>
      </c>
      <c r="U45" s="192">
        <f>(PORTIONS!U45*COSTS!$L45)/100</f>
        <v>0.2526134005</v>
      </c>
      <c r="V45" s="193">
        <f>(PORTIONS!V45*COSTS!$L45)/100</f>
        <v>0</v>
      </c>
      <c r="W45" s="193">
        <f>(PORTIONS!W45*COSTS!$L45)/100</f>
        <v>0</v>
      </c>
      <c r="X45" s="193">
        <f>(PORTIONS!X45*COSTS!$L45)/100</f>
        <v>0</v>
      </c>
      <c r="Y45" s="193">
        <f>(PORTIONS!Y45*COSTS!$L45)/100</f>
        <v>0</v>
      </c>
      <c r="Z45" s="193">
        <f>(PORTIONS!Z45*COSTS!$L45)/100</f>
        <v>0</v>
      </c>
      <c r="AA45" s="193">
        <f>(PORTIONS!AA45*COSTS!$L45)/100</f>
        <v>0</v>
      </c>
      <c r="AB45" s="193">
        <f>(PORTIONS!AB45*COSTS!$L45)/100</f>
        <v>0</v>
      </c>
      <c r="AC45" s="193">
        <f>(PORTIONS!AC45*COSTS!$L45)/100</f>
        <v>0</v>
      </c>
    </row>
    <row r="46">
      <c r="A46" s="139" t="str">
        <f>COSTS!A46&amp;" (g)"</f>
        <v>z* Mozzarella, (V) (g)</v>
      </c>
      <c r="B46" s="181">
        <f>(PORTIONS!B46*COSTS!$L46)/100</f>
        <v>0</v>
      </c>
      <c r="C46" s="180">
        <f>(PORTIONS!C46*COSTS!$L46)/100</f>
        <v>0</v>
      </c>
      <c r="D46" s="180">
        <f>(PORTIONS!D46*COSTS!$L46)/100</f>
        <v>0</v>
      </c>
      <c r="E46" s="180">
        <f>(PORTIONS!E46*COSTS!$L46)/100</f>
        <v>0</v>
      </c>
      <c r="F46" s="180">
        <f>(PORTIONS!F46*COSTS!$L46)/100</f>
        <v>0</v>
      </c>
      <c r="G46" s="180">
        <f>(PORTIONS!G46*COSTS!$L46)/100</f>
        <v>0</v>
      </c>
      <c r="H46" s="180">
        <f>(PORTIONS!H46*COSTS!$L46)/100</f>
        <v>0</v>
      </c>
      <c r="I46" s="180">
        <f>(PORTIONS!I46*COSTS!$L46)/100</f>
        <v>0</v>
      </c>
      <c r="J46" s="180">
        <f>(PORTIONS!J46*COSTS!$L46)/100</f>
        <v>0</v>
      </c>
      <c r="K46" s="180">
        <f>(PORTIONS!K46*COSTS!$L46)/100</f>
        <v>0</v>
      </c>
      <c r="L46" s="180">
        <f>(PORTIONS!L46*COSTS!$L46)/100</f>
        <v>0</v>
      </c>
      <c r="M46" s="181">
        <f>(PORTIONS!M46*COSTS!$L46)/100</f>
        <v>0</v>
      </c>
      <c r="N46" s="180">
        <f>(PORTIONS!N46*COSTS!$L46)/100</f>
        <v>0</v>
      </c>
      <c r="O46" s="180">
        <f>(PORTIONS!O46*COSTS!$L46)/100</f>
        <v>0</v>
      </c>
      <c r="P46" s="180">
        <f>(PORTIONS!P46*COSTS!$L46)/100</f>
        <v>0</v>
      </c>
      <c r="Q46" s="181">
        <f>(PORTIONS!Q46*COSTS!$L46)/100</f>
        <v>0</v>
      </c>
      <c r="R46" s="180">
        <f>(PORTIONS!R46*COSTS!$L46)/100</f>
        <v>0.6806770394</v>
      </c>
      <c r="S46" s="180">
        <f>(PORTIONS!S46*COSTS!$L46)/100</f>
        <v>0</v>
      </c>
      <c r="T46" s="180">
        <f>(PORTIONS!T46*COSTS!$L46)/100</f>
        <v>0</v>
      </c>
      <c r="U46" s="192">
        <f>(PORTIONS!U46*COSTS!$L46)/100</f>
        <v>0</v>
      </c>
      <c r="V46" s="193">
        <f>(PORTIONS!V46*COSTS!$L46)/100</f>
        <v>0</v>
      </c>
      <c r="W46" s="193">
        <f>(PORTIONS!W46*COSTS!$L46)/100</f>
        <v>0</v>
      </c>
      <c r="X46" s="193">
        <f>(PORTIONS!X46*COSTS!$L46)/100</f>
        <v>0</v>
      </c>
      <c r="Y46" s="193">
        <f>(PORTIONS!Y46*COSTS!$L46)/100</f>
        <v>0</v>
      </c>
      <c r="Z46" s="193">
        <f>(PORTIONS!Z46*COSTS!$L46)/100</f>
        <v>0</v>
      </c>
      <c r="AA46" s="193">
        <f>(PORTIONS!AA46*COSTS!$L46)/100</f>
        <v>0</v>
      </c>
      <c r="AB46" s="193">
        <f>(PORTIONS!AB46*COSTS!$L46)/100</f>
        <v>0</v>
      </c>
      <c r="AC46" s="193">
        <f>(PORTIONS!AC46*COSTS!$L46)/100</f>
        <v>0</v>
      </c>
    </row>
    <row r="47">
      <c r="A47" s="139" t="str">
        <f>COSTS!A47&amp;" (g)"</f>
        <v>z* Sausage, (V) (g)</v>
      </c>
      <c r="B47" s="181">
        <f>(PORTIONS!B47*COSTS!$L47)/100</f>
        <v>0</v>
      </c>
      <c r="C47" s="180">
        <f>(PORTIONS!C47*COSTS!$L47)/100</f>
        <v>0</v>
      </c>
      <c r="D47" s="180">
        <f>(PORTIONS!D47*COSTS!$L47)/100</f>
        <v>0</v>
      </c>
      <c r="E47" s="180">
        <f>(PORTIONS!E47*COSTS!$L47)/100</f>
        <v>0</v>
      </c>
      <c r="F47" s="180">
        <f>(PORTIONS!F47*COSTS!$L47)/100</f>
        <v>0</v>
      </c>
      <c r="G47" s="180">
        <f>(PORTIONS!G47*COSTS!$L47)/100</f>
        <v>0</v>
      </c>
      <c r="H47" s="180">
        <f>(PORTIONS!H47*COSTS!$L47)/100</f>
        <v>0</v>
      </c>
      <c r="I47" s="180">
        <f>(PORTIONS!I47*COSTS!$L47)/100</f>
        <v>0</v>
      </c>
      <c r="J47" s="180">
        <f>(PORTIONS!J47*COSTS!$L47)/100</f>
        <v>0</v>
      </c>
      <c r="K47" s="180">
        <f>(PORTIONS!K47*COSTS!$L47)/100</f>
        <v>0</v>
      </c>
      <c r="L47" s="180">
        <f>(PORTIONS!L47*COSTS!$L47)/100</f>
        <v>0</v>
      </c>
      <c r="M47" s="181">
        <f>(PORTIONS!M47*COSTS!$L47)/100</f>
        <v>0</v>
      </c>
      <c r="N47" s="180">
        <f>(PORTIONS!N47*COSTS!$L47)/100</f>
        <v>0</v>
      </c>
      <c r="O47" s="180">
        <f>(PORTIONS!O47*COSTS!$L47)/100</f>
        <v>0</v>
      </c>
      <c r="P47" s="180">
        <f>(PORTIONS!P47*COSTS!$L47)/100</f>
        <v>0</v>
      </c>
      <c r="Q47" s="181">
        <f>(PORTIONS!Q47*COSTS!$L47)/100</f>
        <v>0</v>
      </c>
      <c r="R47" s="180">
        <f>(PORTIONS!R47*COSTS!$L47)/100</f>
        <v>0</v>
      </c>
      <c r="S47" s="180">
        <f>(PORTIONS!S47*COSTS!$L47)/100</f>
        <v>0.7716176965</v>
      </c>
      <c r="T47" s="180">
        <f>(PORTIONS!T47*COSTS!$L47)/100</f>
        <v>0</v>
      </c>
      <c r="U47" s="192">
        <f>(PORTIONS!U47*COSTS!$L47)/100</f>
        <v>0</v>
      </c>
      <c r="V47" s="193">
        <f>(PORTIONS!V47*COSTS!$L47)/100</f>
        <v>0</v>
      </c>
      <c r="W47" s="193">
        <f>(PORTIONS!W47*COSTS!$L47)/100</f>
        <v>0</v>
      </c>
      <c r="X47" s="193">
        <f>(PORTIONS!X47*COSTS!$L47)/100</f>
        <v>0</v>
      </c>
      <c r="Y47" s="193">
        <f>(PORTIONS!Y47*COSTS!$L47)/100</f>
        <v>0</v>
      </c>
      <c r="Z47" s="193">
        <f>(PORTIONS!Z47*COSTS!$L47)/100</f>
        <v>0</v>
      </c>
      <c r="AA47" s="193">
        <f>(PORTIONS!AA47*COSTS!$L47)/100</f>
        <v>0</v>
      </c>
      <c r="AB47" s="193">
        <f>(PORTIONS!AB47*COSTS!$L47)/100</f>
        <v>0</v>
      </c>
      <c r="AC47" s="193">
        <f>(PORTIONS!AC47*COSTS!$L47)/100</f>
        <v>0</v>
      </c>
    </row>
    <row r="48">
      <c r="A48" s="139" t="str">
        <f>COSTS!A48&amp;" (g)"</f>
        <v>zz* Chili pepper, crushed (g)</v>
      </c>
      <c r="B48" s="181">
        <f>(PORTIONS!B48*COSTS!$L48)/100</f>
        <v>0</v>
      </c>
      <c r="C48" s="180">
        <f>(PORTIONS!C48*COSTS!$L48)/100</f>
        <v>0</v>
      </c>
      <c r="D48" s="180">
        <f>(PORTIONS!D48*COSTS!$L48)/100</f>
        <v>0</v>
      </c>
      <c r="E48" s="180">
        <f>(PORTIONS!E48*COSTS!$L48)/100</f>
        <v>0</v>
      </c>
      <c r="F48" s="180">
        <f>(PORTIONS!F48*COSTS!$L48)/100</f>
        <v>0</v>
      </c>
      <c r="G48" s="180">
        <f>(PORTIONS!G48*COSTS!$L48)/100</f>
        <v>0</v>
      </c>
      <c r="H48" s="180">
        <f>(PORTIONS!H48*COSTS!$L48)/100</f>
        <v>0</v>
      </c>
      <c r="I48" s="180">
        <f>(PORTIONS!I48*COSTS!$L48)/100</f>
        <v>0</v>
      </c>
      <c r="J48" s="180">
        <f>(PORTIONS!J48*COSTS!$L48)/100</f>
        <v>0</v>
      </c>
      <c r="K48" s="180">
        <f>(PORTIONS!K48*COSTS!$L48)/100</f>
        <v>0</v>
      </c>
      <c r="L48" s="180">
        <f>(PORTIONS!L48*COSTS!$L48)/100</f>
        <v>0</v>
      </c>
      <c r="M48" s="181">
        <f>(PORTIONS!M48*COSTS!$L48)/100</f>
        <v>0</v>
      </c>
      <c r="N48" s="180">
        <f>(PORTIONS!N48*COSTS!$L48)/100</f>
        <v>0</v>
      </c>
      <c r="O48" s="180">
        <f>(PORTIONS!O48*COSTS!$L48)/100</f>
        <v>0</v>
      </c>
      <c r="P48" s="180">
        <f>(PORTIONS!P48*COSTS!$L48)/100</f>
        <v>0</v>
      </c>
      <c r="Q48" s="181">
        <f>(PORTIONS!Q48*COSTS!$L48)/100</f>
        <v>0</v>
      </c>
      <c r="R48" s="180">
        <f>(PORTIONS!R48*COSTS!$L48)/100</f>
        <v>0</v>
      </c>
      <c r="S48" s="180">
        <f>(PORTIONS!S48*COSTS!$L48)/100</f>
        <v>0</v>
      </c>
      <c r="T48" s="180">
        <f>(PORTIONS!T48*COSTS!$L48)/100</f>
        <v>0</v>
      </c>
      <c r="U48" s="192">
        <f>(PORTIONS!U48*COSTS!$L48)/100</f>
        <v>0</v>
      </c>
      <c r="V48" s="193">
        <f>(PORTIONS!V48*COSTS!$L48)/100</f>
        <v>0</v>
      </c>
      <c r="W48" s="193">
        <f>(PORTIONS!W48*COSTS!$L48)/100</f>
        <v>0</v>
      </c>
      <c r="X48" s="193">
        <f>(PORTIONS!X48*COSTS!$L48)/100</f>
        <v>0</v>
      </c>
      <c r="Y48" s="193">
        <f>(PORTIONS!Y48*COSTS!$L48)/100</f>
        <v>0</v>
      </c>
      <c r="Z48" s="193">
        <f>(PORTIONS!Z48*COSTS!$L48)/100</f>
        <v>0</v>
      </c>
      <c r="AA48" s="193">
        <f>(PORTIONS!AA48*COSTS!$L48)/100</f>
        <v>0</v>
      </c>
      <c r="AB48" s="193">
        <f>(PORTIONS!AB48*COSTS!$L48)/100</f>
        <v>0</v>
      </c>
      <c r="AC48" s="193">
        <f>(PORTIONS!AC48*COSTS!$L48)/100</f>
        <v>0</v>
      </c>
    </row>
    <row r="49">
      <c r="A49" s="139" t="str">
        <f>COSTS!A49&amp;" (g)"</f>
        <v>zz* Parmesan, grated (g)</v>
      </c>
      <c r="B49" s="181">
        <f>(PORTIONS!B49*COSTS!$L49)/100</f>
        <v>0</v>
      </c>
      <c r="C49" s="180">
        <f>(PORTIONS!C49*COSTS!$L49)/100</f>
        <v>0</v>
      </c>
      <c r="D49" s="180">
        <f>(PORTIONS!D49*COSTS!$L49)/100</f>
        <v>0</v>
      </c>
      <c r="E49" s="180">
        <f>(PORTIONS!E49*COSTS!$L49)/100</f>
        <v>0</v>
      </c>
      <c r="F49" s="180">
        <f>(PORTIONS!F49*COSTS!$L49)/100</f>
        <v>0</v>
      </c>
      <c r="G49" s="180">
        <f>(PORTIONS!G49*COSTS!$L49)/100</f>
        <v>0</v>
      </c>
      <c r="H49" s="180">
        <f>(PORTIONS!H49*COSTS!$L49)/100</f>
        <v>0</v>
      </c>
      <c r="I49" s="180">
        <f>(PORTIONS!I49*COSTS!$L49)/100</f>
        <v>0</v>
      </c>
      <c r="J49" s="180">
        <f>(PORTIONS!J49*COSTS!$L49)/100</f>
        <v>0</v>
      </c>
      <c r="K49" s="180">
        <f>(PORTIONS!K49*COSTS!$L49)/100</f>
        <v>0</v>
      </c>
      <c r="L49" s="180">
        <f>(PORTIONS!L49*COSTS!$L49)/100</f>
        <v>0</v>
      </c>
      <c r="M49" s="181">
        <f>(PORTIONS!M49*COSTS!$L49)/100</f>
        <v>0</v>
      </c>
      <c r="N49" s="180">
        <f>(PORTIONS!N49*COSTS!$L49)/100</f>
        <v>0</v>
      </c>
      <c r="O49" s="180">
        <f>(PORTIONS!O49*COSTS!$L49)/100</f>
        <v>0</v>
      </c>
      <c r="P49" s="180">
        <f>(PORTIONS!P49*COSTS!$L49)/100</f>
        <v>0</v>
      </c>
      <c r="Q49" s="181">
        <f>(PORTIONS!Q49*COSTS!$L49)/100</f>
        <v>0</v>
      </c>
      <c r="R49" s="180">
        <f>(PORTIONS!R49*COSTS!$L49)/100</f>
        <v>0</v>
      </c>
      <c r="S49" s="180">
        <f>(PORTIONS!S49*COSTS!$L49)/100</f>
        <v>0</v>
      </c>
      <c r="T49" s="180">
        <f>(PORTIONS!T49*COSTS!$L49)/100</f>
        <v>0</v>
      </c>
      <c r="U49" s="192">
        <f>(PORTIONS!U49*COSTS!$L49)/100</f>
        <v>0</v>
      </c>
      <c r="V49" s="193">
        <f>(PORTIONS!V49*COSTS!$L49)/100</f>
        <v>0</v>
      </c>
      <c r="W49" s="193">
        <f>(PORTIONS!W49*COSTS!$L49)/100</f>
        <v>0</v>
      </c>
      <c r="X49" s="193">
        <f>(PORTIONS!X49*COSTS!$L49)/100</f>
        <v>0</v>
      </c>
      <c r="Y49" s="193">
        <f>(PORTIONS!Y49*COSTS!$L49)/100</f>
        <v>0</v>
      </c>
      <c r="Z49" s="193">
        <f>(PORTIONS!Z49*COSTS!$L49)/100</f>
        <v>0</v>
      </c>
      <c r="AA49" s="193">
        <f>(PORTIONS!AA49*COSTS!$L49)/100</f>
        <v>0</v>
      </c>
      <c r="AB49" s="193">
        <f>(PORTIONS!AB49*COSTS!$L49)/100</f>
        <v>0</v>
      </c>
      <c r="AC49" s="193">
        <f>(PORTIONS!AC49*COSTS!$L49)/100</f>
        <v>0</v>
      </c>
    </row>
    <row r="50">
      <c r="A50" s="139" t="str">
        <f>COSTS!A50&amp;" (g)"</f>
        <v>zz* Yeast, nutritional (g)</v>
      </c>
      <c r="B50" s="181">
        <f>(PORTIONS!B50*COSTS!$L50)/100</f>
        <v>0</v>
      </c>
      <c r="C50" s="180">
        <f>(PORTIONS!C50*COSTS!$L50)/100</f>
        <v>0</v>
      </c>
      <c r="D50" s="180">
        <f>(PORTIONS!D50*COSTS!$L50)/100</f>
        <v>0</v>
      </c>
      <c r="E50" s="180">
        <f>(PORTIONS!E50*COSTS!$L50)/100</f>
        <v>0</v>
      </c>
      <c r="F50" s="180">
        <f>(PORTIONS!F50*COSTS!$L50)/100</f>
        <v>0</v>
      </c>
      <c r="G50" s="180">
        <f>(PORTIONS!G50*COSTS!$L50)/100</f>
        <v>0</v>
      </c>
      <c r="H50" s="180">
        <f>(PORTIONS!H50*COSTS!$L50)/100</f>
        <v>0</v>
      </c>
      <c r="I50" s="180">
        <f>(PORTIONS!I50*COSTS!$L50)/100</f>
        <v>0</v>
      </c>
      <c r="J50" s="180">
        <f>(PORTIONS!J50*COSTS!$L50)/100</f>
        <v>0</v>
      </c>
      <c r="K50" s="180">
        <f>(PORTIONS!K50*COSTS!$L50)/100</f>
        <v>0</v>
      </c>
      <c r="L50" s="180">
        <f>(PORTIONS!L50*COSTS!$L50)/100</f>
        <v>0</v>
      </c>
      <c r="M50" s="181">
        <f>(PORTIONS!M50*COSTS!$L50)/100</f>
        <v>0</v>
      </c>
      <c r="N50" s="180">
        <f>(PORTIONS!N50*COSTS!$L50)/100</f>
        <v>0</v>
      </c>
      <c r="O50" s="180">
        <f>(PORTIONS!O50*COSTS!$L50)/100</f>
        <v>0</v>
      </c>
      <c r="P50" s="180">
        <f>(PORTIONS!P50*COSTS!$L50)/100</f>
        <v>0</v>
      </c>
      <c r="Q50" s="181">
        <f>(PORTIONS!Q50*COSTS!$L50)/100</f>
        <v>0</v>
      </c>
      <c r="R50" s="180">
        <f>(PORTIONS!R50*COSTS!$L50)/100</f>
        <v>0</v>
      </c>
      <c r="S50" s="180">
        <f>(PORTIONS!S50*COSTS!$L50)/100</f>
        <v>0</v>
      </c>
      <c r="T50" s="180">
        <f>(PORTIONS!T50*COSTS!$L50)/100</f>
        <v>0</v>
      </c>
      <c r="U50" s="192">
        <f>(PORTIONS!U50*COSTS!$L50)/100</f>
        <v>0</v>
      </c>
      <c r="V50" s="193">
        <f>(PORTIONS!V50*COSTS!$L50)/100</f>
        <v>0</v>
      </c>
      <c r="W50" s="193">
        <f>(PORTIONS!W50*COSTS!$L50)/100</f>
        <v>0</v>
      </c>
      <c r="X50" s="193">
        <f>(PORTIONS!X50*COSTS!$L50)/100</f>
        <v>0</v>
      </c>
      <c r="Y50" s="193">
        <f>(PORTIONS!Y50*COSTS!$L50)/100</f>
        <v>0</v>
      </c>
      <c r="Z50" s="193">
        <f>(PORTIONS!Z50*COSTS!$L50)/100</f>
        <v>0</v>
      </c>
      <c r="AA50" s="193">
        <f>(PORTIONS!AA50*COSTS!$L50)/100</f>
        <v>0</v>
      </c>
      <c r="AB50" s="193">
        <f>(PORTIONS!AB50*COSTS!$L50)/100</f>
        <v>0</v>
      </c>
      <c r="AC50" s="193">
        <f>(PORTIONS!AC50*COSTS!$L50)/100</f>
        <v>0</v>
      </c>
    </row>
    <row r="51">
      <c r="A51" s="172" t="s">
        <v>271</v>
      </c>
      <c r="B51" s="226">
        <f t="shared" ref="B51:F51" si="1">SUM(B2:B49)</f>
        <v>0</v>
      </c>
      <c r="C51" s="227">
        <f t="shared" si="1"/>
        <v>0.1445</v>
      </c>
      <c r="D51" s="227">
        <f t="shared" si="1"/>
        <v>0.9423477832</v>
      </c>
      <c r="E51" s="227">
        <f t="shared" si="1"/>
        <v>0.7123613636</v>
      </c>
      <c r="F51" s="227">
        <f t="shared" si="1"/>
        <v>1.462226745</v>
      </c>
      <c r="G51" s="227">
        <f>SUM(G2:G50)</f>
        <v>0.8447138357</v>
      </c>
      <c r="H51" s="227">
        <f t="shared" ref="H51:AC51" si="2">SUM(H2:H49)</f>
        <v>1.083254613</v>
      </c>
      <c r="I51" s="227">
        <f t="shared" si="2"/>
        <v>1.752188427</v>
      </c>
      <c r="J51" s="227">
        <f t="shared" si="2"/>
        <v>1.195649287</v>
      </c>
      <c r="K51" s="227">
        <f t="shared" si="2"/>
        <v>1.834703779</v>
      </c>
      <c r="L51" s="227">
        <f t="shared" si="2"/>
        <v>0.8026753827</v>
      </c>
      <c r="M51" s="226">
        <f t="shared" si="2"/>
        <v>0</v>
      </c>
      <c r="N51" s="227">
        <f t="shared" si="2"/>
        <v>1.067802105</v>
      </c>
      <c r="O51" s="227">
        <f t="shared" si="2"/>
        <v>1.253406465</v>
      </c>
      <c r="P51" s="227">
        <f t="shared" si="2"/>
        <v>1.928279923</v>
      </c>
      <c r="Q51" s="226">
        <f t="shared" si="2"/>
        <v>0</v>
      </c>
      <c r="R51" s="227">
        <f t="shared" si="2"/>
        <v>0.6806770394</v>
      </c>
      <c r="S51" s="227">
        <f t="shared" si="2"/>
        <v>0.7716176965</v>
      </c>
      <c r="T51" s="227">
        <f t="shared" si="2"/>
        <v>0.5885714286</v>
      </c>
      <c r="U51" s="228">
        <f t="shared" si="2"/>
        <v>0.2526134005</v>
      </c>
      <c r="V51" s="229">
        <f t="shared" si="2"/>
        <v>0.7432758445</v>
      </c>
      <c r="W51" s="229">
        <f t="shared" si="2"/>
        <v>7.95895031</v>
      </c>
      <c r="X51" s="229">
        <f t="shared" si="2"/>
        <v>0.4740652174</v>
      </c>
      <c r="Y51" s="229">
        <f t="shared" si="2"/>
        <v>8.673087087</v>
      </c>
      <c r="Z51" s="229">
        <f t="shared" si="2"/>
        <v>7.303592938</v>
      </c>
      <c r="AA51" s="229">
        <f t="shared" si="2"/>
        <v>4.947282433</v>
      </c>
      <c r="AB51" s="229">
        <f t="shared" si="2"/>
        <v>12.01312877</v>
      </c>
      <c r="AC51" s="229">
        <f t="shared" si="2"/>
        <v>8.400198001</v>
      </c>
    </row>
    <row r="52">
      <c r="A52" s="172" t="s">
        <v>272</v>
      </c>
      <c r="B52" s="226">
        <f t="shared" ref="B52:AC52" si="3">B51*3</f>
        <v>0</v>
      </c>
      <c r="C52" s="226">
        <f t="shared" si="3"/>
        <v>0.4335</v>
      </c>
      <c r="D52" s="226">
        <f t="shared" si="3"/>
        <v>2.827043349</v>
      </c>
      <c r="E52" s="226">
        <f t="shared" si="3"/>
        <v>2.137084091</v>
      </c>
      <c r="F52" s="226">
        <f t="shared" si="3"/>
        <v>4.386680236</v>
      </c>
      <c r="G52" s="226">
        <f t="shared" si="3"/>
        <v>2.534141507</v>
      </c>
      <c r="H52" s="226">
        <f t="shared" si="3"/>
        <v>3.249763839</v>
      </c>
      <c r="I52" s="226">
        <f t="shared" si="3"/>
        <v>5.25656528</v>
      </c>
      <c r="J52" s="226">
        <f t="shared" si="3"/>
        <v>3.58694786</v>
      </c>
      <c r="K52" s="226">
        <f t="shared" si="3"/>
        <v>5.504111336</v>
      </c>
      <c r="L52" s="226">
        <f t="shared" si="3"/>
        <v>2.408026148</v>
      </c>
      <c r="M52" s="226">
        <f t="shared" si="3"/>
        <v>0</v>
      </c>
      <c r="N52" s="226">
        <f t="shared" si="3"/>
        <v>3.203406315</v>
      </c>
      <c r="O52" s="226">
        <f t="shared" si="3"/>
        <v>3.760219395</v>
      </c>
      <c r="P52" s="226">
        <f t="shared" si="3"/>
        <v>5.784839768</v>
      </c>
      <c r="Q52" s="226">
        <f t="shared" si="3"/>
        <v>0</v>
      </c>
      <c r="R52" s="226">
        <f t="shared" si="3"/>
        <v>2.042031118</v>
      </c>
      <c r="S52" s="226">
        <f t="shared" si="3"/>
        <v>2.31485309</v>
      </c>
      <c r="T52" s="226">
        <f t="shared" si="3"/>
        <v>1.765714286</v>
      </c>
      <c r="U52" s="230">
        <f t="shared" si="3"/>
        <v>0.7578402014</v>
      </c>
      <c r="V52" s="231">
        <f t="shared" si="3"/>
        <v>2.229827534</v>
      </c>
      <c r="W52" s="231">
        <f t="shared" si="3"/>
        <v>23.87685093</v>
      </c>
      <c r="X52" s="231">
        <f t="shared" si="3"/>
        <v>1.422195652</v>
      </c>
      <c r="Y52" s="231">
        <f t="shared" si="3"/>
        <v>26.01926126</v>
      </c>
      <c r="Z52" s="231">
        <f t="shared" si="3"/>
        <v>21.91077882</v>
      </c>
      <c r="AA52" s="231">
        <f t="shared" si="3"/>
        <v>14.8418473</v>
      </c>
      <c r="AB52" s="231">
        <f t="shared" si="3"/>
        <v>36.0393863</v>
      </c>
      <c r="AC52" s="231">
        <f t="shared" si="3"/>
        <v>25.200594</v>
      </c>
    </row>
    <row r="53">
      <c r="A53" s="172" t="s">
        <v>273</v>
      </c>
      <c r="B53" s="226">
        <f t="shared" ref="B53:AC53" si="4">B51*4.35</f>
        <v>0</v>
      </c>
      <c r="C53" s="226">
        <f t="shared" si="4"/>
        <v>0.628575</v>
      </c>
      <c r="D53" s="226">
        <f t="shared" si="4"/>
        <v>4.099212857</v>
      </c>
      <c r="E53" s="226">
        <f t="shared" si="4"/>
        <v>3.098771932</v>
      </c>
      <c r="F53" s="226">
        <f t="shared" si="4"/>
        <v>6.360686342</v>
      </c>
      <c r="G53" s="226">
        <f t="shared" si="4"/>
        <v>3.674505185</v>
      </c>
      <c r="H53" s="226">
        <f t="shared" si="4"/>
        <v>4.712157566</v>
      </c>
      <c r="I53" s="226">
        <f t="shared" si="4"/>
        <v>7.622019657</v>
      </c>
      <c r="J53" s="226">
        <f t="shared" si="4"/>
        <v>5.201074397</v>
      </c>
      <c r="K53" s="226">
        <f t="shared" si="4"/>
        <v>7.980961438</v>
      </c>
      <c r="L53" s="226">
        <f t="shared" si="4"/>
        <v>3.491637915</v>
      </c>
      <c r="M53" s="226">
        <f t="shared" si="4"/>
        <v>0</v>
      </c>
      <c r="N53" s="226">
        <f t="shared" si="4"/>
        <v>4.644939157</v>
      </c>
      <c r="O53" s="226">
        <f t="shared" si="4"/>
        <v>5.452318123</v>
      </c>
      <c r="P53" s="226">
        <f t="shared" si="4"/>
        <v>8.388017664</v>
      </c>
      <c r="Q53" s="226">
        <f t="shared" si="4"/>
        <v>0</v>
      </c>
      <c r="R53" s="226">
        <f t="shared" si="4"/>
        <v>2.960945121</v>
      </c>
      <c r="S53" s="226">
        <f t="shared" si="4"/>
        <v>3.35653698</v>
      </c>
      <c r="T53" s="226">
        <f t="shared" si="4"/>
        <v>2.560285714</v>
      </c>
      <c r="U53" s="226">
        <f t="shared" si="4"/>
        <v>1.098868292</v>
      </c>
      <c r="V53" s="226">
        <f t="shared" si="4"/>
        <v>3.233249924</v>
      </c>
      <c r="W53" s="226">
        <f t="shared" si="4"/>
        <v>34.62143385</v>
      </c>
      <c r="X53" s="226">
        <f t="shared" si="4"/>
        <v>2.062183696</v>
      </c>
      <c r="Y53" s="226">
        <f t="shared" si="4"/>
        <v>37.72792883</v>
      </c>
      <c r="Z53" s="226">
        <f t="shared" si="4"/>
        <v>31.77062928</v>
      </c>
      <c r="AA53" s="226">
        <f t="shared" si="4"/>
        <v>21.52067858</v>
      </c>
      <c r="AB53" s="226">
        <f t="shared" si="4"/>
        <v>52.25711013</v>
      </c>
      <c r="AC53" s="226">
        <f t="shared" si="4"/>
        <v>36.5408613</v>
      </c>
    </row>
    <row r="54">
      <c r="A54" s="172" t="s">
        <v>274</v>
      </c>
      <c r="B54" s="226"/>
      <c r="C54" s="227"/>
      <c r="D54" s="227"/>
      <c r="E54" s="227"/>
      <c r="F54" s="227"/>
      <c r="G54" s="227"/>
      <c r="H54" s="227"/>
      <c r="I54" s="227"/>
      <c r="J54" s="227"/>
      <c r="K54" s="227"/>
      <c r="L54" s="227"/>
      <c r="M54" s="226"/>
      <c r="N54" s="227"/>
      <c r="O54" s="227"/>
      <c r="P54" s="227"/>
      <c r="Q54" s="226"/>
      <c r="R54" s="227"/>
      <c r="S54" s="227"/>
      <c r="T54" s="227"/>
      <c r="U54" s="228"/>
      <c r="V54" s="232"/>
      <c r="W54" s="232"/>
      <c r="X54" s="232"/>
      <c r="Y54" s="232"/>
      <c r="Z54" s="232"/>
      <c r="AA54" s="232"/>
      <c r="AB54" s="232"/>
      <c r="AC54" s="232"/>
    </row>
    <row r="55">
      <c r="A55" s="172" t="s">
        <v>275</v>
      </c>
      <c r="B55" s="226"/>
      <c r="C55" s="227"/>
      <c r="D55" s="233">
        <v>5.0</v>
      </c>
      <c r="E55" s="233">
        <v>4.0</v>
      </c>
      <c r="F55" s="233">
        <v>9.0</v>
      </c>
      <c r="G55" s="233">
        <v>7.0</v>
      </c>
      <c r="H55" s="233">
        <v>7.0</v>
      </c>
      <c r="I55" s="233">
        <v>9.0</v>
      </c>
      <c r="J55" s="233">
        <v>8.0</v>
      </c>
      <c r="K55" s="233">
        <v>9.0</v>
      </c>
      <c r="L55" s="233">
        <v>7.5</v>
      </c>
      <c r="M55" s="226"/>
      <c r="N55" s="233">
        <v>5.0</v>
      </c>
      <c r="O55" s="233">
        <v>5.0</v>
      </c>
      <c r="P55" s="233">
        <v>6.5</v>
      </c>
      <c r="Q55" s="226"/>
      <c r="R55" s="233" t="s">
        <v>127</v>
      </c>
      <c r="S55" s="233">
        <v>2.0</v>
      </c>
      <c r="T55" s="233">
        <v>2.0</v>
      </c>
      <c r="U55" s="234">
        <v>2.0</v>
      </c>
      <c r="V55" s="235">
        <v>2.0</v>
      </c>
      <c r="W55" s="235">
        <v>2.0</v>
      </c>
      <c r="X55" s="235">
        <v>2.0</v>
      </c>
      <c r="Y55" s="235">
        <v>2.0</v>
      </c>
      <c r="Z55" s="235">
        <v>2.0</v>
      </c>
      <c r="AA55" s="235">
        <v>2.0</v>
      </c>
      <c r="AB55" s="235">
        <v>2.0</v>
      </c>
      <c r="AC55" s="235">
        <v>2.0</v>
      </c>
    </row>
  </sheetData>
  <conditionalFormatting sqref="B2:AC55">
    <cfRule type="cellIs" dxfId="1" priority="1" operator="equal">
      <formula>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3.0"/>
    <col customWidth="1" min="2" max="5" width="7.29"/>
    <col customWidth="1" min="6" max="6" width="51.0"/>
    <col customWidth="1" min="7" max="7" width="22.0"/>
    <col customWidth="1" min="8" max="8" width="13.29"/>
    <col customWidth="1" min="9" max="9" width="19.43"/>
    <col customWidth="1" min="10" max="10" width="11.86"/>
    <col customWidth="1" min="11" max="11" width="16.0"/>
    <col customWidth="1" min="12" max="12" width="12.71"/>
    <col customWidth="1" min="13" max="13" width="19.43"/>
    <col customWidth="1" min="14" max="14" width="12.0"/>
    <col customWidth="1" min="15" max="15" width="11.86"/>
  </cols>
  <sheetData>
    <row r="1">
      <c r="A1" s="122" t="s">
        <v>95</v>
      </c>
      <c r="B1" s="122" t="s">
        <v>96</v>
      </c>
      <c r="C1" s="122" t="s">
        <v>97</v>
      </c>
      <c r="D1" s="122" t="s">
        <v>98</v>
      </c>
      <c r="E1" s="122" t="s">
        <v>99</v>
      </c>
      <c r="F1" s="122" t="s">
        <v>100</v>
      </c>
      <c r="G1" s="122" t="s">
        <v>101</v>
      </c>
      <c r="H1" s="122" t="s">
        <v>102</v>
      </c>
      <c r="I1" s="122" t="s">
        <v>103</v>
      </c>
      <c r="J1" s="178" t="s">
        <v>104</v>
      </c>
      <c r="K1" s="122" t="s">
        <v>105</v>
      </c>
      <c r="L1" s="178" t="s">
        <v>106</v>
      </c>
      <c r="M1" s="122" t="s">
        <v>107</v>
      </c>
      <c r="N1" s="122" t="s">
        <v>108</v>
      </c>
      <c r="O1" s="122" t="s">
        <v>109</v>
      </c>
    </row>
    <row r="2">
      <c r="A2" s="122" t="s">
        <v>86</v>
      </c>
      <c r="B2" s="122" t="s">
        <v>110</v>
      </c>
      <c r="C2" s="122" t="s">
        <v>110</v>
      </c>
      <c r="D2" s="122" t="s">
        <v>110</v>
      </c>
      <c r="F2" s="122" t="s">
        <v>111</v>
      </c>
      <c r="G2" s="122" t="s">
        <v>112</v>
      </c>
      <c r="H2" s="122" t="s">
        <v>113</v>
      </c>
      <c r="I2" s="122" t="s">
        <v>114</v>
      </c>
      <c r="J2" s="178">
        <v>20.6</v>
      </c>
      <c r="K2" s="179">
        <v>700.0</v>
      </c>
      <c r="L2" s="180">
        <f t="shared" ref="L2:L9" si="1">IF(K2=0,"",J2/K2)*100</f>
        <v>2.942857143</v>
      </c>
      <c r="M2" s="2" t="s">
        <v>115</v>
      </c>
      <c r="N2" s="140">
        <f t="shared" ref="N2:N12" si="2">K2/1</f>
        <v>700</v>
      </c>
    </row>
    <row r="3">
      <c r="A3" s="122" t="s">
        <v>116</v>
      </c>
      <c r="B3" s="122" t="s">
        <v>110</v>
      </c>
      <c r="C3" s="122" t="s">
        <v>110</v>
      </c>
      <c r="D3" s="122" t="s">
        <v>110</v>
      </c>
      <c r="F3" s="122" t="s">
        <v>117</v>
      </c>
      <c r="G3" s="122" t="s">
        <v>112</v>
      </c>
      <c r="H3" s="122" t="s">
        <v>118</v>
      </c>
      <c r="I3" s="122" t="s">
        <v>119</v>
      </c>
      <c r="J3" s="178">
        <v>27.4</v>
      </c>
      <c r="K3" s="122">
        <v>10778.22</v>
      </c>
      <c r="L3" s="180">
        <f t="shared" si="1"/>
        <v>0.2542163734</v>
      </c>
      <c r="M3" s="122" t="s">
        <v>120</v>
      </c>
      <c r="N3" s="139">
        <f t="shared" si="2"/>
        <v>10778.22</v>
      </c>
    </row>
    <row r="4">
      <c r="A4" s="122" t="s">
        <v>121</v>
      </c>
      <c r="B4" s="122" t="s">
        <v>110</v>
      </c>
      <c r="C4" s="122" t="s">
        <v>110</v>
      </c>
      <c r="F4" s="122" t="s">
        <v>122</v>
      </c>
      <c r="G4" s="122" t="s">
        <v>123</v>
      </c>
      <c r="H4" s="122" t="s">
        <v>124</v>
      </c>
      <c r="I4" s="122" t="s">
        <v>125</v>
      </c>
      <c r="J4" s="178">
        <v>10.03</v>
      </c>
      <c r="K4" s="179">
        <v>235.0</v>
      </c>
      <c r="L4" s="180">
        <f t="shared" si="1"/>
        <v>4.268085106</v>
      </c>
      <c r="M4" s="122" t="s">
        <v>126</v>
      </c>
      <c r="N4" s="139">
        <f t="shared" si="2"/>
        <v>235</v>
      </c>
    </row>
    <row r="5">
      <c r="A5" s="122" t="s">
        <v>25</v>
      </c>
      <c r="B5" s="122" t="s">
        <v>110</v>
      </c>
      <c r="D5" s="122" t="s">
        <v>110</v>
      </c>
      <c r="E5" s="122" t="s">
        <v>110</v>
      </c>
      <c r="F5" s="122" t="s">
        <v>25</v>
      </c>
      <c r="G5" s="122" t="s">
        <v>127</v>
      </c>
      <c r="H5" s="122" t="s">
        <v>128</v>
      </c>
      <c r="I5" s="182" t="s">
        <v>129</v>
      </c>
      <c r="J5" s="183">
        <v>0.74</v>
      </c>
      <c r="K5" s="184">
        <f>PORTIONS!V$51</f>
        <v>1398</v>
      </c>
      <c r="L5" s="180">
        <f t="shared" si="1"/>
        <v>0.05293276109</v>
      </c>
      <c r="M5" s="185" t="s">
        <v>130</v>
      </c>
      <c r="N5" s="161">
        <f t="shared" si="2"/>
        <v>1398</v>
      </c>
    </row>
    <row r="6">
      <c r="A6" s="122" t="s">
        <v>88</v>
      </c>
      <c r="B6" s="122" t="s">
        <v>110</v>
      </c>
      <c r="E6" s="122" t="s">
        <v>110</v>
      </c>
      <c r="F6" s="122" t="s">
        <v>131</v>
      </c>
      <c r="G6" s="122" t="s">
        <v>127</v>
      </c>
      <c r="H6" s="122" t="s">
        <v>128</v>
      </c>
      <c r="I6" s="182" t="s">
        <v>132</v>
      </c>
      <c r="J6" s="183">
        <v>7.96</v>
      </c>
      <c r="K6" s="184">
        <f>PORTIONS!W$51</f>
        <v>850</v>
      </c>
      <c r="L6" s="180">
        <f t="shared" si="1"/>
        <v>0.9364705882</v>
      </c>
      <c r="M6" s="122" t="s">
        <v>133</v>
      </c>
      <c r="N6" s="139">
        <f t="shared" si="2"/>
        <v>850</v>
      </c>
    </row>
    <row r="7">
      <c r="A7" s="122" t="s">
        <v>134</v>
      </c>
      <c r="B7" s="122" t="s">
        <v>110</v>
      </c>
      <c r="C7" s="122" t="s">
        <v>110</v>
      </c>
      <c r="F7" s="122" t="s">
        <v>134</v>
      </c>
      <c r="G7" s="122" t="s">
        <v>112</v>
      </c>
      <c r="H7" s="122" t="s">
        <v>135</v>
      </c>
      <c r="I7" s="122" t="s">
        <v>136</v>
      </c>
      <c r="J7" s="178">
        <v>32.95</v>
      </c>
      <c r="K7" s="122">
        <v>2267.96</v>
      </c>
      <c r="L7" s="180">
        <f t="shared" si="1"/>
        <v>1.452847493</v>
      </c>
      <c r="M7" s="122" t="s">
        <v>126</v>
      </c>
      <c r="N7" s="139">
        <f t="shared" si="2"/>
        <v>2267.96</v>
      </c>
    </row>
    <row r="8">
      <c r="A8" s="122" t="s">
        <v>89</v>
      </c>
      <c r="B8" s="122" t="s">
        <v>110</v>
      </c>
      <c r="E8" s="122" t="s">
        <v>110</v>
      </c>
      <c r="F8" s="122" t="s">
        <v>137</v>
      </c>
      <c r="G8" s="122" t="s">
        <v>127</v>
      </c>
      <c r="H8" s="122" t="s">
        <v>128</v>
      </c>
      <c r="I8" s="182" t="s">
        <v>138</v>
      </c>
      <c r="J8" s="183">
        <v>0.47</v>
      </c>
      <c r="K8" s="184">
        <f>PORTIONS!X$51</f>
        <v>325</v>
      </c>
      <c r="L8" s="180">
        <f t="shared" si="1"/>
        <v>0.1446153846</v>
      </c>
      <c r="M8" s="186" t="s">
        <v>139</v>
      </c>
      <c r="N8" s="184">
        <f t="shared" si="2"/>
        <v>325</v>
      </c>
    </row>
    <row r="9">
      <c r="A9" s="122" t="s">
        <v>90</v>
      </c>
      <c r="B9" s="122" t="s">
        <v>110</v>
      </c>
      <c r="E9" s="122" t="s">
        <v>110</v>
      </c>
      <c r="F9" s="122" t="s">
        <v>140</v>
      </c>
      <c r="G9" s="122" t="s">
        <v>127</v>
      </c>
      <c r="H9" s="122" t="s">
        <v>128</v>
      </c>
      <c r="I9" s="182" t="s">
        <v>129</v>
      </c>
      <c r="J9" s="183">
        <v>8.67</v>
      </c>
      <c r="K9" s="184">
        <f>PORTIONS!Y$51</f>
        <v>15900</v>
      </c>
      <c r="L9" s="180">
        <f t="shared" si="1"/>
        <v>0.05452830189</v>
      </c>
      <c r="M9" s="186" t="s">
        <v>130</v>
      </c>
      <c r="N9" s="184">
        <f t="shared" si="2"/>
        <v>15900</v>
      </c>
    </row>
    <row r="10">
      <c r="A10" s="122" t="s">
        <v>141</v>
      </c>
      <c r="B10" s="122" t="s">
        <v>110</v>
      </c>
      <c r="D10" s="122" t="s">
        <v>110</v>
      </c>
      <c r="F10" s="122" t="s">
        <v>142</v>
      </c>
      <c r="G10" s="122" t="s">
        <v>123</v>
      </c>
      <c r="H10" s="122" t="s">
        <v>124</v>
      </c>
      <c r="I10" s="122" t="s">
        <v>143</v>
      </c>
      <c r="J10" s="178">
        <v>2.8</v>
      </c>
      <c r="K10" s="122">
        <v>726.0</v>
      </c>
      <c r="L10" s="187">
        <f>J10/12</f>
        <v>0.2333333333</v>
      </c>
      <c r="M10" s="2" t="s">
        <v>144</v>
      </c>
      <c r="N10" s="140">
        <f t="shared" si="2"/>
        <v>726</v>
      </c>
    </row>
    <row r="11">
      <c r="A11" s="122" t="s">
        <v>23</v>
      </c>
      <c r="B11" s="122" t="s">
        <v>110</v>
      </c>
      <c r="D11" s="122" t="s">
        <v>110</v>
      </c>
      <c r="F11" s="122" t="s">
        <v>145</v>
      </c>
      <c r="G11" s="122" t="s">
        <v>112</v>
      </c>
      <c r="H11" s="122" t="s">
        <v>135</v>
      </c>
      <c r="I11" s="122" t="s">
        <v>146</v>
      </c>
      <c r="J11" s="178">
        <v>17.95</v>
      </c>
      <c r="K11" s="122">
        <v>22679.6</v>
      </c>
      <c r="L11" s="180">
        <f t="shared" ref="L11:L18" si="3">IF(K11=0,"",J11/K11)*100</f>
        <v>0.07914601668</v>
      </c>
      <c r="M11" s="2" t="s">
        <v>126</v>
      </c>
      <c r="N11" s="140">
        <f t="shared" si="2"/>
        <v>22679.6</v>
      </c>
    </row>
    <row r="12">
      <c r="A12" s="122" t="s">
        <v>24</v>
      </c>
      <c r="B12" s="122" t="s">
        <v>110</v>
      </c>
      <c r="D12" s="122" t="s">
        <v>110</v>
      </c>
      <c r="F12" s="122" t="s">
        <v>147</v>
      </c>
      <c r="G12" s="122" t="s">
        <v>112</v>
      </c>
      <c r="H12" s="122" t="s">
        <v>135</v>
      </c>
      <c r="I12" s="122" t="s">
        <v>146</v>
      </c>
      <c r="J12" s="188">
        <v>31.0</v>
      </c>
      <c r="K12" s="122">
        <v>22679.6</v>
      </c>
      <c r="L12" s="180">
        <f t="shared" si="3"/>
        <v>0.1366867141</v>
      </c>
      <c r="M12" s="2" t="s">
        <v>126</v>
      </c>
      <c r="N12" s="140">
        <f t="shared" si="2"/>
        <v>22679.6</v>
      </c>
    </row>
    <row r="13">
      <c r="A13" s="122" t="s">
        <v>148</v>
      </c>
      <c r="B13" s="122" t="s">
        <v>110</v>
      </c>
      <c r="C13" s="122" t="s">
        <v>110</v>
      </c>
      <c r="D13" s="122" t="s">
        <v>110</v>
      </c>
      <c r="F13" s="122" t="s">
        <v>149</v>
      </c>
      <c r="G13" s="122" t="s">
        <v>123</v>
      </c>
      <c r="H13" s="122" t="s">
        <v>124</v>
      </c>
      <c r="I13" s="122" t="s">
        <v>136</v>
      </c>
      <c r="J13" s="178">
        <v>16.71</v>
      </c>
      <c r="K13" s="122">
        <v>2267.96</v>
      </c>
      <c r="L13" s="180">
        <f t="shared" si="3"/>
        <v>0.7367854812</v>
      </c>
      <c r="M13" s="186" t="s">
        <v>150</v>
      </c>
      <c r="N13" s="186">
        <v>300.0</v>
      </c>
    </row>
    <row r="14">
      <c r="A14" s="122" t="s">
        <v>151</v>
      </c>
      <c r="B14" s="122" t="s">
        <v>110</v>
      </c>
      <c r="D14" s="122" t="s">
        <v>110</v>
      </c>
      <c r="E14" s="122" t="s">
        <v>110</v>
      </c>
      <c r="F14" s="122" t="s">
        <v>152</v>
      </c>
      <c r="G14" s="122" t="s">
        <v>127</v>
      </c>
      <c r="H14" s="122" t="s">
        <v>128</v>
      </c>
      <c r="I14" s="189" t="s">
        <v>136</v>
      </c>
      <c r="J14" s="190">
        <v>16.71</v>
      </c>
      <c r="K14" s="189">
        <v>2267.96</v>
      </c>
      <c r="L14" s="180">
        <f t="shared" si="3"/>
        <v>0.7367854812</v>
      </c>
      <c r="M14" s="122" t="s">
        <v>133</v>
      </c>
      <c r="N14" s="139">
        <f>K14/1</f>
        <v>2267.96</v>
      </c>
    </row>
    <row r="15">
      <c r="A15" s="122" t="s">
        <v>153</v>
      </c>
      <c r="B15" s="122" t="s">
        <v>110</v>
      </c>
      <c r="C15" s="122" t="s">
        <v>110</v>
      </c>
      <c r="D15" s="122" t="s">
        <v>110</v>
      </c>
      <c r="F15" s="122" t="s">
        <v>154</v>
      </c>
      <c r="G15" s="122" t="s">
        <v>112</v>
      </c>
      <c r="H15" s="122" t="s">
        <v>155</v>
      </c>
      <c r="I15" s="122" t="s">
        <v>156</v>
      </c>
      <c r="J15" s="178">
        <v>9.95</v>
      </c>
      <c r="K15" s="179">
        <v>369.543</v>
      </c>
      <c r="L15" s="180">
        <f t="shared" si="3"/>
        <v>2.692514809</v>
      </c>
      <c r="M15" s="122" t="s">
        <v>157</v>
      </c>
      <c r="N15" s="139">
        <f>K15*10</f>
        <v>3695.43</v>
      </c>
    </row>
    <row r="16">
      <c r="A16" s="122" t="s">
        <v>91</v>
      </c>
      <c r="B16" s="122" t="s">
        <v>110</v>
      </c>
      <c r="E16" s="122" t="s">
        <v>110</v>
      </c>
      <c r="F16" s="122" t="s">
        <v>158</v>
      </c>
      <c r="G16" s="122" t="s">
        <v>127</v>
      </c>
      <c r="H16" s="122" t="s">
        <v>128</v>
      </c>
      <c r="I16" s="182" t="s">
        <v>159</v>
      </c>
      <c r="J16" s="183">
        <v>7.3</v>
      </c>
      <c r="K16" s="184">
        <f>PORTIONS!Z$51</f>
        <v>548</v>
      </c>
      <c r="L16" s="180">
        <f t="shared" si="3"/>
        <v>1.332116788</v>
      </c>
      <c r="M16" s="186" t="s">
        <v>133</v>
      </c>
      <c r="N16" s="184">
        <f>K16/1</f>
        <v>548</v>
      </c>
    </row>
    <row r="17">
      <c r="A17" s="122" t="s">
        <v>160</v>
      </c>
      <c r="B17" s="122" t="s">
        <v>110</v>
      </c>
      <c r="C17" s="122" t="s">
        <v>110</v>
      </c>
      <c r="D17" s="122" t="s">
        <v>110</v>
      </c>
      <c r="F17" s="122" t="s">
        <v>161</v>
      </c>
      <c r="G17" s="122" t="s">
        <v>112</v>
      </c>
      <c r="H17" s="122" t="s">
        <v>135</v>
      </c>
      <c r="I17" s="122" t="s">
        <v>136</v>
      </c>
      <c r="J17" s="178">
        <v>39.95</v>
      </c>
      <c r="K17" s="122">
        <v>2267.96</v>
      </c>
      <c r="L17" s="180">
        <f t="shared" si="3"/>
        <v>1.761494912</v>
      </c>
      <c r="M17" s="186" t="s">
        <v>162</v>
      </c>
      <c r="N17" s="122">
        <v>450.0</v>
      </c>
    </row>
    <row r="18">
      <c r="A18" s="122" t="s">
        <v>163</v>
      </c>
      <c r="B18" s="122" t="s">
        <v>110</v>
      </c>
      <c r="C18" s="122" t="s">
        <v>110</v>
      </c>
      <c r="F18" s="122" t="s">
        <v>164</v>
      </c>
      <c r="G18" s="122" t="s">
        <v>112</v>
      </c>
      <c r="H18" s="122" t="s">
        <v>155</v>
      </c>
      <c r="I18" s="122" t="s">
        <v>165</v>
      </c>
      <c r="J18" s="178">
        <v>9.35</v>
      </c>
      <c r="K18" s="122">
        <v>453.592</v>
      </c>
      <c r="L18" s="180">
        <f t="shared" si="3"/>
        <v>2.061323833</v>
      </c>
      <c r="M18" s="122" t="s">
        <v>166</v>
      </c>
      <c r="N18" s="139">
        <f>K18*2</f>
        <v>907.184</v>
      </c>
    </row>
    <row r="19">
      <c r="A19" s="122" t="s">
        <v>167</v>
      </c>
      <c r="B19" s="122" t="s">
        <v>110</v>
      </c>
      <c r="C19" s="122" t="s">
        <v>110</v>
      </c>
      <c r="D19" s="122" t="s">
        <v>110</v>
      </c>
      <c r="F19" s="122" t="s">
        <v>167</v>
      </c>
      <c r="G19" s="122" t="s">
        <v>123</v>
      </c>
      <c r="H19" s="122" t="s">
        <v>124</v>
      </c>
      <c r="I19" s="186" t="s">
        <v>168</v>
      </c>
      <c r="J19" s="191">
        <v>40.67</v>
      </c>
      <c r="K19" s="186">
        <v>6670.0</v>
      </c>
      <c r="L19" s="187">
        <f>J19/115</f>
        <v>0.3536521739</v>
      </c>
      <c r="M19" s="122" t="s">
        <v>169</v>
      </c>
      <c r="N19" s="139">
        <f>K19/1</f>
        <v>6670</v>
      </c>
    </row>
    <row r="20">
      <c r="A20" s="122" t="s">
        <v>170</v>
      </c>
      <c r="B20" s="122" t="s">
        <v>110</v>
      </c>
      <c r="C20" s="122" t="s">
        <v>110</v>
      </c>
      <c r="F20" s="122" t="s">
        <v>170</v>
      </c>
      <c r="G20" s="122" t="s">
        <v>123</v>
      </c>
      <c r="H20" s="122" t="s">
        <v>124</v>
      </c>
      <c r="I20" s="122" t="s">
        <v>171</v>
      </c>
      <c r="J20" s="178">
        <v>20.36</v>
      </c>
      <c r="K20" s="179">
        <v>9600.0</v>
      </c>
      <c r="L20" s="180">
        <f t="shared" ref="L20:L42" si="4">IF(K20=0,"",J20/K20)*100</f>
        <v>0.2120833333</v>
      </c>
      <c r="M20" s="122" t="s">
        <v>172</v>
      </c>
      <c r="N20" s="139">
        <f>K20/8</f>
        <v>1200</v>
      </c>
    </row>
    <row r="21">
      <c r="A21" s="122" t="s">
        <v>74</v>
      </c>
      <c r="B21" s="122" t="s">
        <v>110</v>
      </c>
      <c r="E21" s="122" t="s">
        <v>110</v>
      </c>
      <c r="F21" s="122" t="s">
        <v>173</v>
      </c>
      <c r="G21" s="122" t="s">
        <v>127</v>
      </c>
      <c r="H21" s="122" t="s">
        <v>128</v>
      </c>
      <c r="I21" s="182" t="s">
        <v>174</v>
      </c>
      <c r="J21" s="183">
        <v>4.95</v>
      </c>
      <c r="K21" s="184">
        <f>PORTIONS!AA$51</f>
        <v>2802</v>
      </c>
      <c r="L21" s="180">
        <f t="shared" si="4"/>
        <v>0.1766595289</v>
      </c>
      <c r="M21" s="186" t="s">
        <v>174</v>
      </c>
      <c r="N21" s="184">
        <f t="shared" ref="N21:N26" si="5">K21/1</f>
        <v>2802</v>
      </c>
    </row>
    <row r="22">
      <c r="A22" s="122" t="s">
        <v>92</v>
      </c>
      <c r="B22" s="122" t="s">
        <v>110</v>
      </c>
      <c r="E22" s="122" t="s">
        <v>110</v>
      </c>
      <c r="F22" s="122" t="s">
        <v>175</v>
      </c>
      <c r="G22" s="122" t="s">
        <v>127</v>
      </c>
      <c r="H22" s="122" t="s">
        <v>128</v>
      </c>
      <c r="I22" s="182" t="s">
        <v>174</v>
      </c>
      <c r="J22" s="183">
        <v>12.01</v>
      </c>
      <c r="K22" s="184">
        <f>PORTIONS!AB$51</f>
        <v>2000</v>
      </c>
      <c r="L22" s="180">
        <f t="shared" si="4"/>
        <v>0.6005</v>
      </c>
      <c r="M22" s="186" t="s">
        <v>174</v>
      </c>
      <c r="N22" s="184">
        <f t="shared" si="5"/>
        <v>2000</v>
      </c>
    </row>
    <row r="23">
      <c r="A23" s="122" t="s">
        <v>176</v>
      </c>
      <c r="B23" s="122" t="s">
        <v>110</v>
      </c>
      <c r="D23" s="122" t="s">
        <v>110</v>
      </c>
      <c r="F23" s="122" t="s">
        <v>177</v>
      </c>
      <c r="G23" s="122" t="s">
        <v>112</v>
      </c>
      <c r="H23" s="122" t="s">
        <v>155</v>
      </c>
      <c r="I23" s="122" t="s">
        <v>178</v>
      </c>
      <c r="J23" s="178">
        <v>62.68</v>
      </c>
      <c r="K23" s="122">
        <v>9071.85</v>
      </c>
      <c r="L23" s="180">
        <f t="shared" si="4"/>
        <v>0.6909285317</v>
      </c>
      <c r="M23" s="2" t="s">
        <v>179</v>
      </c>
      <c r="N23" s="140">
        <f t="shared" si="5"/>
        <v>9071.85</v>
      </c>
    </row>
    <row r="24">
      <c r="A24" s="122" t="s">
        <v>180</v>
      </c>
      <c r="B24" s="122" t="s">
        <v>110</v>
      </c>
      <c r="D24" s="122" t="s">
        <v>110</v>
      </c>
      <c r="F24" s="122" t="s">
        <v>181</v>
      </c>
      <c r="G24" s="122" t="s">
        <v>123</v>
      </c>
      <c r="H24" s="122" t="s">
        <v>124</v>
      </c>
      <c r="I24" s="122" t="s">
        <v>182</v>
      </c>
      <c r="J24" s="178">
        <v>15.27</v>
      </c>
      <c r="K24" s="179">
        <v>2500.0</v>
      </c>
      <c r="L24" s="180">
        <f t="shared" si="4"/>
        <v>0.6108</v>
      </c>
      <c r="M24" s="2" t="s">
        <v>183</v>
      </c>
      <c r="N24" s="140">
        <f t="shared" si="5"/>
        <v>2500</v>
      </c>
    </row>
    <row r="25">
      <c r="A25" s="122" t="s">
        <v>93</v>
      </c>
      <c r="B25" s="122" t="s">
        <v>110</v>
      </c>
      <c r="E25" s="122" t="s">
        <v>110</v>
      </c>
      <c r="F25" s="122" t="s">
        <v>184</v>
      </c>
      <c r="G25" s="122" t="s">
        <v>127</v>
      </c>
      <c r="H25" s="122" t="s">
        <v>128</v>
      </c>
      <c r="I25" s="182" t="s">
        <v>182</v>
      </c>
      <c r="J25" s="183">
        <v>8.4</v>
      </c>
      <c r="K25" s="184">
        <f>PORTIONS!AC$51</f>
        <v>4701</v>
      </c>
      <c r="L25" s="180">
        <f t="shared" si="4"/>
        <v>0.1786853861</v>
      </c>
      <c r="M25" s="186" t="s">
        <v>185</v>
      </c>
      <c r="N25" s="184">
        <f t="shared" si="5"/>
        <v>4701</v>
      </c>
    </row>
    <row r="26">
      <c r="A26" s="122" t="s">
        <v>186</v>
      </c>
      <c r="B26" s="122" t="s">
        <v>110</v>
      </c>
      <c r="C26" s="122" t="s">
        <v>110</v>
      </c>
      <c r="F26" s="122" t="s">
        <v>187</v>
      </c>
      <c r="G26" s="122" t="s">
        <v>112</v>
      </c>
      <c r="H26" s="122" t="s">
        <v>118</v>
      </c>
      <c r="I26" s="122" t="s">
        <v>188</v>
      </c>
      <c r="J26" s="178">
        <v>110.95</v>
      </c>
      <c r="K26" s="122">
        <v>15875.7</v>
      </c>
      <c r="L26" s="180">
        <f t="shared" si="4"/>
        <v>0.6988668216</v>
      </c>
      <c r="M26" s="122" t="s">
        <v>189</v>
      </c>
      <c r="N26" s="139">
        <f t="shared" si="5"/>
        <v>15875.7</v>
      </c>
    </row>
    <row r="27">
      <c r="A27" s="122" t="s">
        <v>190</v>
      </c>
      <c r="B27" s="122" t="s">
        <v>110</v>
      </c>
      <c r="D27" s="122" t="s">
        <v>110</v>
      </c>
      <c r="E27" s="122" t="s">
        <v>110</v>
      </c>
      <c r="F27" s="122" t="s">
        <v>191</v>
      </c>
      <c r="G27" s="122" t="s">
        <v>127</v>
      </c>
      <c r="H27" s="122" t="s">
        <v>128</v>
      </c>
      <c r="I27" s="189" t="s">
        <v>192</v>
      </c>
      <c r="J27" s="190">
        <v>18.95</v>
      </c>
      <c r="K27" s="189">
        <v>3450.0</v>
      </c>
      <c r="L27" s="180">
        <f t="shared" si="4"/>
        <v>0.5492753623</v>
      </c>
      <c r="M27" s="186" t="s">
        <v>133</v>
      </c>
      <c r="N27" s="186">
        <v>1333.0</v>
      </c>
    </row>
    <row r="28">
      <c r="A28" s="122" t="s">
        <v>193</v>
      </c>
      <c r="B28" s="122" t="s">
        <v>110</v>
      </c>
      <c r="D28" s="122" t="s">
        <v>110</v>
      </c>
      <c r="F28" s="122" t="s">
        <v>194</v>
      </c>
      <c r="G28" s="122" t="s">
        <v>112</v>
      </c>
      <c r="H28" s="122" t="s">
        <v>118</v>
      </c>
      <c r="I28" s="122" t="s">
        <v>192</v>
      </c>
      <c r="J28" s="178">
        <v>18.95</v>
      </c>
      <c r="K28" s="122">
        <v>3450.0</v>
      </c>
      <c r="L28" s="180">
        <f t="shared" si="4"/>
        <v>0.5492753623</v>
      </c>
      <c r="M28" s="2" t="s">
        <v>183</v>
      </c>
      <c r="N28" s="140">
        <f>K28/1</f>
        <v>3450</v>
      </c>
    </row>
    <row r="29">
      <c r="A29" s="122" t="s">
        <v>195</v>
      </c>
      <c r="B29" s="122" t="s">
        <v>110</v>
      </c>
      <c r="C29" s="122" t="s">
        <v>110</v>
      </c>
      <c r="F29" s="122" t="s">
        <v>195</v>
      </c>
      <c r="G29" s="122" t="s">
        <v>123</v>
      </c>
      <c r="H29" s="122" t="s">
        <v>124</v>
      </c>
      <c r="I29" s="122" t="s">
        <v>196</v>
      </c>
      <c r="J29" s="178">
        <v>12.66</v>
      </c>
      <c r="K29" s="189">
        <v>11339.8</v>
      </c>
      <c r="L29" s="180">
        <f t="shared" si="4"/>
        <v>0.1116421806</v>
      </c>
      <c r="M29" s="122" t="s">
        <v>197</v>
      </c>
      <c r="N29" s="139">
        <f>K29/1.13398</f>
        <v>10000</v>
      </c>
    </row>
    <row r="30">
      <c r="A30" s="122" t="s">
        <v>198</v>
      </c>
      <c r="B30" s="122" t="s">
        <v>110</v>
      </c>
      <c r="C30" s="122" t="s">
        <v>110</v>
      </c>
      <c r="D30" s="122" t="s">
        <v>110</v>
      </c>
      <c r="F30" s="122" t="s">
        <v>199</v>
      </c>
      <c r="G30" s="122" t="s">
        <v>200</v>
      </c>
      <c r="H30" s="122" t="s">
        <v>201</v>
      </c>
      <c r="I30" s="122" t="s">
        <v>202</v>
      </c>
      <c r="J30" s="188">
        <v>19.52</v>
      </c>
      <c r="K30" s="122">
        <v>453.592</v>
      </c>
      <c r="L30" s="180">
        <f t="shared" si="4"/>
        <v>4.303426868</v>
      </c>
      <c r="M30" s="122" t="s">
        <v>203</v>
      </c>
      <c r="N30" s="139">
        <f>K30/1</f>
        <v>453.592</v>
      </c>
    </row>
    <row r="31">
      <c r="A31" s="122" t="s">
        <v>204</v>
      </c>
      <c r="B31" s="122" t="s">
        <v>110</v>
      </c>
      <c r="C31" s="122" t="s">
        <v>110</v>
      </c>
      <c r="F31" s="122" t="s">
        <v>205</v>
      </c>
      <c r="G31" s="122" t="s">
        <v>112</v>
      </c>
      <c r="H31" s="122" t="s">
        <v>155</v>
      </c>
      <c r="I31" s="122" t="s">
        <v>206</v>
      </c>
      <c r="J31" s="178">
        <v>6.8</v>
      </c>
      <c r="K31" s="122">
        <v>453.592</v>
      </c>
      <c r="L31" s="180">
        <f t="shared" si="4"/>
        <v>1.499144606</v>
      </c>
      <c r="M31" s="122" t="s">
        <v>207</v>
      </c>
      <c r="N31" s="139">
        <f>K31*7</f>
        <v>3175.144</v>
      </c>
    </row>
    <row r="32">
      <c r="A32" s="122" t="s">
        <v>208</v>
      </c>
      <c r="B32" s="122" t="s">
        <v>110</v>
      </c>
      <c r="C32" s="122" t="s">
        <v>110</v>
      </c>
      <c r="D32" s="122" t="s">
        <v>110</v>
      </c>
      <c r="F32" s="122" t="s">
        <v>209</v>
      </c>
      <c r="G32" s="122" t="s">
        <v>112</v>
      </c>
      <c r="H32" s="122" t="s">
        <v>201</v>
      </c>
      <c r="I32" s="122" t="s">
        <v>136</v>
      </c>
      <c r="J32" s="178">
        <v>39.95</v>
      </c>
      <c r="K32" s="122">
        <v>2267.96</v>
      </c>
      <c r="L32" s="180">
        <f t="shared" si="4"/>
        <v>1.761494912</v>
      </c>
      <c r="M32" s="122" t="s">
        <v>203</v>
      </c>
      <c r="N32" s="139">
        <f t="shared" ref="N32:N36" si="6">K32/1</f>
        <v>2267.96</v>
      </c>
    </row>
    <row r="33">
      <c r="A33" s="122" t="s">
        <v>76</v>
      </c>
      <c r="B33" s="122" t="s">
        <v>110</v>
      </c>
      <c r="C33" s="122" t="s">
        <v>110</v>
      </c>
      <c r="F33" s="122" t="s">
        <v>76</v>
      </c>
      <c r="G33" s="122" t="s">
        <v>210</v>
      </c>
      <c r="H33" s="122" t="s">
        <v>211</v>
      </c>
      <c r="I33" s="122" t="s">
        <v>212</v>
      </c>
      <c r="J33" s="178">
        <v>5.0</v>
      </c>
      <c r="K33" s="189">
        <v>453.592</v>
      </c>
      <c r="L33" s="180">
        <f t="shared" si="4"/>
        <v>1.10231221</v>
      </c>
      <c r="M33" s="122" t="s">
        <v>213</v>
      </c>
      <c r="N33" s="139">
        <f t="shared" si="6"/>
        <v>453.592</v>
      </c>
    </row>
    <row r="34">
      <c r="A34" s="122" t="s">
        <v>214</v>
      </c>
      <c r="B34" s="122" t="s">
        <v>110</v>
      </c>
      <c r="C34" s="122" t="s">
        <v>110</v>
      </c>
      <c r="F34" s="185" t="s">
        <v>215</v>
      </c>
      <c r="G34" s="185" t="s">
        <v>200</v>
      </c>
      <c r="H34" s="185" t="s">
        <v>201</v>
      </c>
      <c r="I34" s="185" t="s">
        <v>212</v>
      </c>
      <c r="J34" s="194">
        <v>17.1</v>
      </c>
      <c r="K34" s="185">
        <v>453.592</v>
      </c>
      <c r="L34" s="187">
        <f t="shared" si="4"/>
        <v>3.769907759</v>
      </c>
      <c r="M34" s="185" t="s">
        <v>189</v>
      </c>
      <c r="N34" s="161">
        <f t="shared" si="6"/>
        <v>453.592</v>
      </c>
    </row>
    <row r="35">
      <c r="A35" s="122" t="s">
        <v>216</v>
      </c>
      <c r="B35" s="122" t="s">
        <v>110</v>
      </c>
      <c r="D35" s="122" t="s">
        <v>110</v>
      </c>
      <c r="F35" s="122" t="s">
        <v>217</v>
      </c>
      <c r="G35" s="122" t="s">
        <v>112</v>
      </c>
      <c r="H35" s="122" t="s">
        <v>135</v>
      </c>
      <c r="I35" s="122" t="s">
        <v>146</v>
      </c>
      <c r="J35" s="178">
        <v>16.95</v>
      </c>
      <c r="K35" s="122">
        <v>22679.6</v>
      </c>
      <c r="L35" s="180">
        <f t="shared" si="4"/>
        <v>0.07473676784</v>
      </c>
      <c r="M35" s="2" t="s">
        <v>183</v>
      </c>
      <c r="N35" s="140">
        <f t="shared" si="6"/>
        <v>22679.6</v>
      </c>
    </row>
    <row r="36">
      <c r="A36" s="122" t="s">
        <v>218</v>
      </c>
      <c r="B36" s="122" t="s">
        <v>110</v>
      </c>
      <c r="C36" s="122" t="s">
        <v>110</v>
      </c>
      <c r="D36" s="122" t="s">
        <v>110</v>
      </c>
      <c r="F36" s="122" t="s">
        <v>219</v>
      </c>
      <c r="G36" s="122" t="s">
        <v>112</v>
      </c>
      <c r="H36" s="122" t="s">
        <v>135</v>
      </c>
      <c r="I36" s="122" t="s">
        <v>220</v>
      </c>
      <c r="J36" s="178">
        <v>3.49</v>
      </c>
      <c r="K36" s="122">
        <v>498.9516</v>
      </c>
      <c r="L36" s="180">
        <f t="shared" si="4"/>
        <v>0.6994666417</v>
      </c>
      <c r="M36" s="122" t="s">
        <v>203</v>
      </c>
      <c r="N36" s="139">
        <f t="shared" si="6"/>
        <v>498.9516</v>
      </c>
    </row>
    <row r="37">
      <c r="A37" s="122" t="s">
        <v>221</v>
      </c>
      <c r="B37" s="122" t="s">
        <v>110</v>
      </c>
      <c r="C37" s="122" t="s">
        <v>110</v>
      </c>
      <c r="F37" s="122" t="s">
        <v>221</v>
      </c>
      <c r="G37" s="122" t="s">
        <v>222</v>
      </c>
      <c r="H37" s="122" t="s">
        <v>211</v>
      </c>
      <c r="I37" s="122" t="s">
        <v>223</v>
      </c>
      <c r="J37" s="178">
        <v>3.99</v>
      </c>
      <c r="K37" s="179">
        <v>372.2</v>
      </c>
      <c r="L37" s="180">
        <f t="shared" si="4"/>
        <v>1.072004299</v>
      </c>
      <c r="M37" s="122" t="s">
        <v>224</v>
      </c>
      <c r="N37" s="139">
        <f>K37*10</f>
        <v>3722</v>
      </c>
    </row>
    <row r="38">
      <c r="A38" s="122" t="s">
        <v>225</v>
      </c>
      <c r="B38" s="122" t="s">
        <v>110</v>
      </c>
      <c r="C38" s="122" t="s">
        <v>110</v>
      </c>
      <c r="F38" s="122" t="s">
        <v>226</v>
      </c>
      <c r="G38" s="122" t="s">
        <v>112</v>
      </c>
      <c r="H38" s="122" t="s">
        <v>155</v>
      </c>
      <c r="I38" s="122" t="s">
        <v>227</v>
      </c>
      <c r="J38" s="178">
        <v>13.75</v>
      </c>
      <c r="K38" s="122">
        <v>453.592</v>
      </c>
      <c r="L38" s="180">
        <f t="shared" si="4"/>
        <v>3.031358578</v>
      </c>
      <c r="M38" s="122" t="s">
        <v>166</v>
      </c>
      <c r="N38" s="139">
        <f>K38*5</f>
        <v>2267.96</v>
      </c>
    </row>
    <row r="39">
      <c r="A39" s="122" t="s">
        <v>82</v>
      </c>
      <c r="B39" s="122" t="s">
        <v>110</v>
      </c>
      <c r="C39" s="122" t="s">
        <v>110</v>
      </c>
      <c r="F39" s="122" t="s">
        <v>228</v>
      </c>
      <c r="G39" s="122" t="s">
        <v>123</v>
      </c>
      <c r="H39" s="122" t="s">
        <v>124</v>
      </c>
      <c r="I39" s="122" t="s">
        <v>229</v>
      </c>
      <c r="J39" s="178">
        <v>4.85</v>
      </c>
      <c r="K39" s="122">
        <v>1133.98</v>
      </c>
      <c r="L39" s="180">
        <f t="shared" si="4"/>
        <v>0.4276971375</v>
      </c>
      <c r="M39" s="122" t="s">
        <v>126</v>
      </c>
      <c r="N39" s="139">
        <f t="shared" ref="N39:N42" si="7">K39/1</f>
        <v>1133.98</v>
      </c>
    </row>
    <row r="40">
      <c r="A40" s="122" t="s">
        <v>230</v>
      </c>
      <c r="B40" s="122" t="s">
        <v>110</v>
      </c>
      <c r="D40" s="122" t="s">
        <v>110</v>
      </c>
      <c r="F40" s="122" t="s">
        <v>231</v>
      </c>
      <c r="G40" s="186" t="s">
        <v>232</v>
      </c>
      <c r="H40" s="122" t="s">
        <v>135</v>
      </c>
      <c r="I40" s="186" t="s">
        <v>146</v>
      </c>
      <c r="J40" s="191">
        <v>36.37</v>
      </c>
      <c r="K40" s="186">
        <v>22679.6</v>
      </c>
      <c r="L40" s="180">
        <f t="shared" si="4"/>
        <v>0.1603643803</v>
      </c>
      <c r="M40" s="2" t="s">
        <v>183</v>
      </c>
      <c r="N40" s="140">
        <f t="shared" si="7"/>
        <v>22679.6</v>
      </c>
    </row>
    <row r="41">
      <c r="A41" s="122" t="s">
        <v>233</v>
      </c>
      <c r="B41" s="122" t="s">
        <v>110</v>
      </c>
      <c r="D41" s="122" t="s">
        <v>110</v>
      </c>
      <c r="F41" s="122" t="s">
        <v>234</v>
      </c>
      <c r="G41" s="122" t="s">
        <v>112</v>
      </c>
      <c r="H41" s="122" t="s">
        <v>113</v>
      </c>
      <c r="I41" s="122" t="s">
        <v>235</v>
      </c>
      <c r="J41" s="178">
        <v>27.95</v>
      </c>
      <c r="K41" s="179">
        <v>16500.0</v>
      </c>
      <c r="L41" s="180">
        <f t="shared" si="4"/>
        <v>0.1693939394</v>
      </c>
      <c r="M41" s="2" t="s">
        <v>179</v>
      </c>
      <c r="N41" s="140">
        <f t="shared" si="7"/>
        <v>16500</v>
      </c>
    </row>
    <row r="42">
      <c r="A42" s="122" t="s">
        <v>236</v>
      </c>
      <c r="B42" s="122" t="s">
        <v>110</v>
      </c>
      <c r="C42" s="122" t="s">
        <v>110</v>
      </c>
      <c r="F42" s="122" t="s">
        <v>236</v>
      </c>
      <c r="G42" s="122" t="s">
        <v>123</v>
      </c>
      <c r="H42" s="122" t="s">
        <v>124</v>
      </c>
      <c r="I42" s="122" t="s">
        <v>237</v>
      </c>
      <c r="J42" s="178">
        <v>1.67</v>
      </c>
      <c r="K42" s="122">
        <v>318.0</v>
      </c>
      <c r="L42" s="180">
        <f t="shared" si="4"/>
        <v>0.5251572327</v>
      </c>
      <c r="M42" s="122" t="s">
        <v>238</v>
      </c>
      <c r="N42" s="139">
        <f t="shared" si="7"/>
        <v>318</v>
      </c>
    </row>
    <row r="43">
      <c r="A43" s="185" t="s">
        <v>20</v>
      </c>
      <c r="B43" s="195"/>
      <c r="C43" s="195"/>
      <c r="D43" s="195"/>
      <c r="E43" s="195"/>
      <c r="F43" s="195"/>
      <c r="G43" s="195"/>
      <c r="H43" s="195"/>
      <c r="I43" s="195"/>
      <c r="J43" s="187"/>
      <c r="K43" s="195"/>
      <c r="L43" s="187"/>
      <c r="M43" s="195"/>
      <c r="N43" s="195"/>
      <c r="O43" s="195"/>
    </row>
    <row r="44">
      <c r="A44" s="122" t="s">
        <v>26</v>
      </c>
      <c r="B44" s="122" t="s">
        <v>110</v>
      </c>
      <c r="D44" s="122" t="s">
        <v>110</v>
      </c>
      <c r="F44" s="122" t="s">
        <v>239</v>
      </c>
      <c r="G44" s="122" t="s">
        <v>112</v>
      </c>
      <c r="H44" s="122" t="s">
        <v>135</v>
      </c>
      <c r="I44" s="122" t="s">
        <v>178</v>
      </c>
      <c r="J44" s="178">
        <v>69.95</v>
      </c>
      <c r="K44" s="122">
        <v>9071.85</v>
      </c>
      <c r="L44" s="180">
        <f t="shared" ref="L44:L53" si="8">IF(K44=0,"",J44/K44)*100</f>
        <v>0.771066541</v>
      </c>
      <c r="M44" s="2" t="s">
        <v>183</v>
      </c>
      <c r="N44" s="140">
        <f t="shared" ref="N44:N45" si="9">K44/1</f>
        <v>9071.85</v>
      </c>
    </row>
    <row r="45">
      <c r="A45" s="122" t="s">
        <v>240</v>
      </c>
      <c r="B45" s="122" t="s">
        <v>110</v>
      </c>
      <c r="C45" s="122" t="s">
        <v>110</v>
      </c>
      <c r="F45" s="122" t="s">
        <v>241</v>
      </c>
      <c r="G45" s="122" t="s">
        <v>112</v>
      </c>
      <c r="I45" s="122" t="s">
        <v>242</v>
      </c>
      <c r="J45" s="178">
        <v>27.5</v>
      </c>
      <c r="K45" s="189">
        <v>2721.55</v>
      </c>
      <c r="L45" s="180">
        <f t="shared" si="8"/>
        <v>1.010453602</v>
      </c>
      <c r="M45" s="122" t="s">
        <v>243</v>
      </c>
      <c r="N45" s="139">
        <f t="shared" si="9"/>
        <v>2721.55</v>
      </c>
    </row>
    <row r="46">
      <c r="A46" s="122" t="s">
        <v>244</v>
      </c>
      <c r="B46" s="122" t="s">
        <v>110</v>
      </c>
      <c r="C46" s="122" t="s">
        <v>110</v>
      </c>
      <c r="F46" s="122" t="s">
        <v>245</v>
      </c>
      <c r="G46" s="122" t="s">
        <v>246</v>
      </c>
      <c r="H46" s="122" t="s">
        <v>247</v>
      </c>
      <c r="I46" s="122" t="s">
        <v>248</v>
      </c>
      <c r="J46" s="178">
        <v>19.0</v>
      </c>
      <c r="K46" s="122">
        <v>1814.37</v>
      </c>
      <c r="L46" s="180">
        <f t="shared" si="8"/>
        <v>1.047195445</v>
      </c>
      <c r="M46" s="122" t="s">
        <v>249</v>
      </c>
      <c r="N46" s="139">
        <f>K46/4</f>
        <v>453.5925</v>
      </c>
    </row>
    <row r="47">
      <c r="A47" s="122" t="s">
        <v>250</v>
      </c>
      <c r="B47" s="122" t="s">
        <v>110</v>
      </c>
      <c r="C47" s="122" t="s">
        <v>110</v>
      </c>
      <c r="F47" s="122" t="s">
        <v>251</v>
      </c>
      <c r="G47" s="122" t="s">
        <v>246</v>
      </c>
      <c r="H47" s="122" t="s">
        <v>247</v>
      </c>
      <c r="I47" s="122" t="s">
        <v>252</v>
      </c>
      <c r="J47" s="178">
        <v>48.0</v>
      </c>
      <c r="K47" s="122">
        <v>4354.488</v>
      </c>
      <c r="L47" s="180">
        <f t="shared" si="8"/>
        <v>1.102310995</v>
      </c>
      <c r="M47" s="122" t="s">
        <v>253</v>
      </c>
      <c r="N47" s="139">
        <f>K47/6</f>
        <v>725.748</v>
      </c>
    </row>
    <row r="48">
      <c r="A48" s="122" t="s">
        <v>254</v>
      </c>
      <c r="B48" s="122" t="s">
        <v>110</v>
      </c>
      <c r="C48" s="122" t="s">
        <v>110</v>
      </c>
      <c r="F48" s="122" t="s">
        <v>255</v>
      </c>
      <c r="G48" s="122" t="s">
        <v>112</v>
      </c>
      <c r="H48" s="122" t="s">
        <v>201</v>
      </c>
      <c r="I48" s="122" t="s">
        <v>256</v>
      </c>
      <c r="J48" s="178">
        <v>3.69</v>
      </c>
      <c r="K48" s="122">
        <v>453.592</v>
      </c>
      <c r="L48" s="180">
        <f t="shared" si="8"/>
        <v>0.813506411</v>
      </c>
      <c r="M48" s="122" t="s">
        <v>189</v>
      </c>
      <c r="N48" s="139">
        <f t="shared" ref="N48:N53" si="10">K48/1</f>
        <v>453.592</v>
      </c>
    </row>
    <row r="49">
      <c r="A49" s="122" t="s">
        <v>257</v>
      </c>
      <c r="B49" s="122" t="s">
        <v>110</v>
      </c>
      <c r="C49" s="122" t="s">
        <v>110</v>
      </c>
      <c r="F49" s="122" t="s">
        <v>258</v>
      </c>
      <c r="G49" s="122" t="s">
        <v>112</v>
      </c>
      <c r="H49" s="122" t="s">
        <v>155</v>
      </c>
      <c r="I49" s="122" t="s">
        <v>223</v>
      </c>
      <c r="J49" s="178">
        <v>3.8</v>
      </c>
      <c r="K49" s="122">
        <v>453.592</v>
      </c>
      <c r="L49" s="180">
        <f t="shared" si="8"/>
        <v>0.8377572797</v>
      </c>
      <c r="M49" s="122" t="s">
        <v>189</v>
      </c>
      <c r="N49" s="139">
        <f t="shared" si="10"/>
        <v>453.592</v>
      </c>
    </row>
    <row r="50">
      <c r="A50" s="122" t="s">
        <v>259</v>
      </c>
      <c r="B50" s="122" t="s">
        <v>110</v>
      </c>
      <c r="C50" s="122" t="s">
        <v>110</v>
      </c>
      <c r="F50" s="122" t="s">
        <v>260</v>
      </c>
      <c r="G50" s="122" t="s">
        <v>112</v>
      </c>
      <c r="I50" s="122" t="s">
        <v>136</v>
      </c>
      <c r="J50" s="178">
        <v>48.0</v>
      </c>
      <c r="K50" s="122">
        <v>2267.96</v>
      </c>
      <c r="L50" s="180">
        <f t="shared" si="8"/>
        <v>2.116439443</v>
      </c>
      <c r="M50" s="122" t="s">
        <v>189</v>
      </c>
      <c r="N50" s="139">
        <f t="shared" si="10"/>
        <v>2267.96</v>
      </c>
    </row>
    <row r="51">
      <c r="A51" s="196"/>
      <c r="B51" s="196"/>
      <c r="C51" s="196"/>
      <c r="D51" s="196"/>
      <c r="E51" s="196"/>
      <c r="F51" s="197" t="s">
        <v>261</v>
      </c>
      <c r="G51" s="197" t="s">
        <v>112</v>
      </c>
      <c r="H51" s="197" t="s">
        <v>113</v>
      </c>
      <c r="I51" s="197" t="s">
        <v>262</v>
      </c>
      <c r="J51" s="198">
        <v>11.2</v>
      </c>
      <c r="K51" s="199">
        <v>190.0</v>
      </c>
      <c r="L51" s="200">
        <f t="shared" si="8"/>
        <v>5.894736842</v>
      </c>
      <c r="M51" s="196"/>
      <c r="N51" s="201">
        <f t="shared" si="10"/>
        <v>190</v>
      </c>
      <c r="O51" s="196"/>
    </row>
    <row r="52">
      <c r="A52" s="196"/>
      <c r="B52" s="196"/>
      <c r="C52" s="196"/>
      <c r="D52" s="196"/>
      <c r="E52" s="196"/>
      <c r="F52" s="197" t="s">
        <v>263</v>
      </c>
      <c r="G52" s="197" t="s">
        <v>112</v>
      </c>
      <c r="H52" s="197" t="s">
        <v>113</v>
      </c>
      <c r="I52" s="197" t="s">
        <v>264</v>
      </c>
      <c r="J52" s="198">
        <v>8.95</v>
      </c>
      <c r="K52" s="202">
        <v>907.185</v>
      </c>
      <c r="L52" s="200">
        <f t="shared" si="8"/>
        <v>0.9865683405</v>
      </c>
      <c r="M52" s="196"/>
      <c r="N52" s="201">
        <f t="shared" si="10"/>
        <v>907.185</v>
      </c>
      <c r="O52" s="196"/>
    </row>
    <row r="53">
      <c r="A53" s="196"/>
      <c r="B53" s="196"/>
      <c r="C53" s="196"/>
      <c r="D53" s="196"/>
      <c r="E53" s="196"/>
      <c r="F53" s="197" t="s">
        <v>265</v>
      </c>
      <c r="G53" s="197" t="s">
        <v>112</v>
      </c>
      <c r="H53" s="197" t="s">
        <v>247</v>
      </c>
      <c r="I53" s="197" t="s">
        <v>266</v>
      </c>
      <c r="J53" s="198">
        <v>76.0</v>
      </c>
      <c r="K53" s="197">
        <v>3401.94</v>
      </c>
      <c r="L53" s="200">
        <f t="shared" si="8"/>
        <v>2.234019412</v>
      </c>
      <c r="M53" s="196"/>
      <c r="N53" s="201">
        <f t="shared" si="10"/>
        <v>3401.94</v>
      </c>
      <c r="O53" s="19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6.14"/>
    <col customWidth="1" min="2" max="23" width="17.29"/>
    <col customWidth="1" min="24" max="24" width="22.71"/>
  </cols>
  <sheetData>
    <row r="1">
      <c r="A1" s="203" t="str">
        <f>COSTS!A1</f>
        <v>COMPONENT</v>
      </c>
      <c r="B1" s="147" t="s">
        <v>43</v>
      </c>
      <c r="C1" s="147" t="s">
        <v>267</v>
      </c>
      <c r="D1" s="147" t="s">
        <v>268</v>
      </c>
      <c r="E1" s="147" t="s">
        <v>44</v>
      </c>
      <c r="F1" s="147" t="s">
        <v>267</v>
      </c>
      <c r="G1" s="147" t="s">
        <v>268</v>
      </c>
      <c r="H1" s="147" t="s">
        <v>45</v>
      </c>
      <c r="I1" s="147" t="s">
        <v>267</v>
      </c>
      <c r="J1" s="147" t="s">
        <v>268</v>
      </c>
      <c r="K1" s="147" t="s">
        <v>46</v>
      </c>
      <c r="L1" s="147" t="s">
        <v>267</v>
      </c>
      <c r="M1" s="147" t="s">
        <v>268</v>
      </c>
      <c r="N1" s="147" t="s">
        <v>47</v>
      </c>
      <c r="O1" s="147" t="s">
        <v>267</v>
      </c>
      <c r="P1" s="147" t="s">
        <v>268</v>
      </c>
      <c r="Q1" s="147" t="s">
        <v>48</v>
      </c>
      <c r="R1" s="147" t="s">
        <v>267</v>
      </c>
      <c r="S1" s="147" t="s">
        <v>268</v>
      </c>
      <c r="T1" s="147" t="s">
        <v>49</v>
      </c>
      <c r="U1" s="147" t="s">
        <v>267</v>
      </c>
      <c r="V1" s="147" t="s">
        <v>268</v>
      </c>
      <c r="W1" s="122" t="s">
        <v>269</v>
      </c>
    </row>
    <row r="2">
      <c r="A2" s="205" t="str">
        <f>COSTS!A2</f>
        <v>Anchovy fillets</v>
      </c>
      <c r="B2" s="206">
        <f>M!V2</f>
        <v>0</v>
      </c>
      <c r="C2" s="206">
        <f t="shared" ref="C2:C50" si="1">B2+E2</f>
        <v>0</v>
      </c>
      <c r="D2" s="207"/>
      <c r="E2" s="206">
        <f>Tu!V2</f>
        <v>0</v>
      </c>
      <c r="F2" s="206">
        <f t="shared" ref="F2:F50" si="2">E2+H2</f>
        <v>0</v>
      </c>
      <c r="G2" s="207"/>
      <c r="H2" s="206">
        <f>W!V2</f>
        <v>0</v>
      </c>
      <c r="I2" s="206">
        <f t="shared" ref="I2:I50" si="3">H2+K2</f>
        <v>0</v>
      </c>
      <c r="J2" s="207"/>
      <c r="K2" s="206">
        <f>Th!V2</f>
        <v>0</v>
      </c>
      <c r="L2" s="206">
        <f t="shared" ref="L2:L50" si="4">K2+N2</f>
        <v>0</v>
      </c>
      <c r="M2" s="207"/>
      <c r="N2" s="206">
        <f>F!V2</f>
        <v>0</v>
      </c>
      <c r="O2" s="206">
        <f t="shared" ref="O2:O50" si="5">N2+Q2</f>
        <v>0</v>
      </c>
      <c r="P2" s="207"/>
      <c r="Q2" s="206">
        <f>Sa!V2</f>
        <v>0</v>
      </c>
      <c r="R2" s="206">
        <f t="shared" ref="R2:R50" si="6">Q2+T2</f>
        <v>0</v>
      </c>
      <c r="S2" s="207"/>
      <c r="T2" s="206">
        <f>Su!V2</f>
        <v>0</v>
      </c>
      <c r="U2" s="206">
        <f t="shared" ref="U2:U50" si="7">T2+B2</f>
        <v>0</v>
      </c>
      <c r="V2" s="207"/>
      <c r="W2" s="206">
        <f t="shared" ref="W2:W50" si="8">SUM(B2,E2,H2,K2,N2,Q2,T2)</f>
        <v>0</v>
      </c>
      <c r="X2" s="206" t="str">
        <f>ROUND((W2/COSTS!K2),2)&amp;" "&amp;COSTS!I2</f>
        <v>0 1 kg cup</v>
      </c>
    </row>
    <row r="3">
      <c r="A3" s="210" t="str">
        <f>COSTS!A3</f>
        <v>Balsamic vinegar</v>
      </c>
      <c r="B3" s="211">
        <f>M!V3</f>
        <v>23.38933333</v>
      </c>
      <c r="C3" s="211">
        <f t="shared" si="1"/>
        <v>45.73333333</v>
      </c>
      <c r="D3" s="212"/>
      <c r="E3" s="211">
        <f>Tu!V3</f>
        <v>22.344</v>
      </c>
      <c r="F3" s="211">
        <f t="shared" si="2"/>
        <v>44.42666667</v>
      </c>
      <c r="G3" s="212"/>
      <c r="H3" s="211">
        <f>W!V3</f>
        <v>22.08266667</v>
      </c>
      <c r="I3" s="211">
        <f t="shared" si="3"/>
        <v>52.99035897</v>
      </c>
      <c r="J3" s="212"/>
      <c r="K3" s="211">
        <f>Th!V3</f>
        <v>30.90769231</v>
      </c>
      <c r="L3" s="211">
        <f t="shared" si="4"/>
        <v>78.008</v>
      </c>
      <c r="M3" s="212"/>
      <c r="N3" s="211">
        <f>F!V3</f>
        <v>47.10030769</v>
      </c>
      <c r="O3" s="211">
        <f t="shared" si="5"/>
        <v>104.3679441</v>
      </c>
      <c r="P3" s="212"/>
      <c r="Q3" s="211">
        <f>Sa!V3</f>
        <v>57.26763636</v>
      </c>
      <c r="R3" s="211">
        <f t="shared" si="6"/>
        <v>89.91054545</v>
      </c>
      <c r="S3" s="212"/>
      <c r="T3" s="211">
        <f>Su!V3</f>
        <v>32.64290909</v>
      </c>
      <c r="U3" s="211">
        <f t="shared" si="7"/>
        <v>56.03224242</v>
      </c>
      <c r="V3" s="212"/>
      <c r="W3" s="211">
        <f t="shared" si="8"/>
        <v>235.7345455</v>
      </c>
      <c r="X3" s="211" t="str">
        <f>ROUND((W3/COSTS!K3),1)&amp;" "&amp;COSTS!I3</f>
        <v>0 2 ct case, 5 liter jug</v>
      </c>
    </row>
    <row r="4">
      <c r="A4" s="203" t="str">
        <f>COSTS!A4</f>
        <v>Basil</v>
      </c>
      <c r="B4" s="139">
        <f>M!V4</f>
        <v>157.878</v>
      </c>
      <c r="C4" s="139">
        <f t="shared" si="1"/>
        <v>308.7</v>
      </c>
      <c r="E4" s="139">
        <f>Tu!V4</f>
        <v>150.822</v>
      </c>
      <c r="F4" s="139">
        <f t="shared" si="2"/>
        <v>299.88</v>
      </c>
      <c r="H4" s="139">
        <f>W!V4</f>
        <v>149.058</v>
      </c>
      <c r="I4" s="139">
        <f t="shared" si="3"/>
        <v>357.6849231</v>
      </c>
      <c r="K4" s="139">
        <f>Th!V4</f>
        <v>208.6269231</v>
      </c>
      <c r="L4" s="139">
        <f t="shared" si="4"/>
        <v>526.554</v>
      </c>
      <c r="N4" s="139">
        <f>F!V4</f>
        <v>317.9270769</v>
      </c>
      <c r="O4" s="139">
        <f t="shared" si="5"/>
        <v>704.4836224</v>
      </c>
      <c r="Q4" s="139">
        <f>Sa!V4</f>
        <v>386.5565455</v>
      </c>
      <c r="R4" s="139">
        <f t="shared" si="6"/>
        <v>606.8961818</v>
      </c>
      <c r="T4" s="139">
        <f>Su!V4</f>
        <v>220.3396364</v>
      </c>
      <c r="U4" s="139">
        <f t="shared" si="7"/>
        <v>378.2176364</v>
      </c>
      <c r="W4" s="139">
        <f t="shared" si="8"/>
        <v>1591.208182</v>
      </c>
      <c r="X4" s="139" t="str">
        <f>ROUND((W4/COSTS!K4),1)&amp;" "&amp;COSTS!I4</f>
        <v>6.8 1 lb bag</v>
      </c>
    </row>
    <row r="5">
      <c r="A5" s="215" t="str">
        <f>COSTS!A5</f>
        <v>BIGA</v>
      </c>
      <c r="B5" s="216">
        <f>M!V5</f>
        <v>0</v>
      </c>
      <c r="C5" s="216">
        <f t="shared" si="1"/>
        <v>0</v>
      </c>
      <c r="D5" s="30"/>
      <c r="E5" s="216">
        <f>Tu!V5</f>
        <v>0</v>
      </c>
      <c r="F5" s="216">
        <f t="shared" si="2"/>
        <v>0</v>
      </c>
      <c r="G5" s="30"/>
      <c r="H5" s="216">
        <f>W!V5</f>
        <v>0</v>
      </c>
      <c r="I5" s="216">
        <f t="shared" si="3"/>
        <v>0</v>
      </c>
      <c r="J5" s="30"/>
      <c r="K5" s="216">
        <f>Th!V5</f>
        <v>0</v>
      </c>
      <c r="L5" s="216">
        <f t="shared" si="4"/>
        <v>0</v>
      </c>
      <c r="M5" s="30"/>
      <c r="N5" s="216">
        <f>F!V5</f>
        <v>0</v>
      </c>
      <c r="O5" s="216">
        <f t="shared" si="5"/>
        <v>0</v>
      </c>
      <c r="P5" s="30"/>
      <c r="Q5" s="216">
        <f>Sa!V5</f>
        <v>0</v>
      </c>
      <c r="R5" s="216">
        <f t="shared" si="6"/>
        <v>0</v>
      </c>
      <c r="S5" s="30"/>
      <c r="T5" s="216">
        <f>Su!V5</f>
        <v>0</v>
      </c>
      <c r="U5" s="216">
        <f t="shared" si="7"/>
        <v>0</v>
      </c>
      <c r="V5" s="30"/>
      <c r="W5" s="216">
        <f t="shared" si="8"/>
        <v>0</v>
      </c>
      <c r="X5" s="216" t="str">
        <f>ROUND((W5/COSTS!K5),1)&amp;" "&amp;COSTS!I5</f>
        <v>0 60 dough balls</v>
      </c>
    </row>
    <row r="6">
      <c r="A6" s="203" t="str">
        <f>COSTS!A6</f>
        <v>Caesar dressing</v>
      </c>
      <c r="B6" s="139">
        <f>M!V6</f>
        <v>121.72</v>
      </c>
      <c r="C6" s="139">
        <f t="shared" si="1"/>
        <v>238</v>
      </c>
      <c r="E6" s="139">
        <f>Tu!V6</f>
        <v>116.28</v>
      </c>
      <c r="F6" s="139">
        <f t="shared" si="2"/>
        <v>231.2</v>
      </c>
      <c r="H6" s="139">
        <f>W!V6</f>
        <v>114.92</v>
      </c>
      <c r="I6" s="139">
        <f t="shared" si="3"/>
        <v>275.7661538</v>
      </c>
      <c r="K6" s="139">
        <f>Th!V6</f>
        <v>160.8461538</v>
      </c>
      <c r="L6" s="139">
        <f t="shared" si="4"/>
        <v>405.96</v>
      </c>
      <c r="N6" s="139">
        <f>F!V6</f>
        <v>245.1138462</v>
      </c>
      <c r="O6" s="139">
        <f t="shared" si="5"/>
        <v>543.1393007</v>
      </c>
      <c r="Q6" s="139">
        <f>Sa!V6</f>
        <v>298.0254545</v>
      </c>
      <c r="R6" s="139">
        <f t="shared" si="6"/>
        <v>467.9018182</v>
      </c>
      <c r="T6" s="139">
        <f>Su!V6</f>
        <v>169.8763636</v>
      </c>
      <c r="U6" s="139">
        <f t="shared" si="7"/>
        <v>291.5963636</v>
      </c>
      <c r="W6" s="139">
        <f t="shared" si="8"/>
        <v>1226.781818</v>
      </c>
      <c r="X6" s="139" t="str">
        <f>ROUND((W6/COSTS!K6),1)&amp;" "&amp;COSTS!I6</f>
        <v>1.4 1 liter</v>
      </c>
    </row>
    <row r="7">
      <c r="A7" s="218" t="str">
        <f>COSTS!A7</f>
        <v>Cranberries, dried</v>
      </c>
      <c r="B7" s="149">
        <f>M!V7</f>
        <v>23.86666667</v>
      </c>
      <c r="C7" s="149">
        <f t="shared" si="1"/>
        <v>46.66666667</v>
      </c>
      <c r="D7" s="79"/>
      <c r="E7" s="149">
        <f>Tu!V7</f>
        <v>22.8</v>
      </c>
      <c r="F7" s="149">
        <f t="shared" si="2"/>
        <v>45.33333333</v>
      </c>
      <c r="G7" s="79"/>
      <c r="H7" s="149">
        <f>W!V7</f>
        <v>22.53333333</v>
      </c>
      <c r="I7" s="149">
        <f t="shared" si="3"/>
        <v>54.07179487</v>
      </c>
      <c r="J7" s="79"/>
      <c r="K7" s="149">
        <f>Th!V7</f>
        <v>31.53846154</v>
      </c>
      <c r="L7" s="149">
        <f t="shared" si="4"/>
        <v>79.6</v>
      </c>
      <c r="M7" s="79"/>
      <c r="N7" s="149">
        <f>F!V7</f>
        <v>48.06153846</v>
      </c>
      <c r="O7" s="149">
        <f t="shared" si="5"/>
        <v>106.4979021</v>
      </c>
      <c r="P7" s="79"/>
      <c r="Q7" s="149">
        <f>Sa!V7</f>
        <v>58.43636364</v>
      </c>
      <c r="R7" s="149">
        <f t="shared" si="6"/>
        <v>91.74545455</v>
      </c>
      <c r="S7" s="79"/>
      <c r="T7" s="149">
        <f>Su!V7</f>
        <v>33.30909091</v>
      </c>
      <c r="U7" s="149">
        <f t="shared" si="7"/>
        <v>57.17575758</v>
      </c>
      <c r="V7" s="79"/>
      <c r="W7" s="149">
        <f t="shared" si="8"/>
        <v>240.5454545</v>
      </c>
      <c r="X7" s="149" t="str">
        <f>ROUND((W7/COSTS!K7),1)&amp;" "&amp;COSTS!I7</f>
        <v>0.1 5 lb bag</v>
      </c>
    </row>
    <row r="8">
      <c r="A8" s="203" t="str">
        <f>COSTS!A8</f>
        <v>Croutons</v>
      </c>
      <c r="B8" s="139">
        <f>M!V8</f>
        <v>73.032</v>
      </c>
      <c r="C8" s="139">
        <f t="shared" si="1"/>
        <v>142.8</v>
      </c>
      <c r="E8" s="139">
        <f>Tu!V8</f>
        <v>69.768</v>
      </c>
      <c r="F8" s="139">
        <f t="shared" si="2"/>
        <v>138.72</v>
      </c>
      <c r="H8" s="139">
        <f>W!V8</f>
        <v>68.952</v>
      </c>
      <c r="I8" s="139">
        <f t="shared" si="3"/>
        <v>165.4596923</v>
      </c>
      <c r="K8" s="139">
        <f>Th!V8</f>
        <v>96.50769231</v>
      </c>
      <c r="L8" s="139">
        <f t="shared" si="4"/>
        <v>243.576</v>
      </c>
      <c r="N8" s="139">
        <f>F!V8</f>
        <v>147.0683077</v>
      </c>
      <c r="O8" s="139">
        <f t="shared" si="5"/>
        <v>325.8835804</v>
      </c>
      <c r="Q8" s="139">
        <f>Sa!V8</f>
        <v>178.8152727</v>
      </c>
      <c r="R8" s="139">
        <f t="shared" si="6"/>
        <v>280.7410909</v>
      </c>
      <c r="T8" s="139">
        <f>Su!V8</f>
        <v>101.9258182</v>
      </c>
      <c r="U8" s="139">
        <f t="shared" si="7"/>
        <v>174.9578182</v>
      </c>
      <c r="W8" s="139">
        <f t="shared" si="8"/>
        <v>736.0690909</v>
      </c>
      <c r="X8" s="139" t="str">
        <f>ROUND((W8/COSTS!K8),1)&amp;" "&amp;COSTS!I8</f>
        <v>2.3 1 loaf</v>
      </c>
    </row>
    <row r="9">
      <c r="A9" s="219" t="str">
        <f>COSTS!A9</f>
        <v>Dough</v>
      </c>
      <c r="B9" s="220">
        <f>M!V9</f>
        <v>16444.13333</v>
      </c>
      <c r="C9" s="220">
        <f t="shared" si="1"/>
        <v>32153.33333</v>
      </c>
      <c r="D9" s="221"/>
      <c r="E9" s="220">
        <f>Tu!V9</f>
        <v>15709.2</v>
      </c>
      <c r="F9" s="220">
        <f t="shared" si="2"/>
        <v>31234.66667</v>
      </c>
      <c r="G9" s="221"/>
      <c r="H9" s="220">
        <f>W!V9</f>
        <v>15525.46667</v>
      </c>
      <c r="I9" s="220">
        <f t="shared" si="3"/>
        <v>37255.46667</v>
      </c>
      <c r="J9" s="221"/>
      <c r="K9" s="220">
        <f>Th!V9</f>
        <v>21730</v>
      </c>
      <c r="L9" s="220">
        <f t="shared" si="4"/>
        <v>54844.4</v>
      </c>
      <c r="M9" s="221"/>
      <c r="N9" s="220">
        <f>F!V9</f>
        <v>33114.4</v>
      </c>
      <c r="O9" s="220">
        <f t="shared" si="5"/>
        <v>73377.05455</v>
      </c>
      <c r="P9" s="221"/>
      <c r="Q9" s="220">
        <f>Sa!V9</f>
        <v>40262.65455</v>
      </c>
      <c r="R9" s="220">
        <f t="shared" si="6"/>
        <v>63212.61818</v>
      </c>
      <c r="S9" s="221"/>
      <c r="T9" s="220">
        <f>Su!V9</f>
        <v>22949.96364</v>
      </c>
      <c r="U9" s="220">
        <f t="shared" si="7"/>
        <v>39394.09697</v>
      </c>
      <c r="V9" s="221"/>
      <c r="W9" s="220">
        <f t="shared" si="8"/>
        <v>165735.8182</v>
      </c>
      <c r="X9" s="220" t="str">
        <f>ROUND((W9/COSTS!K9),1)&amp;" "&amp;COSTS!I9</f>
        <v>10.4 60 dough balls</v>
      </c>
    </row>
    <row r="10">
      <c r="A10" s="205" t="str">
        <f>COSTS!A10</f>
        <v>EGGS</v>
      </c>
      <c r="B10" s="206">
        <f>M!V10</f>
        <v>0</v>
      </c>
      <c r="C10" s="206">
        <f t="shared" si="1"/>
        <v>0</v>
      </c>
      <c r="D10" s="207"/>
      <c r="E10" s="206">
        <f>Tu!V10</f>
        <v>0</v>
      </c>
      <c r="F10" s="206">
        <f t="shared" si="2"/>
        <v>0</v>
      </c>
      <c r="G10" s="207"/>
      <c r="H10" s="206">
        <f>W!V10</f>
        <v>0</v>
      </c>
      <c r="I10" s="206">
        <f t="shared" si="3"/>
        <v>0</v>
      </c>
      <c r="J10" s="207"/>
      <c r="K10" s="206">
        <f>Th!V10</f>
        <v>0</v>
      </c>
      <c r="L10" s="206">
        <f t="shared" si="4"/>
        <v>0</v>
      </c>
      <c r="M10" s="207"/>
      <c r="N10" s="206">
        <f>F!V10</f>
        <v>0</v>
      </c>
      <c r="O10" s="206">
        <f t="shared" si="5"/>
        <v>0</v>
      </c>
      <c r="P10" s="207"/>
      <c r="Q10" s="206">
        <f>Sa!V10</f>
        <v>0</v>
      </c>
      <c r="R10" s="206">
        <f t="shared" si="6"/>
        <v>0</v>
      </c>
      <c r="S10" s="207"/>
      <c r="T10" s="206">
        <f>Su!V10</f>
        <v>0</v>
      </c>
      <c r="U10" s="206">
        <f t="shared" si="7"/>
        <v>0</v>
      </c>
      <c r="V10" s="207"/>
      <c r="W10" s="206">
        <f t="shared" si="8"/>
        <v>0</v>
      </c>
      <c r="X10" s="206" t="str">
        <f>ROUND((W10/COSTS!K10),1)&amp;" "&amp;COSTS!I10</f>
        <v>0 1 dozen</v>
      </c>
    </row>
    <row r="11">
      <c r="A11" s="205" t="str">
        <f>COSTS!A11</f>
        <v>FLOUR, WHITE</v>
      </c>
      <c r="B11" s="206">
        <f>M!V11</f>
        <v>0</v>
      </c>
      <c r="C11" s="206">
        <f t="shared" si="1"/>
        <v>0</v>
      </c>
      <c r="D11" s="207"/>
      <c r="E11" s="206">
        <f>Tu!V11</f>
        <v>0</v>
      </c>
      <c r="F11" s="206">
        <f t="shared" si="2"/>
        <v>0</v>
      </c>
      <c r="G11" s="207"/>
      <c r="H11" s="206">
        <f>W!V11</f>
        <v>0</v>
      </c>
      <c r="I11" s="206">
        <f t="shared" si="3"/>
        <v>0</v>
      </c>
      <c r="J11" s="207"/>
      <c r="K11" s="206">
        <f>Th!V11</f>
        <v>0</v>
      </c>
      <c r="L11" s="206">
        <f t="shared" si="4"/>
        <v>0</v>
      </c>
      <c r="M11" s="207"/>
      <c r="N11" s="206">
        <f>F!V11</f>
        <v>0</v>
      </c>
      <c r="O11" s="206">
        <f t="shared" si="5"/>
        <v>0</v>
      </c>
      <c r="P11" s="207"/>
      <c r="Q11" s="206">
        <f>Sa!V11</f>
        <v>0</v>
      </c>
      <c r="R11" s="206">
        <f t="shared" si="6"/>
        <v>0</v>
      </c>
      <c r="S11" s="207"/>
      <c r="T11" s="206">
        <f>Su!V11</f>
        <v>0</v>
      </c>
      <c r="U11" s="206">
        <f t="shared" si="7"/>
        <v>0</v>
      </c>
      <c r="V11" s="207"/>
      <c r="W11" s="206">
        <f t="shared" si="8"/>
        <v>0</v>
      </c>
      <c r="X11" s="206" t="str">
        <f>ROUND((W11/COSTS!K11),1)&amp;" "&amp;COSTS!I11</f>
        <v>0 50 lb bag</v>
      </c>
    </row>
    <row r="12">
      <c r="A12" s="205" t="str">
        <f>COSTS!A12</f>
        <v>FLOUR, WHOLE WHEAT</v>
      </c>
      <c r="B12" s="206">
        <f>M!V12</f>
        <v>0</v>
      </c>
      <c r="C12" s="206">
        <f t="shared" si="1"/>
        <v>0</v>
      </c>
      <c r="D12" s="207"/>
      <c r="E12" s="206">
        <f>Tu!V12</f>
        <v>0</v>
      </c>
      <c r="F12" s="206">
        <f t="shared" si="2"/>
        <v>0</v>
      </c>
      <c r="G12" s="207"/>
      <c r="H12" s="206">
        <f>W!V12</f>
        <v>0</v>
      </c>
      <c r="I12" s="206">
        <f t="shared" si="3"/>
        <v>0</v>
      </c>
      <c r="J12" s="207"/>
      <c r="K12" s="206">
        <f>Th!V12</f>
        <v>0</v>
      </c>
      <c r="L12" s="206">
        <f t="shared" si="4"/>
        <v>0</v>
      </c>
      <c r="M12" s="207"/>
      <c r="N12" s="206">
        <f>F!V12</f>
        <v>0</v>
      </c>
      <c r="O12" s="206">
        <f t="shared" si="5"/>
        <v>0</v>
      </c>
      <c r="P12" s="207"/>
      <c r="Q12" s="206">
        <f>Sa!V12</f>
        <v>0</v>
      </c>
      <c r="R12" s="206">
        <f t="shared" si="6"/>
        <v>0</v>
      </c>
      <c r="S12" s="207"/>
      <c r="T12" s="206">
        <f>Su!V12</f>
        <v>0</v>
      </c>
      <c r="U12" s="206">
        <f t="shared" si="7"/>
        <v>0</v>
      </c>
      <c r="V12" s="207"/>
      <c r="W12" s="206">
        <f t="shared" si="8"/>
        <v>0</v>
      </c>
      <c r="X12" s="206" t="str">
        <f>ROUND((W12/COSTS!K12),1)&amp;" "&amp;COSTS!I12</f>
        <v>0 50 lb bag</v>
      </c>
    </row>
    <row r="13">
      <c r="A13" s="219" t="str">
        <f>COSTS!A13</f>
        <v>Garlic, raw</v>
      </c>
      <c r="B13" s="220">
        <f>M!V13</f>
        <v>28.64</v>
      </c>
      <c r="C13" s="220">
        <f t="shared" si="1"/>
        <v>56</v>
      </c>
      <c r="D13" s="221"/>
      <c r="E13" s="220">
        <f>Tu!V13</f>
        <v>27.36</v>
      </c>
      <c r="F13" s="220">
        <f t="shared" si="2"/>
        <v>54.4</v>
      </c>
      <c r="G13" s="221"/>
      <c r="H13" s="220">
        <f>W!V13</f>
        <v>27.04</v>
      </c>
      <c r="I13" s="220">
        <f t="shared" si="3"/>
        <v>64.88615385</v>
      </c>
      <c r="J13" s="221"/>
      <c r="K13" s="220">
        <f>Th!V13</f>
        <v>37.84615385</v>
      </c>
      <c r="L13" s="220">
        <f t="shared" si="4"/>
        <v>95.52</v>
      </c>
      <c r="M13" s="221"/>
      <c r="N13" s="220">
        <f>F!V13</f>
        <v>57.67384615</v>
      </c>
      <c r="O13" s="220">
        <f t="shared" si="5"/>
        <v>127.7974825</v>
      </c>
      <c r="P13" s="221"/>
      <c r="Q13" s="220">
        <f>Sa!V13</f>
        <v>70.12363636</v>
      </c>
      <c r="R13" s="220">
        <f t="shared" si="6"/>
        <v>110.0945455</v>
      </c>
      <c r="S13" s="221"/>
      <c r="T13" s="220">
        <f>Su!V13</f>
        <v>39.97090909</v>
      </c>
      <c r="U13" s="220">
        <f t="shared" si="7"/>
        <v>68.61090909</v>
      </c>
      <c r="V13" s="221"/>
      <c r="W13" s="220">
        <f t="shared" si="8"/>
        <v>288.6545455</v>
      </c>
      <c r="X13" s="220" t="str">
        <f>ROUND((W13/COSTS!K13),1)&amp;" "&amp;COSTS!I13</f>
        <v>0.1 5 lb bag</v>
      </c>
    </row>
    <row r="14">
      <c r="A14" s="219" t="str">
        <f>COSTS!A14</f>
        <v>Garlic, roasted</v>
      </c>
      <c r="B14" s="220">
        <f>M!V14</f>
        <v>143.2</v>
      </c>
      <c r="C14" s="220">
        <f t="shared" si="1"/>
        <v>280</v>
      </c>
      <c r="D14" s="221"/>
      <c r="E14" s="220">
        <f>Tu!V14</f>
        <v>136.8</v>
      </c>
      <c r="F14" s="220">
        <f t="shared" si="2"/>
        <v>272</v>
      </c>
      <c r="G14" s="221"/>
      <c r="H14" s="220">
        <f>W!V14</f>
        <v>135.2</v>
      </c>
      <c r="I14" s="220">
        <f t="shared" si="3"/>
        <v>324.4307692</v>
      </c>
      <c r="J14" s="221"/>
      <c r="K14" s="220">
        <f>Th!V14</f>
        <v>189.2307692</v>
      </c>
      <c r="L14" s="220">
        <f t="shared" si="4"/>
        <v>477.6</v>
      </c>
      <c r="M14" s="221"/>
      <c r="N14" s="220">
        <f>F!V14</f>
        <v>288.3692308</v>
      </c>
      <c r="O14" s="220">
        <f t="shared" si="5"/>
        <v>638.9874126</v>
      </c>
      <c r="P14" s="221"/>
      <c r="Q14" s="220">
        <f>Sa!V14</f>
        <v>350.6181818</v>
      </c>
      <c r="R14" s="220">
        <f t="shared" si="6"/>
        <v>550.4727273</v>
      </c>
      <c r="S14" s="221"/>
      <c r="T14" s="220">
        <f>Su!V14</f>
        <v>199.8545455</v>
      </c>
      <c r="U14" s="220">
        <f t="shared" si="7"/>
        <v>343.0545455</v>
      </c>
      <c r="V14" s="221"/>
      <c r="W14" s="220">
        <f t="shared" si="8"/>
        <v>1443.272727</v>
      </c>
      <c r="X14" s="220" t="str">
        <f>ROUND((W14/COSTS!K14),1)&amp;" "&amp;COSTS!I14</f>
        <v>0.6 5 lb bag</v>
      </c>
    </row>
    <row r="15">
      <c r="A15" s="219" t="str">
        <f>COSTS!A15</f>
        <v>Grana Padano</v>
      </c>
      <c r="B15" s="220">
        <f>M!V15</f>
        <v>167.544</v>
      </c>
      <c r="C15" s="220">
        <f t="shared" si="1"/>
        <v>327.6</v>
      </c>
      <c r="D15" s="221"/>
      <c r="E15" s="220">
        <f>Tu!V15</f>
        <v>160.056</v>
      </c>
      <c r="F15" s="220">
        <f t="shared" si="2"/>
        <v>318.24</v>
      </c>
      <c r="G15" s="221"/>
      <c r="H15" s="220">
        <f>W!V15</f>
        <v>158.184</v>
      </c>
      <c r="I15" s="220">
        <f t="shared" si="3"/>
        <v>379.584</v>
      </c>
      <c r="J15" s="221"/>
      <c r="K15" s="220">
        <f>Th!V15</f>
        <v>221.4</v>
      </c>
      <c r="L15" s="220">
        <f t="shared" si="4"/>
        <v>558.792</v>
      </c>
      <c r="M15" s="221"/>
      <c r="N15" s="220">
        <f>F!V15</f>
        <v>337.392</v>
      </c>
      <c r="O15" s="220">
        <f t="shared" si="5"/>
        <v>747.6152727</v>
      </c>
      <c r="P15" s="221"/>
      <c r="Q15" s="220">
        <f>Sa!V15</f>
        <v>410.2232727</v>
      </c>
      <c r="R15" s="220">
        <f t="shared" si="6"/>
        <v>644.0530909</v>
      </c>
      <c r="S15" s="221"/>
      <c r="T15" s="220">
        <f>Su!V15</f>
        <v>233.8298182</v>
      </c>
      <c r="U15" s="220">
        <f t="shared" si="7"/>
        <v>401.3738182</v>
      </c>
      <c r="V15" s="221"/>
      <c r="W15" s="220">
        <f t="shared" si="8"/>
        <v>1688.629091</v>
      </c>
      <c r="X15" s="220" t="str">
        <f>ROUND((W15/COSTS!K15),1)&amp;" "&amp;COSTS!I15</f>
        <v>4.6 per lb (~10 lb wheel)</v>
      </c>
    </row>
    <row r="16">
      <c r="A16" s="203" t="str">
        <f>COSTS!A16</f>
        <v>Hazelnuts, candied</v>
      </c>
      <c r="B16" s="139">
        <f>M!V16</f>
        <v>35.8</v>
      </c>
      <c r="C16" s="139">
        <f t="shared" si="1"/>
        <v>70</v>
      </c>
      <c r="E16" s="139">
        <f>Tu!V16</f>
        <v>34.2</v>
      </c>
      <c r="F16" s="139">
        <f t="shared" si="2"/>
        <v>68</v>
      </c>
      <c r="H16" s="139">
        <f>W!V16</f>
        <v>33.8</v>
      </c>
      <c r="I16" s="139">
        <f t="shared" si="3"/>
        <v>81.10769231</v>
      </c>
      <c r="K16" s="139">
        <f>Th!V16</f>
        <v>47.30769231</v>
      </c>
      <c r="L16" s="139">
        <f t="shared" si="4"/>
        <v>119.4</v>
      </c>
      <c r="N16" s="139">
        <f>F!V16</f>
        <v>72.09230769</v>
      </c>
      <c r="O16" s="139">
        <f t="shared" si="5"/>
        <v>159.7468531</v>
      </c>
      <c r="Q16" s="139">
        <f>Sa!V16</f>
        <v>87.65454545</v>
      </c>
      <c r="R16" s="139">
        <f t="shared" si="6"/>
        <v>137.6181818</v>
      </c>
      <c r="T16" s="139">
        <f>Su!V16</f>
        <v>49.96363636</v>
      </c>
      <c r="U16" s="139">
        <f t="shared" si="7"/>
        <v>85.76363636</v>
      </c>
      <c r="W16" s="139">
        <f t="shared" si="8"/>
        <v>360.8181818</v>
      </c>
      <c r="X16" s="139" t="str">
        <f>ROUND((W16/COSTS!K16),1)&amp;" "&amp;COSTS!I16</f>
        <v>0.7 1 batch</v>
      </c>
    </row>
    <row r="17">
      <c r="A17" s="219" t="str">
        <f>COSTS!A17</f>
        <v>Hazelnuts, roasted</v>
      </c>
      <c r="B17" s="220">
        <f>M!V17</f>
        <v>35.8</v>
      </c>
      <c r="C17" s="220">
        <f t="shared" si="1"/>
        <v>70</v>
      </c>
      <c r="D17" s="221"/>
      <c r="E17" s="220">
        <f>Tu!V17</f>
        <v>34.2</v>
      </c>
      <c r="F17" s="220">
        <f t="shared" si="2"/>
        <v>68</v>
      </c>
      <c r="G17" s="221"/>
      <c r="H17" s="220">
        <f>W!V17</f>
        <v>33.8</v>
      </c>
      <c r="I17" s="220">
        <f t="shared" si="3"/>
        <v>81.10769231</v>
      </c>
      <c r="J17" s="221"/>
      <c r="K17" s="220">
        <f>Th!V17</f>
        <v>47.30769231</v>
      </c>
      <c r="L17" s="220">
        <f t="shared" si="4"/>
        <v>119.4</v>
      </c>
      <c r="M17" s="221"/>
      <c r="N17" s="220">
        <f>F!V17</f>
        <v>72.09230769</v>
      </c>
      <c r="O17" s="220">
        <f t="shared" si="5"/>
        <v>159.7468531</v>
      </c>
      <c r="P17" s="221"/>
      <c r="Q17" s="220">
        <f>Sa!V17</f>
        <v>87.65454545</v>
      </c>
      <c r="R17" s="220">
        <f t="shared" si="6"/>
        <v>137.6181818</v>
      </c>
      <c r="S17" s="221"/>
      <c r="T17" s="220">
        <f>Su!V17</f>
        <v>49.96363636</v>
      </c>
      <c r="U17" s="220">
        <f t="shared" si="7"/>
        <v>85.76363636</v>
      </c>
      <c r="V17" s="221"/>
      <c r="W17" s="220">
        <f t="shared" si="8"/>
        <v>360.8181818</v>
      </c>
      <c r="X17" s="220" t="str">
        <f>ROUND((W17/COSTS!K17),1)&amp;" "&amp;COSTS!I17</f>
        <v>0.2 5 lb bag</v>
      </c>
    </row>
    <row r="18">
      <c r="A18" s="203" t="str">
        <f>COSTS!A18</f>
        <v>Kefalograviera</v>
      </c>
      <c r="B18" s="139">
        <f>M!V18</f>
        <v>71.6</v>
      </c>
      <c r="C18" s="139">
        <f t="shared" si="1"/>
        <v>140</v>
      </c>
      <c r="E18" s="139">
        <f>Tu!V18</f>
        <v>68.4</v>
      </c>
      <c r="F18" s="139">
        <f t="shared" si="2"/>
        <v>136</v>
      </c>
      <c r="H18" s="139">
        <f>W!V18</f>
        <v>67.6</v>
      </c>
      <c r="I18" s="139">
        <f t="shared" si="3"/>
        <v>162.2153846</v>
      </c>
      <c r="K18" s="139">
        <f>Th!V18</f>
        <v>94.61538462</v>
      </c>
      <c r="L18" s="139">
        <f t="shared" si="4"/>
        <v>238.8</v>
      </c>
      <c r="N18" s="139">
        <f>F!V18</f>
        <v>144.1846154</v>
      </c>
      <c r="O18" s="139">
        <f t="shared" si="5"/>
        <v>319.4937063</v>
      </c>
      <c r="Q18" s="139">
        <f>Sa!V18</f>
        <v>175.3090909</v>
      </c>
      <c r="R18" s="139">
        <f t="shared" si="6"/>
        <v>275.2363636</v>
      </c>
      <c r="T18" s="139">
        <f>Su!V18</f>
        <v>99.92727273</v>
      </c>
      <c r="U18" s="139">
        <f t="shared" si="7"/>
        <v>171.5272727</v>
      </c>
      <c r="W18" s="139">
        <f t="shared" si="8"/>
        <v>721.6363636</v>
      </c>
      <c r="X18" s="139" t="str">
        <f>ROUND((W18/COSTS!K18),1)&amp;" "&amp;COSTS!I18</f>
        <v>1.6 per lb (~2 lb piece)</v>
      </c>
    </row>
    <row r="19">
      <c r="A19" s="219" t="str">
        <f>COSTS!A19</f>
        <v>Lemons</v>
      </c>
      <c r="B19" s="220">
        <f>M!V19</f>
        <v>0.3043</v>
      </c>
      <c r="C19" s="220">
        <f t="shared" si="1"/>
        <v>0.595</v>
      </c>
      <c r="D19" s="221"/>
      <c r="E19" s="220">
        <f>Tu!V19</f>
        <v>0.2907</v>
      </c>
      <c r="F19" s="220">
        <f t="shared" si="2"/>
        <v>0.578</v>
      </c>
      <c r="G19" s="221"/>
      <c r="H19" s="220">
        <f>W!V19</f>
        <v>0.2873</v>
      </c>
      <c r="I19" s="220">
        <f t="shared" si="3"/>
        <v>0.6894153846</v>
      </c>
      <c r="J19" s="221"/>
      <c r="K19" s="220">
        <f>Th!V19</f>
        <v>0.4021153846</v>
      </c>
      <c r="L19" s="220">
        <f t="shared" si="4"/>
        <v>1.0149</v>
      </c>
      <c r="M19" s="221"/>
      <c r="N19" s="220">
        <f>F!V19</f>
        <v>0.6127846154</v>
      </c>
      <c r="O19" s="220">
        <f t="shared" si="5"/>
        <v>1.357848252</v>
      </c>
      <c r="P19" s="221"/>
      <c r="Q19" s="220">
        <f>Sa!V19</f>
        <v>0.7450636364</v>
      </c>
      <c r="R19" s="220">
        <f t="shared" si="6"/>
        <v>1.169754545</v>
      </c>
      <c r="S19" s="221"/>
      <c r="T19" s="220">
        <f>Su!V19</f>
        <v>0.4246909091</v>
      </c>
      <c r="U19" s="220">
        <f t="shared" si="7"/>
        <v>0.7289909091</v>
      </c>
      <c r="V19" s="221"/>
      <c r="W19" s="220">
        <f t="shared" si="8"/>
        <v>3.066954545</v>
      </c>
      <c r="X19" s="220" t="str">
        <f>ROUND((W19/COSTS!K19),1)&amp;" "&amp;COSTS!I19</f>
        <v>0 115 ct case</v>
      </c>
    </row>
    <row r="20">
      <c r="A20" s="203" t="str">
        <f>COSTS!A20</f>
        <v>Lettuce, romaine</v>
      </c>
      <c r="B20" s="139">
        <f>M!V20</f>
        <v>328.644</v>
      </c>
      <c r="C20" s="139">
        <f t="shared" si="1"/>
        <v>642.6</v>
      </c>
      <c r="E20" s="139">
        <f>Tu!V20</f>
        <v>313.956</v>
      </c>
      <c r="F20" s="139">
        <f t="shared" si="2"/>
        <v>624.24</v>
      </c>
      <c r="H20" s="139">
        <f>W!V20</f>
        <v>310.284</v>
      </c>
      <c r="I20" s="139">
        <f t="shared" si="3"/>
        <v>744.5686154</v>
      </c>
      <c r="K20" s="139">
        <f>Th!V20</f>
        <v>434.2846154</v>
      </c>
      <c r="L20" s="139">
        <f t="shared" si="4"/>
        <v>1096.092</v>
      </c>
      <c r="N20" s="139">
        <f>F!V20</f>
        <v>661.8073846</v>
      </c>
      <c r="O20" s="139">
        <f t="shared" si="5"/>
        <v>1466.476112</v>
      </c>
      <c r="Q20" s="139">
        <f>Sa!V20</f>
        <v>804.6687273</v>
      </c>
      <c r="R20" s="139">
        <f t="shared" si="6"/>
        <v>1263.334909</v>
      </c>
      <c r="T20" s="139">
        <f>Su!V20</f>
        <v>458.6661818</v>
      </c>
      <c r="U20" s="139">
        <f t="shared" si="7"/>
        <v>787.3101818</v>
      </c>
      <c r="W20" s="139">
        <f t="shared" si="8"/>
        <v>3312.310909</v>
      </c>
      <c r="X20" s="139" t="str">
        <f>ROUND((W20/COSTS!K20),1)&amp;" "&amp;COSTS!I20</f>
        <v>0.3 24 ct case</v>
      </c>
    </row>
    <row r="21">
      <c r="A21" s="203" t="str">
        <f>COSTS!A21</f>
        <v>Marinara</v>
      </c>
      <c r="B21" s="139">
        <f>M!V21</f>
        <v>3794.8</v>
      </c>
      <c r="C21" s="139">
        <f t="shared" si="1"/>
        <v>7420</v>
      </c>
      <c r="E21" s="139">
        <f>Tu!V21</f>
        <v>3625.2</v>
      </c>
      <c r="F21" s="139">
        <f t="shared" si="2"/>
        <v>7208</v>
      </c>
      <c r="H21" s="139">
        <f>W!V21</f>
        <v>3582.8</v>
      </c>
      <c r="I21" s="139">
        <f t="shared" si="3"/>
        <v>8597.415385</v>
      </c>
      <c r="K21" s="139">
        <f>Th!V21</f>
        <v>5014.615385</v>
      </c>
      <c r="L21" s="139">
        <f t="shared" si="4"/>
        <v>12656.4</v>
      </c>
      <c r="N21" s="139">
        <f>F!V21</f>
        <v>7641.784615</v>
      </c>
      <c r="O21" s="139">
        <f t="shared" si="5"/>
        <v>16933.16643</v>
      </c>
      <c r="Q21" s="139">
        <f>Sa!V21</f>
        <v>9291.381818</v>
      </c>
      <c r="R21" s="139">
        <f t="shared" si="6"/>
        <v>14587.52727</v>
      </c>
      <c r="T21" s="139">
        <f>Su!V21</f>
        <v>5296.145455</v>
      </c>
      <c r="U21" s="139">
        <f t="shared" si="7"/>
        <v>9090.945455</v>
      </c>
      <c r="W21" s="139">
        <f t="shared" si="8"/>
        <v>38246.72727</v>
      </c>
      <c r="X21" s="139" t="str">
        <f>ROUND((W21/COSTS!K21),1)&amp;" "&amp;COSTS!I21</f>
        <v>13.6 4 qt cambro</v>
      </c>
    </row>
    <row r="22">
      <c r="A22" s="203" t="str">
        <f>COSTS!A22</f>
        <v>Mozzarella</v>
      </c>
      <c r="B22" s="139">
        <f>M!V22</f>
        <v>2894.072</v>
      </c>
      <c r="C22" s="139">
        <f t="shared" si="1"/>
        <v>5658.8</v>
      </c>
      <c r="E22" s="139">
        <f>Tu!V22</f>
        <v>2764.728</v>
      </c>
      <c r="F22" s="139">
        <f t="shared" si="2"/>
        <v>5497.12</v>
      </c>
      <c r="H22" s="139">
        <f>W!V22</f>
        <v>2732.392</v>
      </c>
      <c r="I22" s="139">
        <f t="shared" si="3"/>
        <v>6556.745846</v>
      </c>
      <c r="K22" s="139">
        <f>Th!V22</f>
        <v>3824.353846</v>
      </c>
      <c r="L22" s="139">
        <f t="shared" si="4"/>
        <v>9652.296</v>
      </c>
      <c r="N22" s="139">
        <f>F!V22</f>
        <v>5827.942154</v>
      </c>
      <c r="O22" s="139">
        <f t="shared" si="5"/>
        <v>12913.93561</v>
      </c>
      <c r="Q22" s="139">
        <f>Sa!V22</f>
        <v>7085.993455</v>
      </c>
      <c r="R22" s="139">
        <f t="shared" si="6"/>
        <v>11125.05382</v>
      </c>
      <c r="T22" s="139">
        <f>Su!V22</f>
        <v>4039.060364</v>
      </c>
      <c r="U22" s="139">
        <f t="shared" si="7"/>
        <v>6933.132364</v>
      </c>
      <c r="W22" s="139">
        <f t="shared" si="8"/>
        <v>29168.54182</v>
      </c>
      <c r="X22" s="139" t="str">
        <f>ROUND((W22/COSTS!K22),1)&amp;" "&amp;COSTS!I22</f>
        <v>14.6 4 qt cambro</v>
      </c>
    </row>
    <row r="23">
      <c r="A23" s="205" t="str">
        <f>COSTS!A23</f>
        <v>MOZZARELLA CURD</v>
      </c>
      <c r="B23" s="206">
        <f>M!V23</f>
        <v>0</v>
      </c>
      <c r="C23" s="206">
        <f t="shared" si="1"/>
        <v>0</v>
      </c>
      <c r="D23" s="207"/>
      <c r="E23" s="206">
        <f>Tu!V23</f>
        <v>0</v>
      </c>
      <c r="F23" s="206">
        <f t="shared" si="2"/>
        <v>0</v>
      </c>
      <c r="G23" s="207"/>
      <c r="H23" s="206">
        <f>W!V23</f>
        <v>0</v>
      </c>
      <c r="I23" s="206">
        <f t="shared" si="3"/>
        <v>0</v>
      </c>
      <c r="J23" s="207"/>
      <c r="K23" s="206">
        <f>Th!V23</f>
        <v>0</v>
      </c>
      <c r="L23" s="206">
        <f t="shared" si="4"/>
        <v>0</v>
      </c>
      <c r="M23" s="207"/>
      <c r="N23" s="206">
        <f>F!V23</f>
        <v>0</v>
      </c>
      <c r="O23" s="206">
        <f t="shared" si="5"/>
        <v>0</v>
      </c>
      <c r="P23" s="207"/>
      <c r="Q23" s="206">
        <f>Sa!V23</f>
        <v>0</v>
      </c>
      <c r="R23" s="206">
        <f t="shared" si="6"/>
        <v>0</v>
      </c>
      <c r="S23" s="207"/>
      <c r="T23" s="206">
        <f>Su!V23</f>
        <v>0</v>
      </c>
      <c r="U23" s="206">
        <f t="shared" si="7"/>
        <v>0</v>
      </c>
      <c r="V23" s="207"/>
      <c r="W23" s="206">
        <f t="shared" si="8"/>
        <v>0</v>
      </c>
      <c r="X23" s="206" t="str">
        <f>ROUND((W23/COSTS!K23),1)&amp;" "&amp;COSTS!I23</f>
        <v>0 20 lb case</v>
      </c>
    </row>
    <row r="24">
      <c r="A24" s="205" t="str">
        <f>COSTS!A24</f>
        <v>MUSHROOMS</v>
      </c>
      <c r="B24" s="206">
        <f>M!V24</f>
        <v>0</v>
      </c>
      <c r="C24" s="206">
        <f t="shared" si="1"/>
        <v>0</v>
      </c>
      <c r="D24" s="207"/>
      <c r="E24" s="206">
        <f>Tu!V24</f>
        <v>0</v>
      </c>
      <c r="F24" s="206">
        <f t="shared" si="2"/>
        <v>0</v>
      </c>
      <c r="G24" s="207"/>
      <c r="H24" s="206">
        <f>W!V24</f>
        <v>0</v>
      </c>
      <c r="I24" s="206">
        <f t="shared" si="3"/>
        <v>0</v>
      </c>
      <c r="J24" s="207"/>
      <c r="K24" s="206">
        <f>Th!V24</f>
        <v>0</v>
      </c>
      <c r="L24" s="206">
        <f t="shared" si="4"/>
        <v>0</v>
      </c>
      <c r="M24" s="207"/>
      <c r="N24" s="206">
        <f>F!V24</f>
        <v>0</v>
      </c>
      <c r="O24" s="206">
        <f t="shared" si="5"/>
        <v>0</v>
      </c>
      <c r="P24" s="207"/>
      <c r="Q24" s="206">
        <f>Sa!V24</f>
        <v>0</v>
      </c>
      <c r="R24" s="206">
        <f t="shared" si="6"/>
        <v>0</v>
      </c>
      <c r="S24" s="207"/>
      <c r="T24" s="206">
        <f>Su!V24</f>
        <v>0</v>
      </c>
      <c r="U24" s="206">
        <f t="shared" si="7"/>
        <v>0</v>
      </c>
      <c r="V24" s="207"/>
      <c r="W24" s="206">
        <f t="shared" si="8"/>
        <v>0</v>
      </c>
      <c r="X24" s="206" t="str">
        <f>ROUND((W24/COSTS!K24),1)&amp;" "&amp;COSTS!I24</f>
        <v>0 10 lb case</v>
      </c>
    </row>
    <row r="25">
      <c r="A25" s="203" t="str">
        <f>COSTS!A25</f>
        <v>Mushrooms, cooked</v>
      </c>
      <c r="B25" s="139">
        <f>M!V25</f>
        <v>429.6</v>
      </c>
      <c r="C25" s="139">
        <f t="shared" si="1"/>
        <v>840</v>
      </c>
      <c r="E25" s="139">
        <f>Tu!V25</f>
        <v>410.4</v>
      </c>
      <c r="F25" s="139">
        <f t="shared" si="2"/>
        <v>816</v>
      </c>
      <c r="H25" s="139">
        <f>W!V25</f>
        <v>405.6</v>
      </c>
      <c r="I25" s="139">
        <f t="shared" si="3"/>
        <v>973.2923077</v>
      </c>
      <c r="K25" s="139">
        <f>Th!V25</f>
        <v>567.6923077</v>
      </c>
      <c r="L25" s="139">
        <f t="shared" si="4"/>
        <v>1432.8</v>
      </c>
      <c r="N25" s="139">
        <f>F!V25</f>
        <v>865.1076923</v>
      </c>
      <c r="O25" s="139">
        <f t="shared" si="5"/>
        <v>1916.962238</v>
      </c>
      <c r="Q25" s="139">
        <f>Sa!V25</f>
        <v>1051.854545</v>
      </c>
      <c r="R25" s="139">
        <f t="shared" si="6"/>
        <v>1651.418182</v>
      </c>
      <c r="T25" s="139">
        <f>Su!V25</f>
        <v>599.5636364</v>
      </c>
      <c r="U25" s="139">
        <f t="shared" si="7"/>
        <v>1029.163636</v>
      </c>
      <c r="W25" s="139">
        <f t="shared" si="8"/>
        <v>4329.818182</v>
      </c>
      <c r="X25" s="139" t="str">
        <f>ROUND((W25/COSTS!K25),1)&amp;" "&amp;COSTS!I25</f>
        <v>0.9 10 lb case</v>
      </c>
    </row>
    <row r="26">
      <c r="A26" s="218" t="str">
        <f>COSTS!A26</f>
        <v>Olive oil, extra-virgin</v>
      </c>
      <c r="B26" s="149">
        <f>M!V26</f>
        <v>244.3469333</v>
      </c>
      <c r="C26" s="149">
        <f t="shared" si="1"/>
        <v>477.7733333</v>
      </c>
      <c r="D26" s="79"/>
      <c r="E26" s="149">
        <f>Tu!V26</f>
        <v>233.4264</v>
      </c>
      <c r="F26" s="149">
        <f t="shared" si="2"/>
        <v>464.1226667</v>
      </c>
      <c r="G26" s="79"/>
      <c r="H26" s="149">
        <f>W!V26</f>
        <v>230.6962667</v>
      </c>
      <c r="I26" s="149">
        <f t="shared" si="3"/>
        <v>553.5870359</v>
      </c>
      <c r="J26" s="79"/>
      <c r="K26" s="149">
        <f>Th!V26</f>
        <v>322.8907692</v>
      </c>
      <c r="L26" s="149">
        <f t="shared" si="4"/>
        <v>814.9448</v>
      </c>
      <c r="M26" s="79"/>
      <c r="N26" s="149">
        <f>F!V26</f>
        <v>492.0540308</v>
      </c>
      <c r="O26" s="149">
        <f t="shared" si="5"/>
        <v>1090.325522</v>
      </c>
      <c r="P26" s="79"/>
      <c r="Q26" s="149">
        <f>Sa!V26</f>
        <v>598.2714909</v>
      </c>
      <c r="R26" s="149">
        <f t="shared" si="6"/>
        <v>939.2899636</v>
      </c>
      <c r="S26" s="79"/>
      <c r="T26" s="149">
        <f>Su!V26</f>
        <v>341.0184727</v>
      </c>
      <c r="U26" s="149">
        <f t="shared" si="7"/>
        <v>585.3654061</v>
      </c>
      <c r="V26" s="79"/>
      <c r="W26" s="149">
        <f t="shared" si="8"/>
        <v>2462.704364</v>
      </c>
      <c r="X26" s="149" t="str">
        <f>ROUND((W26/COSTS!K26),1)&amp;" "&amp;COSTS!I26</f>
        <v>0.2 35 lb jug</v>
      </c>
    </row>
    <row r="27">
      <c r="A27" s="219" t="str">
        <f>COSTS!A27</f>
        <v>Olive oil, garlic</v>
      </c>
      <c r="B27" s="220">
        <f>M!V27</f>
        <v>81.14666667</v>
      </c>
      <c r="C27" s="220">
        <f t="shared" si="1"/>
        <v>158.6666667</v>
      </c>
      <c r="D27" s="221"/>
      <c r="E27" s="220">
        <f>Tu!V27</f>
        <v>77.52</v>
      </c>
      <c r="F27" s="220">
        <f t="shared" si="2"/>
        <v>154.1333333</v>
      </c>
      <c r="G27" s="221"/>
      <c r="H27" s="220">
        <f>W!V27</f>
        <v>76.61333333</v>
      </c>
      <c r="I27" s="220">
        <f t="shared" si="3"/>
        <v>183.8441026</v>
      </c>
      <c r="J27" s="221"/>
      <c r="K27" s="220">
        <f>Th!V27</f>
        <v>107.2307692</v>
      </c>
      <c r="L27" s="220">
        <f t="shared" si="4"/>
        <v>270.64</v>
      </c>
      <c r="M27" s="221"/>
      <c r="N27" s="220">
        <f>F!V27</f>
        <v>163.4092308</v>
      </c>
      <c r="O27" s="220">
        <f t="shared" si="5"/>
        <v>362.0928671</v>
      </c>
      <c r="P27" s="221"/>
      <c r="Q27" s="220">
        <f>Sa!V27</f>
        <v>198.6836364</v>
      </c>
      <c r="R27" s="220">
        <f t="shared" si="6"/>
        <v>311.9345455</v>
      </c>
      <c r="S27" s="221"/>
      <c r="T27" s="220">
        <f>Su!V27</f>
        <v>113.2509091</v>
      </c>
      <c r="U27" s="220">
        <f t="shared" si="7"/>
        <v>194.3975758</v>
      </c>
      <c r="V27" s="221"/>
      <c r="W27" s="220">
        <f t="shared" si="8"/>
        <v>817.8545455</v>
      </c>
      <c r="X27" s="220" t="str">
        <f>ROUND((W27/COSTS!K27),1)&amp;" "&amp;COSTS!I27</f>
        <v>0.2 1 gal tin</v>
      </c>
    </row>
    <row r="28">
      <c r="A28" s="205" t="str">
        <f>COSTS!A28</f>
        <v>OLIVE OIL, PURE</v>
      </c>
      <c r="B28" s="206">
        <f>M!V28</f>
        <v>0</v>
      </c>
      <c r="C28" s="206">
        <f t="shared" si="1"/>
        <v>0</v>
      </c>
      <c r="D28" s="207"/>
      <c r="E28" s="206">
        <f>Tu!V28</f>
        <v>0</v>
      </c>
      <c r="F28" s="206">
        <f t="shared" si="2"/>
        <v>0</v>
      </c>
      <c r="G28" s="207"/>
      <c r="H28" s="206">
        <f>W!V28</f>
        <v>0</v>
      </c>
      <c r="I28" s="206">
        <f t="shared" si="3"/>
        <v>0</v>
      </c>
      <c r="J28" s="207"/>
      <c r="K28" s="206">
        <f>Th!V28</f>
        <v>0</v>
      </c>
      <c r="L28" s="206">
        <f t="shared" si="4"/>
        <v>0</v>
      </c>
      <c r="M28" s="207"/>
      <c r="N28" s="206">
        <f>F!V28</f>
        <v>0</v>
      </c>
      <c r="O28" s="206">
        <f t="shared" si="5"/>
        <v>0</v>
      </c>
      <c r="P28" s="207"/>
      <c r="Q28" s="206">
        <f>Sa!V28</f>
        <v>0</v>
      </c>
      <c r="R28" s="206">
        <f t="shared" si="6"/>
        <v>0</v>
      </c>
      <c r="S28" s="207"/>
      <c r="T28" s="206">
        <f>Su!V28</f>
        <v>0</v>
      </c>
      <c r="U28" s="206">
        <f t="shared" si="7"/>
        <v>0</v>
      </c>
      <c r="V28" s="207"/>
      <c r="W28" s="206">
        <f t="shared" si="8"/>
        <v>0</v>
      </c>
      <c r="X28" s="206" t="str">
        <f>ROUND((W28/COSTS!K28),1)&amp;" "&amp;COSTS!I28</f>
        <v>0 1 gal tin</v>
      </c>
    </row>
    <row r="29">
      <c r="A29" s="203" t="str">
        <f>COSTS!A29</f>
        <v>Onions, red</v>
      </c>
      <c r="B29" s="139">
        <f>M!V29</f>
        <v>641.4166667</v>
      </c>
      <c r="C29" s="139">
        <f t="shared" si="1"/>
        <v>1254.166667</v>
      </c>
      <c r="E29" s="139">
        <f>Tu!V29</f>
        <v>612.75</v>
      </c>
      <c r="F29" s="139">
        <f t="shared" si="2"/>
        <v>1218.333333</v>
      </c>
      <c r="H29" s="139">
        <f>W!V29</f>
        <v>605.5833333</v>
      </c>
      <c r="I29" s="139">
        <f t="shared" si="3"/>
        <v>1453.179487</v>
      </c>
      <c r="K29" s="139">
        <f>Th!V29</f>
        <v>847.5961538</v>
      </c>
      <c r="L29" s="139">
        <f t="shared" si="4"/>
        <v>2139.25</v>
      </c>
      <c r="N29" s="139">
        <f>F!V29</f>
        <v>1291.653846</v>
      </c>
      <c r="O29" s="139">
        <f t="shared" si="5"/>
        <v>2862.131119</v>
      </c>
      <c r="Q29" s="139">
        <f>Sa!V29</f>
        <v>1570.477273</v>
      </c>
      <c r="R29" s="139">
        <f t="shared" si="6"/>
        <v>2465.659091</v>
      </c>
      <c r="T29" s="139">
        <f>Su!V29</f>
        <v>895.1818182</v>
      </c>
      <c r="U29" s="139">
        <f t="shared" si="7"/>
        <v>1536.598485</v>
      </c>
      <c r="W29" s="139">
        <f t="shared" si="8"/>
        <v>6464.659091</v>
      </c>
      <c r="X29" s="139" t="str">
        <f>ROUND((W29/COSTS!K29),1)&amp;" "&amp;COSTS!I29</f>
        <v>0.6 25 lb bag</v>
      </c>
    </row>
    <row r="30">
      <c r="A30" s="210" t="str">
        <f>COSTS!A30</f>
        <v>Oregano</v>
      </c>
      <c r="B30" s="211">
        <f>M!V30</f>
        <v>12.64933333</v>
      </c>
      <c r="C30" s="211">
        <f t="shared" si="1"/>
        <v>24.73333333</v>
      </c>
      <c r="D30" s="212"/>
      <c r="E30" s="211">
        <f>Tu!V30</f>
        <v>12.084</v>
      </c>
      <c r="F30" s="211">
        <f t="shared" si="2"/>
        <v>24.02666667</v>
      </c>
      <c r="G30" s="212"/>
      <c r="H30" s="211">
        <f>W!V30</f>
        <v>11.94266667</v>
      </c>
      <c r="I30" s="211">
        <f t="shared" si="3"/>
        <v>28.65805128</v>
      </c>
      <c r="J30" s="212"/>
      <c r="K30" s="211">
        <f>Th!V30</f>
        <v>16.71538462</v>
      </c>
      <c r="L30" s="211">
        <f t="shared" si="4"/>
        <v>42.188</v>
      </c>
      <c r="M30" s="212"/>
      <c r="N30" s="211">
        <f>F!V30</f>
        <v>25.47261538</v>
      </c>
      <c r="O30" s="211">
        <f t="shared" si="5"/>
        <v>56.44388811</v>
      </c>
      <c r="P30" s="212"/>
      <c r="Q30" s="211">
        <f>Sa!V30</f>
        <v>30.97127273</v>
      </c>
      <c r="R30" s="211">
        <f t="shared" si="6"/>
        <v>48.62509091</v>
      </c>
      <c r="S30" s="212"/>
      <c r="T30" s="211">
        <f>Su!V30</f>
        <v>17.65381818</v>
      </c>
      <c r="U30" s="211">
        <f t="shared" si="7"/>
        <v>30.30315152</v>
      </c>
      <c r="V30" s="212"/>
      <c r="W30" s="211">
        <f t="shared" si="8"/>
        <v>127.4890909</v>
      </c>
      <c r="X30" s="211" t="str">
        <f>ROUND((W30/COSTS!K30),1)&amp;" "&amp;COSTS!I30</f>
        <v>0.3 per lb (10 lbs)</v>
      </c>
    </row>
    <row r="31">
      <c r="A31" s="203" t="str">
        <f>COSTS!A31</f>
        <v>Pecorino Romano</v>
      </c>
      <c r="B31" s="139">
        <f>M!V31</f>
        <v>113.3666667</v>
      </c>
      <c r="C31" s="139">
        <f t="shared" si="1"/>
        <v>221.6666667</v>
      </c>
      <c r="E31" s="139">
        <f>Tu!V31</f>
        <v>108.3</v>
      </c>
      <c r="F31" s="139">
        <f t="shared" si="2"/>
        <v>215.3333333</v>
      </c>
      <c r="H31" s="139">
        <f>W!V31</f>
        <v>107.0333333</v>
      </c>
      <c r="I31" s="139">
        <f t="shared" si="3"/>
        <v>256.8410256</v>
      </c>
      <c r="K31" s="139">
        <f>Th!V31</f>
        <v>149.8076923</v>
      </c>
      <c r="L31" s="139">
        <f t="shared" si="4"/>
        <v>378.1</v>
      </c>
      <c r="N31" s="139">
        <f>F!V31</f>
        <v>228.2923077</v>
      </c>
      <c r="O31" s="139">
        <f t="shared" si="5"/>
        <v>505.865035</v>
      </c>
      <c r="Q31" s="139">
        <f>Sa!V31</f>
        <v>277.5727273</v>
      </c>
      <c r="R31" s="139">
        <f t="shared" si="6"/>
        <v>435.7909091</v>
      </c>
      <c r="T31" s="139">
        <f>Su!V31</f>
        <v>158.2181818</v>
      </c>
      <c r="U31" s="139">
        <f t="shared" si="7"/>
        <v>271.5848485</v>
      </c>
      <c r="W31" s="139">
        <f t="shared" si="8"/>
        <v>1142.590909</v>
      </c>
      <c r="X31" s="139" t="str">
        <f>ROUND((W31/COSTS!K31),1)&amp;" "&amp;COSTS!I31</f>
        <v>2.5 per lb (~14 lb case)</v>
      </c>
    </row>
    <row r="32">
      <c r="A32" s="210" t="str">
        <f>COSTS!A32</f>
        <v>Pepper, black</v>
      </c>
      <c r="B32" s="211">
        <f>M!V32</f>
        <v>0.024344</v>
      </c>
      <c r="C32" s="211">
        <f t="shared" si="1"/>
        <v>0.0476</v>
      </c>
      <c r="D32" s="212"/>
      <c r="E32" s="211">
        <f>Tu!V32</f>
        <v>0.023256</v>
      </c>
      <c r="F32" s="211">
        <f t="shared" si="2"/>
        <v>0.04624</v>
      </c>
      <c r="G32" s="212"/>
      <c r="H32" s="211">
        <f>W!V32</f>
        <v>0.022984</v>
      </c>
      <c r="I32" s="211">
        <f t="shared" si="3"/>
        <v>0.05515323077</v>
      </c>
      <c r="J32" s="212"/>
      <c r="K32" s="211">
        <f>Th!V32</f>
        <v>0.03216923077</v>
      </c>
      <c r="L32" s="211">
        <f t="shared" si="4"/>
        <v>0.081192</v>
      </c>
      <c r="M32" s="212"/>
      <c r="N32" s="211">
        <f>F!V32</f>
        <v>0.04902276923</v>
      </c>
      <c r="O32" s="211">
        <f t="shared" si="5"/>
        <v>0.1086278601</v>
      </c>
      <c r="P32" s="212"/>
      <c r="Q32" s="211">
        <f>Sa!V32</f>
        <v>0.05960509091</v>
      </c>
      <c r="R32" s="211">
        <f t="shared" si="6"/>
        <v>0.09358036364</v>
      </c>
      <c r="S32" s="212"/>
      <c r="T32" s="211">
        <f>Su!V32</f>
        <v>0.03397527273</v>
      </c>
      <c r="U32" s="211">
        <f t="shared" si="7"/>
        <v>0.05831927273</v>
      </c>
      <c r="V32" s="212"/>
      <c r="W32" s="211">
        <f t="shared" si="8"/>
        <v>0.2453563636</v>
      </c>
      <c r="X32" s="211" t="str">
        <f>ROUND((W32/COSTS!K32),1)&amp;" "&amp;COSTS!I32</f>
        <v>0 5 lb bag</v>
      </c>
    </row>
    <row r="33">
      <c r="A33" s="203" t="str">
        <f>COSTS!A33</f>
        <v>Pepperoni</v>
      </c>
      <c r="B33" s="139">
        <f>M!V33</f>
        <v>689.15</v>
      </c>
      <c r="C33" s="139">
        <f t="shared" si="1"/>
        <v>1347.5</v>
      </c>
      <c r="E33" s="139">
        <f>Tu!V33</f>
        <v>658.35</v>
      </c>
      <c r="F33" s="139">
        <f t="shared" si="2"/>
        <v>1309</v>
      </c>
      <c r="H33" s="139">
        <f>W!V33</f>
        <v>650.65</v>
      </c>
      <c r="I33" s="139">
        <f t="shared" si="3"/>
        <v>1561.323077</v>
      </c>
      <c r="K33" s="139">
        <f>Th!V33</f>
        <v>910.6730769</v>
      </c>
      <c r="L33" s="139">
        <f t="shared" si="4"/>
        <v>2298.45</v>
      </c>
      <c r="N33" s="139">
        <f>F!V33</f>
        <v>1387.776923</v>
      </c>
      <c r="O33" s="139">
        <f t="shared" si="5"/>
        <v>3075.126923</v>
      </c>
      <c r="Q33" s="139">
        <f>Sa!V33</f>
        <v>1687.35</v>
      </c>
      <c r="R33" s="139">
        <f t="shared" si="6"/>
        <v>2649.15</v>
      </c>
      <c r="T33" s="139">
        <f>Su!V33</f>
        <v>961.8</v>
      </c>
      <c r="U33" s="139">
        <f t="shared" si="7"/>
        <v>1650.95</v>
      </c>
      <c r="W33" s="139">
        <f t="shared" si="8"/>
        <v>6945.75</v>
      </c>
      <c r="X33" s="139" t="str">
        <f>ROUND((W33/COSTS!K33),1)&amp;" "&amp;COSTS!I33</f>
        <v>15.3 per lb</v>
      </c>
    </row>
    <row r="34">
      <c r="A34" s="218" t="str">
        <f>COSTS!A34</f>
        <v>Rosemary</v>
      </c>
      <c r="B34" s="149">
        <f>M!V34</f>
        <v>0.716</v>
      </c>
      <c r="C34" s="149">
        <f t="shared" si="1"/>
        <v>1.4</v>
      </c>
      <c r="D34" s="79"/>
      <c r="E34" s="149">
        <f>Tu!V34</f>
        <v>0.684</v>
      </c>
      <c r="F34" s="149">
        <f t="shared" si="2"/>
        <v>1.36</v>
      </c>
      <c r="G34" s="79"/>
      <c r="H34" s="149">
        <f>W!V34</f>
        <v>0.676</v>
      </c>
      <c r="I34" s="149">
        <f t="shared" si="3"/>
        <v>1.622153846</v>
      </c>
      <c r="J34" s="79"/>
      <c r="K34" s="149">
        <f>Th!V34</f>
        <v>0.9461538462</v>
      </c>
      <c r="L34" s="149">
        <f t="shared" si="4"/>
        <v>2.388</v>
      </c>
      <c r="M34" s="79"/>
      <c r="N34" s="149">
        <f>F!V34</f>
        <v>1.441846154</v>
      </c>
      <c r="O34" s="149">
        <f t="shared" si="5"/>
        <v>3.194937063</v>
      </c>
      <c r="P34" s="79"/>
      <c r="Q34" s="149">
        <f>Sa!V34</f>
        <v>1.753090909</v>
      </c>
      <c r="R34" s="149">
        <f t="shared" si="6"/>
        <v>2.752363636</v>
      </c>
      <c r="S34" s="79"/>
      <c r="T34" s="149">
        <f>Su!V34</f>
        <v>0.9992727273</v>
      </c>
      <c r="U34" s="149">
        <f t="shared" si="7"/>
        <v>1.715272727</v>
      </c>
      <c r="V34" s="79"/>
      <c r="W34" s="149">
        <f t="shared" si="8"/>
        <v>7.216363636</v>
      </c>
      <c r="X34" s="149" t="str">
        <f>ROUND((W34/COSTS!K34),1)&amp;" "&amp;COSTS!I34</f>
        <v>0 per lb</v>
      </c>
    </row>
    <row r="35">
      <c r="A35" s="205" t="str">
        <f>COSTS!A35</f>
        <v>SALT, GRANULATED</v>
      </c>
      <c r="B35" s="206">
        <f>M!V35</f>
        <v>0</v>
      </c>
      <c r="C35" s="206">
        <f t="shared" si="1"/>
        <v>0</v>
      </c>
      <c r="D35" s="207"/>
      <c r="E35" s="206">
        <f>Tu!V35</f>
        <v>0</v>
      </c>
      <c r="F35" s="206">
        <f t="shared" si="2"/>
        <v>0</v>
      </c>
      <c r="G35" s="207"/>
      <c r="H35" s="206">
        <f>W!V35</f>
        <v>0</v>
      </c>
      <c r="I35" s="206">
        <f t="shared" si="3"/>
        <v>0</v>
      </c>
      <c r="J35" s="207"/>
      <c r="K35" s="206">
        <f>Th!V35</f>
        <v>0</v>
      </c>
      <c r="L35" s="206">
        <f t="shared" si="4"/>
        <v>0</v>
      </c>
      <c r="M35" s="207"/>
      <c r="N35" s="206">
        <f>F!V35</f>
        <v>0</v>
      </c>
      <c r="O35" s="206">
        <f t="shared" si="5"/>
        <v>0</v>
      </c>
      <c r="P35" s="207"/>
      <c r="Q35" s="206">
        <f>Sa!V35</f>
        <v>0</v>
      </c>
      <c r="R35" s="206">
        <f t="shared" si="6"/>
        <v>0</v>
      </c>
      <c r="S35" s="207"/>
      <c r="T35" s="206">
        <f>Su!V35</f>
        <v>0</v>
      </c>
      <c r="U35" s="206">
        <f t="shared" si="7"/>
        <v>0</v>
      </c>
      <c r="V35" s="207"/>
      <c r="W35" s="206">
        <f t="shared" si="8"/>
        <v>0</v>
      </c>
      <c r="X35" s="206" t="str">
        <f>ROUND((W35/COSTS!K35),1)&amp;" "&amp;COSTS!I35</f>
        <v>0 50 lb bag</v>
      </c>
    </row>
    <row r="36">
      <c r="A36" s="210" t="str">
        <f>COSTS!A36</f>
        <v>Salt, rock</v>
      </c>
      <c r="B36" s="211">
        <f>M!V36</f>
        <v>0.011456</v>
      </c>
      <c r="C36" s="211">
        <f t="shared" si="1"/>
        <v>0.0224</v>
      </c>
      <c r="D36" s="212"/>
      <c r="E36" s="211">
        <f>Tu!V36</f>
        <v>0.010944</v>
      </c>
      <c r="F36" s="211">
        <f t="shared" si="2"/>
        <v>0.02176</v>
      </c>
      <c r="G36" s="212"/>
      <c r="H36" s="211">
        <f>W!V36</f>
        <v>0.010816</v>
      </c>
      <c r="I36" s="211">
        <f t="shared" si="3"/>
        <v>0.02595446154</v>
      </c>
      <c r="J36" s="212"/>
      <c r="K36" s="211">
        <f>Th!V36</f>
        <v>0.01513846154</v>
      </c>
      <c r="L36" s="211">
        <f t="shared" si="4"/>
        <v>0.038208</v>
      </c>
      <c r="M36" s="212"/>
      <c r="N36" s="211">
        <f>F!V36</f>
        <v>0.02306953846</v>
      </c>
      <c r="O36" s="211">
        <f t="shared" si="5"/>
        <v>0.05111899301</v>
      </c>
      <c r="P36" s="212"/>
      <c r="Q36" s="211">
        <f>Sa!V36</f>
        <v>0.02804945455</v>
      </c>
      <c r="R36" s="211">
        <f t="shared" si="6"/>
        <v>0.04403781818</v>
      </c>
      <c r="S36" s="212"/>
      <c r="T36" s="211">
        <f>Su!V36</f>
        <v>0.01598836364</v>
      </c>
      <c r="U36" s="211">
        <f t="shared" si="7"/>
        <v>0.02744436364</v>
      </c>
      <c r="V36" s="212"/>
      <c r="W36" s="211">
        <f t="shared" si="8"/>
        <v>0.1154618182</v>
      </c>
      <c r="X36" s="211" t="str">
        <f>ROUND((W36/COSTS!K36),1)&amp;" "&amp;COSTS!I36</f>
        <v>0 17.6 oz piece</v>
      </c>
    </row>
    <row r="37">
      <c r="A37" s="203" t="str">
        <f>COSTS!A37</f>
        <v>Sausage</v>
      </c>
      <c r="B37" s="139">
        <f>M!V37</f>
        <v>623.5166667</v>
      </c>
      <c r="C37" s="139">
        <f t="shared" si="1"/>
        <v>1219.166667</v>
      </c>
      <c r="E37" s="139">
        <f>Tu!V37</f>
        <v>595.65</v>
      </c>
      <c r="F37" s="139">
        <f t="shared" si="2"/>
        <v>1184.333333</v>
      </c>
      <c r="H37" s="139">
        <f>W!V37</f>
        <v>588.6833333</v>
      </c>
      <c r="I37" s="139">
        <f t="shared" si="3"/>
        <v>1412.625641</v>
      </c>
      <c r="K37" s="139">
        <f>Th!V37</f>
        <v>823.9423077</v>
      </c>
      <c r="L37" s="139">
        <f t="shared" si="4"/>
        <v>2079.55</v>
      </c>
      <c r="N37" s="139">
        <f>F!V37</f>
        <v>1255.607692</v>
      </c>
      <c r="O37" s="139">
        <f t="shared" si="5"/>
        <v>2782.257692</v>
      </c>
      <c r="Q37" s="139">
        <f>Sa!V37</f>
        <v>1526.65</v>
      </c>
      <c r="R37" s="139">
        <f t="shared" si="6"/>
        <v>2396.85</v>
      </c>
      <c r="T37" s="139">
        <f>Su!V37</f>
        <v>870.2</v>
      </c>
      <c r="U37" s="139">
        <f t="shared" si="7"/>
        <v>1493.716667</v>
      </c>
      <c r="W37" s="139">
        <f t="shared" si="8"/>
        <v>6284.25</v>
      </c>
      <c r="X37" s="139" t="str">
        <f>ROUND((W37/COSTS!K37),1)&amp;" "&amp;COSTS!I37</f>
        <v>16.9 per lb (5 lb bag)</v>
      </c>
    </row>
    <row r="38">
      <c r="A38" s="203" t="str">
        <f>COSTS!A38</f>
        <v>Smokey Blue Cheese</v>
      </c>
      <c r="B38" s="139">
        <f>M!V38</f>
        <v>173.0333333</v>
      </c>
      <c r="C38" s="139">
        <f t="shared" si="1"/>
        <v>338.3333333</v>
      </c>
      <c r="E38" s="139">
        <f>Tu!V38</f>
        <v>165.3</v>
      </c>
      <c r="F38" s="139">
        <f t="shared" si="2"/>
        <v>328.6666667</v>
      </c>
      <c r="H38" s="139">
        <f>W!V38</f>
        <v>163.3666667</v>
      </c>
      <c r="I38" s="139">
        <f t="shared" si="3"/>
        <v>392.0205128</v>
      </c>
      <c r="K38" s="139">
        <f>Th!V38</f>
        <v>228.6538462</v>
      </c>
      <c r="L38" s="139">
        <f t="shared" si="4"/>
        <v>577.1</v>
      </c>
      <c r="N38" s="139">
        <f>F!V38</f>
        <v>348.4461538</v>
      </c>
      <c r="O38" s="139">
        <f t="shared" si="5"/>
        <v>772.1097902</v>
      </c>
      <c r="Q38" s="139">
        <f>Sa!V38</f>
        <v>423.6636364</v>
      </c>
      <c r="R38" s="139">
        <f t="shared" si="6"/>
        <v>665.1545455</v>
      </c>
      <c r="T38" s="139">
        <f>Su!V38</f>
        <v>241.4909091</v>
      </c>
      <c r="U38" s="139">
        <f t="shared" si="7"/>
        <v>414.5242424</v>
      </c>
      <c r="W38" s="139">
        <f t="shared" si="8"/>
        <v>1743.954545</v>
      </c>
      <c r="X38" s="139" t="str">
        <f>ROUND((W38/COSTS!K38),1)&amp;" "&amp;COSTS!I38</f>
        <v>3.8 per lb (~5 lb wheel)</v>
      </c>
    </row>
    <row r="39">
      <c r="A39" s="203" t="str">
        <f>COSTS!A39</f>
        <v>Spinach</v>
      </c>
      <c r="B39" s="139">
        <f>M!V39</f>
        <v>214.8</v>
      </c>
      <c r="C39" s="139">
        <f t="shared" si="1"/>
        <v>420</v>
      </c>
      <c r="E39" s="139">
        <f>Tu!V39</f>
        <v>205.2</v>
      </c>
      <c r="F39" s="139">
        <f t="shared" si="2"/>
        <v>408</v>
      </c>
      <c r="H39" s="139">
        <f>W!V39</f>
        <v>202.8</v>
      </c>
      <c r="I39" s="139">
        <f t="shared" si="3"/>
        <v>486.6461538</v>
      </c>
      <c r="K39" s="139">
        <f>Th!V39</f>
        <v>283.8461538</v>
      </c>
      <c r="L39" s="139">
        <f t="shared" si="4"/>
        <v>716.4</v>
      </c>
      <c r="N39" s="139">
        <f>F!V39</f>
        <v>432.5538462</v>
      </c>
      <c r="O39" s="139">
        <f t="shared" si="5"/>
        <v>958.4811189</v>
      </c>
      <c r="Q39" s="139">
        <f>Sa!V39</f>
        <v>525.9272727</v>
      </c>
      <c r="R39" s="139">
        <f t="shared" si="6"/>
        <v>825.7090909</v>
      </c>
      <c r="T39" s="139">
        <f>Su!V39</f>
        <v>299.7818182</v>
      </c>
      <c r="U39" s="139">
        <f t="shared" si="7"/>
        <v>514.5818182</v>
      </c>
      <c r="W39" s="139">
        <f t="shared" si="8"/>
        <v>2164.909091</v>
      </c>
      <c r="X39" s="139" t="str">
        <f>ROUND((W39/COSTS!K39),1)&amp;" "&amp;COSTS!I39</f>
        <v>1.9 2 1/2 lb bag</v>
      </c>
    </row>
    <row r="40">
      <c r="A40" s="205" t="str">
        <f>COSTS!A40</f>
        <v>SUGAR</v>
      </c>
      <c r="B40" s="206">
        <f>M!V40</f>
        <v>0</v>
      </c>
      <c r="C40" s="206">
        <f t="shared" si="1"/>
        <v>0</v>
      </c>
      <c r="D40" s="207"/>
      <c r="E40" s="206">
        <f>Tu!V40</f>
        <v>0</v>
      </c>
      <c r="F40" s="206">
        <f t="shared" si="2"/>
        <v>0</v>
      </c>
      <c r="G40" s="207"/>
      <c r="H40" s="206">
        <f>W!V40</f>
        <v>0</v>
      </c>
      <c r="I40" s="206">
        <f t="shared" si="3"/>
        <v>0</v>
      </c>
      <c r="J40" s="207"/>
      <c r="K40" s="206">
        <f>Th!V40</f>
        <v>0</v>
      </c>
      <c r="L40" s="206">
        <f t="shared" si="4"/>
        <v>0</v>
      </c>
      <c r="M40" s="207"/>
      <c r="N40" s="206">
        <f>F!V40</f>
        <v>0</v>
      </c>
      <c r="O40" s="206">
        <f t="shared" si="5"/>
        <v>0</v>
      </c>
      <c r="P40" s="207"/>
      <c r="Q40" s="206">
        <f>Sa!V40</f>
        <v>0</v>
      </c>
      <c r="R40" s="206">
        <f t="shared" si="6"/>
        <v>0</v>
      </c>
      <c r="S40" s="207"/>
      <c r="T40" s="206">
        <f>Su!V40</f>
        <v>0</v>
      </c>
      <c r="U40" s="206">
        <f t="shared" si="7"/>
        <v>0</v>
      </c>
      <c r="V40" s="207"/>
      <c r="W40" s="206">
        <f t="shared" si="8"/>
        <v>0</v>
      </c>
      <c r="X40" s="206" t="str">
        <f>ROUND((W40/COSTS!K40),1)&amp;" "&amp;COSTS!I40</f>
        <v>0 50 lb bag</v>
      </c>
    </row>
    <row r="41">
      <c r="A41" s="205" t="str">
        <f>COSTS!A41</f>
        <v>TOMATO FILLETS</v>
      </c>
      <c r="B41" s="206">
        <f>M!V41</f>
        <v>0</v>
      </c>
      <c r="C41" s="206">
        <f t="shared" si="1"/>
        <v>0</v>
      </c>
      <c r="D41" s="207"/>
      <c r="E41" s="206">
        <f>Tu!V41</f>
        <v>0</v>
      </c>
      <c r="F41" s="206">
        <f t="shared" si="2"/>
        <v>0</v>
      </c>
      <c r="G41" s="207"/>
      <c r="H41" s="206">
        <f>W!V41</f>
        <v>0</v>
      </c>
      <c r="I41" s="206">
        <f t="shared" si="3"/>
        <v>0</v>
      </c>
      <c r="J41" s="207"/>
      <c r="K41" s="206">
        <f>Th!V41</f>
        <v>0</v>
      </c>
      <c r="L41" s="206">
        <f t="shared" si="4"/>
        <v>0</v>
      </c>
      <c r="M41" s="207"/>
      <c r="N41" s="206">
        <f>F!V41</f>
        <v>0</v>
      </c>
      <c r="O41" s="206">
        <f t="shared" si="5"/>
        <v>0</v>
      </c>
      <c r="P41" s="207"/>
      <c r="Q41" s="206">
        <f>Sa!V41</f>
        <v>0</v>
      </c>
      <c r="R41" s="206">
        <f t="shared" si="6"/>
        <v>0</v>
      </c>
      <c r="S41" s="207"/>
      <c r="T41" s="206">
        <f>Su!V41</f>
        <v>0</v>
      </c>
      <c r="U41" s="206">
        <f t="shared" si="7"/>
        <v>0</v>
      </c>
      <c r="V41" s="207"/>
      <c r="W41" s="206">
        <f t="shared" si="8"/>
        <v>0</v>
      </c>
      <c r="X41" s="206" t="str">
        <f>ROUND((W41/COSTS!K41),1)&amp;" "&amp;COSTS!I41</f>
        <v>0 6 #10 can case</v>
      </c>
    </row>
    <row r="42">
      <c r="A42" s="203" t="str">
        <f>COSTS!A42</f>
        <v>Tomatoes, grape</v>
      </c>
      <c r="B42" s="139">
        <f>M!V42</f>
        <v>57.28</v>
      </c>
      <c r="C42" s="139">
        <f t="shared" si="1"/>
        <v>112</v>
      </c>
      <c r="E42" s="139">
        <f>Tu!V42</f>
        <v>54.72</v>
      </c>
      <c r="F42" s="139">
        <f t="shared" si="2"/>
        <v>108.8</v>
      </c>
      <c r="H42" s="139">
        <f>W!V42</f>
        <v>54.08</v>
      </c>
      <c r="I42" s="139">
        <f t="shared" si="3"/>
        <v>129.7723077</v>
      </c>
      <c r="K42" s="139">
        <f>Th!V42</f>
        <v>75.69230769</v>
      </c>
      <c r="L42" s="139">
        <f t="shared" si="4"/>
        <v>191.04</v>
      </c>
      <c r="N42" s="139">
        <f>F!V42</f>
        <v>115.3476923</v>
      </c>
      <c r="O42" s="139">
        <f t="shared" si="5"/>
        <v>255.594965</v>
      </c>
      <c r="Q42" s="139">
        <f>Sa!V42</f>
        <v>140.2472727</v>
      </c>
      <c r="R42" s="139">
        <f t="shared" si="6"/>
        <v>220.1890909</v>
      </c>
      <c r="T42" s="139">
        <f>Su!V42</f>
        <v>79.94181818</v>
      </c>
      <c r="U42" s="139">
        <f t="shared" si="7"/>
        <v>137.2218182</v>
      </c>
      <c r="W42" s="139">
        <f t="shared" si="8"/>
        <v>577.3090909</v>
      </c>
      <c r="X42" s="139" t="str">
        <f>ROUND((W42/COSTS!K42),1)&amp;" "&amp;COSTS!I42</f>
        <v>1.8 1 pint</v>
      </c>
    </row>
    <row r="43">
      <c r="A43" s="205" t="str">
        <f>COSTS!A43</f>
        <v>WATER</v>
      </c>
      <c r="B43" s="206">
        <f>M!V43</f>
        <v>0</v>
      </c>
      <c r="C43" s="206">
        <f t="shared" si="1"/>
        <v>0</v>
      </c>
      <c r="D43" s="207"/>
      <c r="E43" s="206">
        <f>Tu!V43</f>
        <v>0</v>
      </c>
      <c r="F43" s="206">
        <f t="shared" si="2"/>
        <v>0</v>
      </c>
      <c r="G43" s="207"/>
      <c r="H43" s="206">
        <f>W!V43</f>
        <v>0</v>
      </c>
      <c r="I43" s="206">
        <f t="shared" si="3"/>
        <v>0</v>
      </c>
      <c r="J43" s="207"/>
      <c r="K43" s="206">
        <f>Th!V43</f>
        <v>0</v>
      </c>
      <c r="L43" s="206">
        <f t="shared" si="4"/>
        <v>0</v>
      </c>
      <c r="M43" s="207"/>
      <c r="N43" s="206">
        <f>F!V43</f>
        <v>0</v>
      </c>
      <c r="O43" s="206">
        <f t="shared" si="5"/>
        <v>0</v>
      </c>
      <c r="P43" s="207"/>
      <c r="Q43" s="206">
        <f>Sa!V43</f>
        <v>0</v>
      </c>
      <c r="R43" s="206">
        <f t="shared" si="6"/>
        <v>0</v>
      </c>
      <c r="S43" s="207"/>
      <c r="T43" s="206">
        <f>Su!V43</f>
        <v>0</v>
      </c>
      <c r="U43" s="206">
        <f t="shared" si="7"/>
        <v>0</v>
      </c>
      <c r="V43" s="207"/>
      <c r="W43" s="206">
        <f t="shared" si="8"/>
        <v>0</v>
      </c>
      <c r="X43" s="206" t="str">
        <f>ROUND((W43/COSTS!K43),1)&amp;" "&amp;COSTS!I43</f>
        <v>#DIV/0!</v>
      </c>
    </row>
    <row r="44">
      <c r="A44" s="205" t="str">
        <f>COSTS!A44</f>
        <v>YEAST</v>
      </c>
      <c r="B44" s="206">
        <f>M!V44</f>
        <v>0</v>
      </c>
      <c r="C44" s="206">
        <f t="shared" si="1"/>
        <v>0</v>
      </c>
      <c r="D44" s="207"/>
      <c r="E44" s="206">
        <f>Tu!V44</f>
        <v>0</v>
      </c>
      <c r="F44" s="206">
        <f t="shared" si="2"/>
        <v>0</v>
      </c>
      <c r="G44" s="207"/>
      <c r="H44" s="206">
        <f>W!V44</f>
        <v>0</v>
      </c>
      <c r="I44" s="206">
        <f t="shared" si="3"/>
        <v>0</v>
      </c>
      <c r="J44" s="207"/>
      <c r="K44" s="206">
        <f>Th!V44</f>
        <v>0</v>
      </c>
      <c r="L44" s="206">
        <f t="shared" si="4"/>
        <v>0</v>
      </c>
      <c r="M44" s="207"/>
      <c r="N44" s="206">
        <f>F!V44</f>
        <v>0</v>
      </c>
      <c r="O44" s="206">
        <f t="shared" si="5"/>
        <v>0</v>
      </c>
      <c r="P44" s="207"/>
      <c r="Q44" s="206">
        <f>Sa!V44</f>
        <v>0</v>
      </c>
      <c r="R44" s="206">
        <f t="shared" si="6"/>
        <v>0</v>
      </c>
      <c r="S44" s="207"/>
      <c r="T44" s="206">
        <f>Su!V44</f>
        <v>0</v>
      </c>
      <c r="U44" s="206">
        <f t="shared" si="7"/>
        <v>0</v>
      </c>
      <c r="V44" s="207"/>
      <c r="W44" s="206">
        <f t="shared" si="8"/>
        <v>0</v>
      </c>
      <c r="X44" s="206" t="str">
        <f>ROUND((W44/COSTS!K44),1)&amp;" "&amp;COSTS!I44</f>
        <v>0 20 lb case</v>
      </c>
    </row>
    <row r="45">
      <c r="A45" s="205" t="str">
        <f>COSTS!A45</f>
        <v>z* Kalamata olives</v>
      </c>
      <c r="B45" s="206">
        <f>M!V45</f>
        <v>0</v>
      </c>
      <c r="C45" s="206">
        <f t="shared" si="1"/>
        <v>0</v>
      </c>
      <c r="D45" s="207"/>
      <c r="E45" s="206">
        <f>Tu!V45</f>
        <v>0</v>
      </c>
      <c r="F45" s="206">
        <f t="shared" si="2"/>
        <v>0</v>
      </c>
      <c r="G45" s="207"/>
      <c r="H45" s="206">
        <f>W!V45</f>
        <v>0</v>
      </c>
      <c r="I45" s="206">
        <f t="shared" si="3"/>
        <v>0</v>
      </c>
      <c r="J45" s="207"/>
      <c r="K45" s="206">
        <f>Th!V45</f>
        <v>0</v>
      </c>
      <c r="L45" s="206">
        <f t="shared" si="4"/>
        <v>0</v>
      </c>
      <c r="M45" s="207"/>
      <c r="N45" s="206">
        <f>F!V45</f>
        <v>0</v>
      </c>
      <c r="O45" s="206">
        <f t="shared" si="5"/>
        <v>0</v>
      </c>
      <c r="P45" s="207"/>
      <c r="Q45" s="206">
        <f>Sa!V45</f>
        <v>0</v>
      </c>
      <c r="R45" s="206">
        <f t="shared" si="6"/>
        <v>0</v>
      </c>
      <c r="S45" s="207"/>
      <c r="T45" s="206">
        <f>Su!V45</f>
        <v>0</v>
      </c>
      <c r="U45" s="206">
        <f t="shared" si="7"/>
        <v>0</v>
      </c>
      <c r="V45" s="207"/>
      <c r="W45" s="206">
        <f t="shared" si="8"/>
        <v>0</v>
      </c>
      <c r="X45" s="206" t="str">
        <f>ROUND((W45/COSTS!K45),1)&amp;" "&amp;COSTS!I45</f>
        <v>0 6 lb pouch</v>
      </c>
    </row>
    <row r="46">
      <c r="A46" s="205" t="str">
        <f>COSTS!A46</f>
        <v>z* Mozzarella, (V)</v>
      </c>
      <c r="B46" s="206">
        <f>M!V46</f>
        <v>0</v>
      </c>
      <c r="C46" s="206">
        <f t="shared" si="1"/>
        <v>0</v>
      </c>
      <c r="D46" s="207"/>
      <c r="E46" s="206">
        <f>Tu!V46</f>
        <v>0</v>
      </c>
      <c r="F46" s="206">
        <f t="shared" si="2"/>
        <v>0</v>
      </c>
      <c r="G46" s="207"/>
      <c r="H46" s="206">
        <f>W!V46</f>
        <v>0</v>
      </c>
      <c r="I46" s="206">
        <f t="shared" si="3"/>
        <v>0</v>
      </c>
      <c r="J46" s="207"/>
      <c r="K46" s="206">
        <f>Th!V46</f>
        <v>0</v>
      </c>
      <c r="L46" s="206">
        <f t="shared" si="4"/>
        <v>0</v>
      </c>
      <c r="M46" s="207"/>
      <c r="N46" s="206">
        <f>F!V46</f>
        <v>0</v>
      </c>
      <c r="O46" s="206">
        <f t="shared" si="5"/>
        <v>0</v>
      </c>
      <c r="P46" s="207"/>
      <c r="Q46" s="206">
        <f>Sa!V46</f>
        <v>0</v>
      </c>
      <c r="R46" s="206">
        <f t="shared" si="6"/>
        <v>0</v>
      </c>
      <c r="S46" s="207"/>
      <c r="T46" s="206">
        <f>Su!V46</f>
        <v>0</v>
      </c>
      <c r="U46" s="206">
        <f t="shared" si="7"/>
        <v>0</v>
      </c>
      <c r="V46" s="207"/>
      <c r="W46" s="206">
        <f t="shared" si="8"/>
        <v>0</v>
      </c>
      <c r="X46" s="206" t="str">
        <f>ROUND((W46/COSTS!K46),1)&amp;" "&amp;COSTS!I46</f>
        <v>0 4 lb bag</v>
      </c>
    </row>
    <row r="47">
      <c r="A47" s="215" t="str">
        <f>COSTS!A47</f>
        <v>z* Sausage, (V)</v>
      </c>
      <c r="B47" s="216">
        <f>M!V47</f>
        <v>0</v>
      </c>
      <c r="C47" s="216">
        <f t="shared" si="1"/>
        <v>0</v>
      </c>
      <c r="D47" s="30"/>
      <c r="E47" s="216">
        <f>Tu!V47</f>
        <v>0</v>
      </c>
      <c r="F47" s="216">
        <f t="shared" si="2"/>
        <v>0</v>
      </c>
      <c r="G47" s="30"/>
      <c r="H47" s="216">
        <f>W!V47</f>
        <v>0</v>
      </c>
      <c r="I47" s="216">
        <f t="shared" si="3"/>
        <v>0</v>
      </c>
      <c r="J47" s="30"/>
      <c r="K47" s="216">
        <f>Th!V47</f>
        <v>0</v>
      </c>
      <c r="L47" s="216">
        <f t="shared" si="4"/>
        <v>0</v>
      </c>
      <c r="M47" s="30"/>
      <c r="N47" s="216">
        <f>F!V47</f>
        <v>0</v>
      </c>
      <c r="O47" s="216">
        <f t="shared" si="5"/>
        <v>0</v>
      </c>
      <c r="P47" s="30"/>
      <c r="Q47" s="216">
        <f>Sa!V47</f>
        <v>0</v>
      </c>
      <c r="R47" s="216">
        <f t="shared" si="6"/>
        <v>0</v>
      </c>
      <c r="S47" s="30"/>
      <c r="T47" s="216">
        <f>Su!V47</f>
        <v>0</v>
      </c>
      <c r="U47" s="216">
        <f t="shared" si="7"/>
        <v>0</v>
      </c>
      <c r="V47" s="30"/>
      <c r="W47" s="216">
        <f t="shared" si="8"/>
        <v>0</v>
      </c>
      <c r="X47" s="216" t="str">
        <f>ROUND((W47/COSTS!K47),1)&amp;" "&amp;COSTS!I47</f>
        <v>0 48 ct case</v>
      </c>
    </row>
    <row r="48">
      <c r="A48" s="205" t="str">
        <f>COSTS!A48</f>
        <v>zz* Chili pepper, crushed</v>
      </c>
      <c r="B48" s="206">
        <f>M!V48</f>
        <v>0</v>
      </c>
      <c r="C48" s="206">
        <f t="shared" si="1"/>
        <v>0</v>
      </c>
      <c r="D48" s="207"/>
      <c r="E48" s="206">
        <f>Tu!V48</f>
        <v>0</v>
      </c>
      <c r="F48" s="206">
        <f t="shared" si="2"/>
        <v>0</v>
      </c>
      <c r="G48" s="207"/>
      <c r="H48" s="206">
        <f>W!V48</f>
        <v>0</v>
      </c>
      <c r="I48" s="206">
        <f t="shared" si="3"/>
        <v>0</v>
      </c>
      <c r="J48" s="207"/>
      <c r="K48" s="206">
        <f>Th!V48</f>
        <v>0</v>
      </c>
      <c r="L48" s="206">
        <f t="shared" si="4"/>
        <v>0</v>
      </c>
      <c r="M48" s="207"/>
      <c r="N48" s="206">
        <f>F!V48</f>
        <v>0</v>
      </c>
      <c r="O48" s="206">
        <f t="shared" si="5"/>
        <v>0</v>
      </c>
      <c r="P48" s="207"/>
      <c r="Q48" s="206">
        <f>Sa!V48</f>
        <v>0</v>
      </c>
      <c r="R48" s="206">
        <f t="shared" si="6"/>
        <v>0</v>
      </c>
      <c r="S48" s="207"/>
      <c r="T48" s="206">
        <f>Su!V48</f>
        <v>0</v>
      </c>
      <c r="U48" s="206">
        <f t="shared" si="7"/>
        <v>0</v>
      </c>
      <c r="V48" s="207"/>
      <c r="W48" s="206">
        <f t="shared" si="8"/>
        <v>0</v>
      </c>
      <c r="X48" s="206" t="str">
        <f>ROUND((W48/COSTS!K48),1)&amp;" "&amp;COSTS!I48</f>
        <v>0 1 lb </v>
      </c>
    </row>
    <row r="49">
      <c r="A49" s="205" t="str">
        <f>COSTS!A49</f>
        <v>zz* Parmesan, grated</v>
      </c>
      <c r="B49" s="206">
        <f>M!V49</f>
        <v>0</v>
      </c>
      <c r="C49" s="206">
        <f t="shared" si="1"/>
        <v>0</v>
      </c>
      <c r="D49" s="207"/>
      <c r="E49" s="206">
        <f>Tu!V49</f>
        <v>0</v>
      </c>
      <c r="F49" s="206">
        <f t="shared" si="2"/>
        <v>0</v>
      </c>
      <c r="G49" s="207"/>
      <c r="H49" s="206">
        <f>W!V49</f>
        <v>0</v>
      </c>
      <c r="I49" s="206">
        <f t="shared" si="3"/>
        <v>0</v>
      </c>
      <c r="J49" s="207"/>
      <c r="K49" s="206">
        <f>Th!V49</f>
        <v>0</v>
      </c>
      <c r="L49" s="206">
        <f t="shared" si="4"/>
        <v>0</v>
      </c>
      <c r="M49" s="207"/>
      <c r="N49" s="206">
        <f>F!V49</f>
        <v>0</v>
      </c>
      <c r="O49" s="206">
        <f t="shared" si="5"/>
        <v>0</v>
      </c>
      <c r="P49" s="207"/>
      <c r="Q49" s="206">
        <f>Sa!V49</f>
        <v>0</v>
      </c>
      <c r="R49" s="206">
        <f t="shared" si="6"/>
        <v>0</v>
      </c>
      <c r="S49" s="207"/>
      <c r="T49" s="206">
        <f>Su!V49</f>
        <v>0</v>
      </c>
      <c r="U49" s="206">
        <f t="shared" si="7"/>
        <v>0</v>
      </c>
      <c r="V49" s="207"/>
      <c r="W49" s="206">
        <f t="shared" si="8"/>
        <v>0</v>
      </c>
      <c r="X49" s="206" t="str">
        <f>ROUND((W49/COSTS!K49),1)&amp;" "&amp;COSTS!I49</f>
        <v>0 per lb (5 lb bag)</v>
      </c>
    </row>
    <row r="50">
      <c r="A50" s="205" t="str">
        <f>COSTS!A50</f>
        <v>zz* Yeast, nutritional</v>
      </c>
      <c r="B50" s="206">
        <f>M!V50</f>
        <v>0</v>
      </c>
      <c r="C50" s="206">
        <f t="shared" si="1"/>
        <v>0</v>
      </c>
      <c r="D50" s="207"/>
      <c r="E50" s="206">
        <f>Tu!V50</f>
        <v>0</v>
      </c>
      <c r="F50" s="206">
        <f t="shared" si="2"/>
        <v>0</v>
      </c>
      <c r="G50" s="207"/>
      <c r="H50" s="206">
        <f>W!V50</f>
        <v>0</v>
      </c>
      <c r="I50" s="206">
        <f t="shared" si="3"/>
        <v>0</v>
      </c>
      <c r="J50" s="207"/>
      <c r="K50" s="206">
        <f>Th!V50</f>
        <v>0</v>
      </c>
      <c r="L50" s="206">
        <f t="shared" si="4"/>
        <v>0</v>
      </c>
      <c r="M50" s="207"/>
      <c r="N50" s="206">
        <f>F!V50</f>
        <v>0</v>
      </c>
      <c r="O50" s="206">
        <f t="shared" si="5"/>
        <v>0</v>
      </c>
      <c r="P50" s="207"/>
      <c r="Q50" s="206">
        <f>Sa!V50</f>
        <v>0</v>
      </c>
      <c r="R50" s="206">
        <f t="shared" si="6"/>
        <v>0</v>
      </c>
      <c r="S50" s="207"/>
      <c r="T50" s="206">
        <f>Su!V50</f>
        <v>0</v>
      </c>
      <c r="U50" s="206">
        <f t="shared" si="7"/>
        <v>0</v>
      </c>
      <c r="V50" s="207"/>
      <c r="W50" s="206">
        <f t="shared" si="8"/>
        <v>0</v>
      </c>
      <c r="X50" s="206" t="str">
        <f>ROUND((W50/COSTS!K50),1)&amp;" "&amp;COSTS!I50</f>
        <v>0 5 lb bag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39" t="str">
        <f>COSTS!A1&amp;" (g)"</f>
        <v>COMPONENT (g)</v>
      </c>
      <c r="B1" s="140" t="str">
        <f>USAGE!$A2</f>
        <v>Totals, Pizza</v>
      </c>
      <c r="C1" s="139" t="str">
        <f>USAGE!$A3</f>
        <v>[special]</v>
      </c>
      <c r="D1" s="139" t="str">
        <f>USAGE!$A4</f>
        <v>Breadsticks, Cheese</v>
      </c>
      <c r="E1" s="139" t="str">
        <f>USAGE!$A5</f>
        <v>Breadsticks, Garlic</v>
      </c>
      <c r="F1" s="139" t="str">
        <f>USAGE!$A6</f>
        <v>Fennel Sausage</v>
      </c>
      <c r="G1" s="139" t="str">
        <f>USAGE!$A7</f>
        <v>Margherita</v>
      </c>
      <c r="H1" s="139" t="str">
        <f>USAGE!$A8</f>
        <v>Marinara</v>
      </c>
      <c r="I1" s="139" t="str">
        <f>USAGE!$A9</f>
        <v>Onion</v>
      </c>
      <c r="J1" s="139" t="str">
        <f>USAGE!$A10</f>
        <v>Pepperoni</v>
      </c>
      <c r="K1" s="139" t="str">
        <f>USAGE!$A11</f>
        <v>Quattro Formaggi</v>
      </c>
      <c r="L1" s="139" t="str">
        <f>USAGE!$A12</f>
        <v>Spinach &amp; Mushroom</v>
      </c>
      <c r="M1" s="140" t="str">
        <f>USAGE!$A13</f>
        <v>Totals, Salad</v>
      </c>
      <c r="N1" s="139" t="str">
        <f>USAGE!$A14</f>
        <v>Caesar</v>
      </c>
      <c r="O1" s="139" t="str">
        <f>USAGE!$A15</f>
        <v>Caprese</v>
      </c>
      <c r="P1" s="139" t="str">
        <f>USAGE!$A16</f>
        <v>Spinach</v>
      </c>
      <c r="Q1" s="140" t="str">
        <f>USAGE!$A17</f>
        <v>Totals, Additions</v>
      </c>
      <c r="R1" s="139" t="str">
        <f>USAGE!$A18</f>
        <v>(V) Mozzarella</v>
      </c>
      <c r="S1" s="139" t="str">
        <f>USAGE!$A19</f>
        <v>(V) Sausage</v>
      </c>
      <c r="T1" s="139" t="str">
        <f>USAGE!$A20</f>
        <v>Anchovy fillets</v>
      </c>
      <c r="U1" s="139" t="str">
        <f>USAGE!$A21</f>
        <v>Kalamata olives</v>
      </c>
      <c r="V1" s="189" t="s">
        <v>270</v>
      </c>
    </row>
    <row r="2">
      <c r="A2" s="139" t="str">
        <f>COSTS!A2&amp;" (g)"</f>
        <v>Anchovy fillets (g)</v>
      </c>
      <c r="B2" s="140">
        <f>PORTIONS!B2*USAGE!$C$2</f>
        <v>0</v>
      </c>
      <c r="C2" s="184">
        <f>PORTIONS!C2*USAGE!$C$3</f>
        <v>0</v>
      </c>
      <c r="D2" s="184">
        <f>PORTIONS!D2*USAGE!$C$4</f>
        <v>0</v>
      </c>
      <c r="E2" s="184">
        <f>PORTIONS!E2*USAGE!$C$5</f>
        <v>0</v>
      </c>
      <c r="F2" s="184">
        <f>PORTIONS!F2*USAGE!$C$6</f>
        <v>0</v>
      </c>
      <c r="G2" s="184">
        <f>PORTIONS!G2*USAGE!$C$7</f>
        <v>0</v>
      </c>
      <c r="H2" s="184">
        <f>PORTIONS!H2*USAGE!$C$8</f>
        <v>0</v>
      </c>
      <c r="I2" s="184">
        <f>PORTIONS!I2*USAGE!$C$9</f>
        <v>0</v>
      </c>
      <c r="J2" s="184">
        <f>PORTIONS!J2*USAGE!$C$10</f>
        <v>0</v>
      </c>
      <c r="K2" s="184">
        <f>PORTIONS!K2*USAGE!$C$11</f>
        <v>0</v>
      </c>
      <c r="L2" s="184">
        <f>PORTIONS!L2*USAGE!$C$12</f>
        <v>0</v>
      </c>
      <c r="M2" s="140">
        <f>PORTIONS!M2*USAGE!$C$13</f>
        <v>0</v>
      </c>
      <c r="N2" s="184">
        <f>PORTIONS!N2*USAGE!$C$14</f>
        <v>0</v>
      </c>
      <c r="O2" s="184">
        <f>PORTIONS!O2*USAGE!$C$15</f>
        <v>0</v>
      </c>
      <c r="P2" s="184">
        <f>PORTIONS!P2*USAGE!$C$16</f>
        <v>0</v>
      </c>
      <c r="Q2" s="140">
        <f>PORTIONS!Q2*USAGE!$C$17</f>
        <v>0</v>
      </c>
      <c r="R2" s="184">
        <f>PORTIONS!R2*USAGE!$C$18</f>
        <v>0</v>
      </c>
      <c r="S2" s="184">
        <f>PORTIONS!S2*USAGE!$C$19</f>
        <v>0</v>
      </c>
      <c r="T2" s="184">
        <f>PORTIONS!T2*USAGE!$C$20</f>
        <v>0</v>
      </c>
      <c r="U2" s="184">
        <f>PORTIONS!U2*USAGE!$C$21</f>
        <v>0</v>
      </c>
      <c r="V2" s="222">
        <f t="shared" ref="V2:V50" si="1">SUM(B2:U2)</f>
        <v>0</v>
      </c>
    </row>
    <row r="3">
      <c r="A3" s="139" t="str">
        <f>COSTS!A3&amp;" (g)"</f>
        <v>Balsamic vinegar (g)</v>
      </c>
      <c r="B3" s="140">
        <f>PORTIONS!B3*USAGE!$C$2</f>
        <v>0</v>
      </c>
      <c r="C3" s="184">
        <f>PORTIONS!C3*USAGE!$C$3</f>
        <v>0</v>
      </c>
      <c r="D3" s="184">
        <f>PORTIONS!D3*USAGE!$C$4</f>
        <v>0</v>
      </c>
      <c r="E3" s="184">
        <f>PORTIONS!E3*USAGE!$C$5</f>
        <v>0</v>
      </c>
      <c r="F3" s="184">
        <f>PORTIONS!F3*USAGE!$C$6</f>
        <v>0</v>
      </c>
      <c r="G3" s="184">
        <f>PORTIONS!G3*USAGE!$C$7</f>
        <v>0</v>
      </c>
      <c r="H3" s="184">
        <f>PORTIONS!H3*USAGE!$C$8</f>
        <v>0</v>
      </c>
      <c r="I3" s="184">
        <f>PORTIONS!I3*USAGE!$C$9</f>
        <v>0</v>
      </c>
      <c r="J3" s="184">
        <f>PORTIONS!J3*USAGE!$C$10</f>
        <v>0</v>
      </c>
      <c r="K3" s="184">
        <f>PORTIONS!K3*USAGE!$C$11</f>
        <v>0</v>
      </c>
      <c r="L3" s="184">
        <f>PORTIONS!L3*USAGE!$C$12</f>
        <v>0</v>
      </c>
      <c r="M3" s="140">
        <f>PORTIONS!M3*USAGE!$C$13</f>
        <v>0</v>
      </c>
      <c r="N3" s="184">
        <f>PORTIONS!N3*USAGE!$C$14</f>
        <v>0</v>
      </c>
      <c r="O3" s="184">
        <f>PORTIONS!O3*USAGE!$C$15</f>
        <v>11.456</v>
      </c>
      <c r="P3" s="184">
        <f>PORTIONS!P3*USAGE!$C$16</f>
        <v>11.93333333</v>
      </c>
      <c r="Q3" s="140">
        <f>PORTIONS!Q3*USAGE!$C$17</f>
        <v>0</v>
      </c>
      <c r="R3" s="184">
        <f>PORTIONS!R3*USAGE!$C$18</f>
        <v>0</v>
      </c>
      <c r="S3" s="184">
        <f>PORTIONS!S3*USAGE!$C$19</f>
        <v>0</v>
      </c>
      <c r="T3" s="184">
        <f>PORTIONS!T3*USAGE!$C$20</f>
        <v>0</v>
      </c>
      <c r="U3" s="184">
        <f>PORTIONS!U3*USAGE!$C$21</f>
        <v>0</v>
      </c>
      <c r="V3" s="222">
        <f t="shared" si="1"/>
        <v>23.38933333</v>
      </c>
    </row>
    <row r="4">
      <c r="A4" s="139" t="str">
        <f>COSTS!A4&amp;" (g)"</f>
        <v>Basil (g)</v>
      </c>
      <c r="B4" s="140">
        <f>PORTIONS!B4*USAGE!$C$2</f>
        <v>0</v>
      </c>
      <c r="C4" s="184">
        <f>PORTIONS!C4*USAGE!$C$3</f>
        <v>0</v>
      </c>
      <c r="D4" s="184">
        <f>PORTIONS!D4*USAGE!$C$4</f>
        <v>0</v>
      </c>
      <c r="E4" s="184">
        <f>PORTIONS!E4*USAGE!$C$5</f>
        <v>0</v>
      </c>
      <c r="F4" s="184">
        <f>PORTIONS!F4*USAGE!$C$6</f>
        <v>56.68333333</v>
      </c>
      <c r="G4" s="184">
        <f>PORTIONS!G4*USAGE!$C$7</f>
        <v>77.56666667</v>
      </c>
      <c r="H4" s="184">
        <f>PORTIONS!H4*USAGE!$C$8</f>
        <v>17.9</v>
      </c>
      <c r="I4" s="184">
        <f>PORTIONS!I4*USAGE!$C$9</f>
        <v>0</v>
      </c>
      <c r="J4" s="184">
        <f>PORTIONS!J4*USAGE!$C$10</f>
        <v>0</v>
      </c>
      <c r="K4" s="184">
        <f>PORTIONS!K4*USAGE!$C$11</f>
        <v>0</v>
      </c>
      <c r="L4" s="184">
        <f>PORTIONS!L4*USAGE!$C$12</f>
        <v>0</v>
      </c>
      <c r="M4" s="140">
        <f>PORTIONS!M4*USAGE!$C$13</f>
        <v>0</v>
      </c>
      <c r="N4" s="184">
        <f>PORTIONS!N4*USAGE!$C$14</f>
        <v>0</v>
      </c>
      <c r="O4" s="184">
        <f>PORTIONS!O4*USAGE!$C$15</f>
        <v>5.728</v>
      </c>
      <c r="P4" s="184">
        <f>PORTIONS!P4*USAGE!$C$16</f>
        <v>0</v>
      </c>
      <c r="Q4" s="140">
        <f>PORTIONS!Q4*USAGE!$C$17</f>
        <v>0</v>
      </c>
      <c r="R4" s="184">
        <f>PORTIONS!R4*USAGE!$C$18</f>
        <v>0</v>
      </c>
      <c r="S4" s="184">
        <f>PORTIONS!S4*USAGE!$C$19</f>
        <v>0</v>
      </c>
      <c r="T4" s="184">
        <f>PORTIONS!T4*USAGE!$C$20</f>
        <v>0</v>
      </c>
      <c r="U4" s="184">
        <f>PORTIONS!U4*USAGE!$C$21</f>
        <v>0</v>
      </c>
      <c r="V4" s="222">
        <f t="shared" si="1"/>
        <v>157.878</v>
      </c>
    </row>
    <row r="5">
      <c r="A5" s="139" t="str">
        <f>COSTS!A5&amp;" (g)"</f>
        <v>BIGA (g)</v>
      </c>
      <c r="B5" s="140">
        <f>PORTIONS!B5*USAGE!$C$2</f>
        <v>0</v>
      </c>
      <c r="C5" s="184">
        <f>PORTIONS!C5*USAGE!$C$3</f>
        <v>0</v>
      </c>
      <c r="D5" s="184">
        <f>PORTIONS!D5*USAGE!$C$4</f>
        <v>0</v>
      </c>
      <c r="E5" s="184">
        <f>PORTIONS!E5*USAGE!$C$5</f>
        <v>0</v>
      </c>
      <c r="F5" s="184">
        <f>PORTIONS!F5*USAGE!$C$6</f>
        <v>0</v>
      </c>
      <c r="G5" s="184">
        <f>PORTIONS!G5*USAGE!$C$7</f>
        <v>0</v>
      </c>
      <c r="H5" s="184">
        <f>PORTIONS!H5*USAGE!$C$8</f>
        <v>0</v>
      </c>
      <c r="I5" s="184">
        <f>PORTIONS!I5*USAGE!$C$9</f>
        <v>0</v>
      </c>
      <c r="J5" s="184">
        <f>PORTIONS!J5*USAGE!$C$10</f>
        <v>0</v>
      </c>
      <c r="K5" s="184">
        <f>PORTIONS!K5*USAGE!$C$11</f>
        <v>0</v>
      </c>
      <c r="L5" s="184">
        <f>PORTIONS!L5*USAGE!$C$12</f>
        <v>0</v>
      </c>
      <c r="M5" s="140">
        <f>PORTIONS!M5*USAGE!$C$13</f>
        <v>0</v>
      </c>
      <c r="N5" s="184">
        <f>PORTIONS!N5*USAGE!$C$14</f>
        <v>0</v>
      </c>
      <c r="O5" s="184">
        <f>PORTIONS!O5*USAGE!$C$15</f>
        <v>0</v>
      </c>
      <c r="P5" s="184">
        <f>PORTIONS!P5*USAGE!$C$16</f>
        <v>0</v>
      </c>
      <c r="Q5" s="140">
        <f>PORTIONS!Q5*USAGE!$C$17</f>
        <v>0</v>
      </c>
      <c r="R5" s="184">
        <f>PORTIONS!R5*USAGE!$C$18</f>
        <v>0</v>
      </c>
      <c r="S5" s="184">
        <f>PORTIONS!S5*USAGE!$C$19</f>
        <v>0</v>
      </c>
      <c r="T5" s="184">
        <f>PORTIONS!T5*USAGE!$C$20</f>
        <v>0</v>
      </c>
      <c r="U5" s="184">
        <f>PORTIONS!U5*USAGE!$C$21</f>
        <v>0</v>
      </c>
      <c r="V5" s="222">
        <f t="shared" si="1"/>
        <v>0</v>
      </c>
    </row>
    <row r="6">
      <c r="A6" s="139" t="str">
        <f>COSTS!A6&amp;" (g)"</f>
        <v>Caesar dressing (g)</v>
      </c>
      <c r="B6" s="140">
        <f>PORTIONS!B6*USAGE!$C$2</f>
        <v>0</v>
      </c>
      <c r="C6" s="184">
        <f>PORTIONS!C6*USAGE!$C$3</f>
        <v>0</v>
      </c>
      <c r="D6" s="184">
        <f>PORTIONS!D6*USAGE!$C$4</f>
        <v>0</v>
      </c>
      <c r="E6" s="184">
        <f>PORTIONS!E6*USAGE!$C$5</f>
        <v>0</v>
      </c>
      <c r="F6" s="184">
        <f>PORTIONS!F6*USAGE!$C$6</f>
        <v>0</v>
      </c>
      <c r="G6" s="184">
        <f>PORTIONS!G6*USAGE!$C$7</f>
        <v>0</v>
      </c>
      <c r="H6" s="184">
        <f>PORTIONS!H6*USAGE!$C$8</f>
        <v>0</v>
      </c>
      <c r="I6" s="184">
        <f>PORTIONS!I6*USAGE!$C$9</f>
        <v>0</v>
      </c>
      <c r="J6" s="184">
        <f>PORTIONS!J6*USAGE!$C$10</f>
        <v>0</v>
      </c>
      <c r="K6" s="184">
        <f>PORTIONS!K6*USAGE!$C$11</f>
        <v>0</v>
      </c>
      <c r="L6" s="184">
        <f>PORTIONS!L6*USAGE!$C$12</f>
        <v>0</v>
      </c>
      <c r="M6" s="140">
        <f>PORTIONS!M6*USAGE!$C$13</f>
        <v>0</v>
      </c>
      <c r="N6" s="184">
        <f>PORTIONS!N6*USAGE!$C$14</f>
        <v>121.72</v>
      </c>
      <c r="O6" s="184">
        <f>PORTIONS!O6*USAGE!$C$15</f>
        <v>0</v>
      </c>
      <c r="P6" s="184">
        <f>PORTIONS!P6*USAGE!$C$16</f>
        <v>0</v>
      </c>
      <c r="Q6" s="140">
        <f>PORTIONS!Q6*USAGE!$C$17</f>
        <v>0</v>
      </c>
      <c r="R6" s="184">
        <f>PORTIONS!R6*USAGE!$C$18</f>
        <v>0</v>
      </c>
      <c r="S6" s="184">
        <f>PORTIONS!S6*USAGE!$C$19</f>
        <v>0</v>
      </c>
      <c r="T6" s="184">
        <f>PORTIONS!T6*USAGE!$C$20</f>
        <v>0</v>
      </c>
      <c r="U6" s="184">
        <f>PORTIONS!U6*USAGE!$C$21</f>
        <v>0</v>
      </c>
      <c r="V6" s="222">
        <f t="shared" si="1"/>
        <v>121.72</v>
      </c>
    </row>
    <row r="7">
      <c r="A7" s="139" t="str">
        <f>COSTS!A7&amp;" (g)"</f>
        <v>Cranberries, dried (g)</v>
      </c>
      <c r="B7" s="140">
        <f>PORTIONS!B7*USAGE!$C$2</f>
        <v>0</v>
      </c>
      <c r="C7" s="184">
        <f>PORTIONS!C7*USAGE!$C$3</f>
        <v>0</v>
      </c>
      <c r="D7" s="184">
        <f>PORTIONS!D7*USAGE!$C$4</f>
        <v>0</v>
      </c>
      <c r="E7" s="184">
        <f>PORTIONS!E7*USAGE!$C$5</f>
        <v>0</v>
      </c>
      <c r="F7" s="184">
        <f>PORTIONS!F7*USAGE!$C$6</f>
        <v>0</v>
      </c>
      <c r="G7" s="184">
        <f>PORTIONS!G7*USAGE!$C$7</f>
        <v>0</v>
      </c>
      <c r="H7" s="184">
        <f>PORTIONS!H7*USAGE!$C$8</f>
        <v>0</v>
      </c>
      <c r="I7" s="184">
        <f>PORTIONS!I7*USAGE!$C$9</f>
        <v>0</v>
      </c>
      <c r="J7" s="184">
        <f>PORTIONS!J7*USAGE!$C$10</f>
        <v>0</v>
      </c>
      <c r="K7" s="184">
        <f>PORTIONS!K7*USAGE!$C$11</f>
        <v>0</v>
      </c>
      <c r="L7" s="184">
        <f>PORTIONS!L7*USAGE!$C$12</f>
        <v>0</v>
      </c>
      <c r="M7" s="140">
        <f>PORTIONS!M7*USAGE!$C$13</f>
        <v>0</v>
      </c>
      <c r="N7" s="184">
        <f>PORTIONS!N7*USAGE!$C$14</f>
        <v>0</v>
      </c>
      <c r="O7" s="184">
        <f>PORTIONS!O7*USAGE!$C$15</f>
        <v>0</v>
      </c>
      <c r="P7" s="184">
        <f>PORTIONS!P7*USAGE!$C$16</f>
        <v>23.86666667</v>
      </c>
      <c r="Q7" s="140">
        <f>PORTIONS!Q7*USAGE!$C$17</f>
        <v>0</v>
      </c>
      <c r="R7" s="184">
        <f>PORTIONS!R7*USAGE!$C$18</f>
        <v>0</v>
      </c>
      <c r="S7" s="184">
        <f>PORTIONS!S7*USAGE!$C$19</f>
        <v>0</v>
      </c>
      <c r="T7" s="184">
        <f>PORTIONS!T7*USAGE!$C$20</f>
        <v>0</v>
      </c>
      <c r="U7" s="184">
        <f>PORTIONS!U7*USAGE!$C$21</f>
        <v>0</v>
      </c>
      <c r="V7" s="222">
        <f t="shared" si="1"/>
        <v>23.86666667</v>
      </c>
    </row>
    <row r="8">
      <c r="A8" s="139" t="str">
        <f>COSTS!A8&amp;" (g)"</f>
        <v>Croutons (g)</v>
      </c>
      <c r="B8" s="140">
        <f>PORTIONS!B8*USAGE!$C$2</f>
        <v>0</v>
      </c>
      <c r="C8" s="184">
        <f>PORTIONS!C8*USAGE!$C$3</f>
        <v>0</v>
      </c>
      <c r="D8" s="184">
        <f>PORTIONS!D8*USAGE!$C$4</f>
        <v>0</v>
      </c>
      <c r="E8" s="184">
        <f>PORTIONS!E8*USAGE!$C$5</f>
        <v>0</v>
      </c>
      <c r="F8" s="184">
        <f>PORTIONS!F8*USAGE!$C$6</f>
        <v>0</v>
      </c>
      <c r="G8" s="184">
        <f>PORTIONS!G8*USAGE!$C$7</f>
        <v>0</v>
      </c>
      <c r="H8" s="184">
        <f>PORTIONS!H8*USAGE!$C$8</f>
        <v>0</v>
      </c>
      <c r="I8" s="184">
        <f>PORTIONS!I8*USAGE!$C$9</f>
        <v>0</v>
      </c>
      <c r="J8" s="184">
        <f>PORTIONS!J8*USAGE!$C$10</f>
        <v>0</v>
      </c>
      <c r="K8" s="184">
        <f>PORTIONS!K8*USAGE!$C$11</f>
        <v>0</v>
      </c>
      <c r="L8" s="184">
        <f>PORTIONS!L8*USAGE!$C$12</f>
        <v>0</v>
      </c>
      <c r="M8" s="140">
        <f>PORTIONS!M8*USAGE!$C$13</f>
        <v>0</v>
      </c>
      <c r="N8" s="184">
        <f>PORTIONS!N8*USAGE!$C$14</f>
        <v>73.032</v>
      </c>
      <c r="O8" s="184">
        <f>PORTIONS!O8*USAGE!$C$15</f>
        <v>0</v>
      </c>
      <c r="P8" s="184">
        <f>PORTIONS!P8*USAGE!$C$16</f>
        <v>0</v>
      </c>
      <c r="Q8" s="140">
        <f>PORTIONS!Q8*USAGE!$C$17</f>
        <v>0</v>
      </c>
      <c r="R8" s="184">
        <f>PORTIONS!R8*USAGE!$C$18</f>
        <v>0</v>
      </c>
      <c r="S8" s="184">
        <f>PORTIONS!S8*USAGE!$C$19</f>
        <v>0</v>
      </c>
      <c r="T8" s="184">
        <f>PORTIONS!T8*USAGE!$C$20</f>
        <v>0</v>
      </c>
      <c r="U8" s="184">
        <f>PORTIONS!U8*USAGE!$C$21</f>
        <v>0</v>
      </c>
      <c r="V8" s="222">
        <f t="shared" si="1"/>
        <v>73.032</v>
      </c>
    </row>
    <row r="9">
      <c r="A9" s="139" t="str">
        <f>COSTS!A9&amp;" (g)"</f>
        <v>Dough (g)</v>
      </c>
      <c r="B9" s="140">
        <f>PORTIONS!B9*USAGE!$C$2</f>
        <v>0</v>
      </c>
      <c r="C9" s="184">
        <f>PORTIONS!C9*USAGE!$C$3</f>
        <v>0</v>
      </c>
      <c r="D9" s="184">
        <f>PORTIONS!D9*USAGE!$C$4</f>
        <v>316.2333333</v>
      </c>
      <c r="E9" s="184">
        <f>PORTIONS!E9*USAGE!$C$5</f>
        <v>948.7</v>
      </c>
      <c r="F9" s="184">
        <f>PORTIONS!F9*USAGE!$C$6</f>
        <v>3004.216667</v>
      </c>
      <c r="G9" s="184">
        <f>PORTIONS!G9*USAGE!$C$7</f>
        <v>4111.033333</v>
      </c>
      <c r="H9" s="184">
        <f>PORTIONS!H9*USAGE!$C$8</f>
        <v>948.7</v>
      </c>
      <c r="I9" s="184">
        <f>PORTIONS!I9*USAGE!$C$9</f>
        <v>948.7</v>
      </c>
      <c r="J9" s="184">
        <f>PORTIONS!J9*USAGE!$C$10</f>
        <v>3320.45</v>
      </c>
      <c r="K9" s="184">
        <f>PORTIONS!K9*USAGE!$C$11</f>
        <v>948.7</v>
      </c>
      <c r="L9" s="184">
        <f>PORTIONS!L9*USAGE!$C$12</f>
        <v>1897.4</v>
      </c>
      <c r="M9" s="140">
        <f>PORTIONS!M9*USAGE!$C$13</f>
        <v>0</v>
      </c>
      <c r="N9" s="184">
        <f>PORTIONS!N9*USAGE!$C$14</f>
        <v>0</v>
      </c>
      <c r="O9" s="184">
        <f>PORTIONS!O9*USAGE!$C$15</f>
        <v>0</v>
      </c>
      <c r="P9" s="184">
        <f>PORTIONS!P9*USAGE!$C$16</f>
        <v>0</v>
      </c>
      <c r="Q9" s="140">
        <f>PORTIONS!Q9*USAGE!$C$17</f>
        <v>0</v>
      </c>
      <c r="R9" s="184">
        <f>PORTIONS!R9*USAGE!$C$18</f>
        <v>0</v>
      </c>
      <c r="S9" s="184">
        <f>PORTIONS!S9*USAGE!$C$19</f>
        <v>0</v>
      </c>
      <c r="T9" s="184">
        <f>PORTIONS!T9*USAGE!$C$20</f>
        <v>0</v>
      </c>
      <c r="U9" s="184">
        <f>PORTIONS!U9*USAGE!$C$21</f>
        <v>0</v>
      </c>
      <c r="V9" s="222">
        <f t="shared" si="1"/>
        <v>16444.13333</v>
      </c>
    </row>
    <row r="10">
      <c r="A10" s="150" t="str">
        <f>COSTS!A10&amp;" (g)"</f>
        <v>EGGS (g)</v>
      </c>
      <c r="B10" s="150">
        <f>PORTIONS!B10*USAGE!$C$2</f>
        <v>0</v>
      </c>
      <c r="C10" s="150">
        <f>PORTIONS!C10*USAGE!$C$3</f>
        <v>0</v>
      </c>
      <c r="D10" s="150">
        <f>PORTIONS!D10*USAGE!$C$4</f>
        <v>0</v>
      </c>
      <c r="E10" s="150">
        <f>PORTIONS!E10*USAGE!$C$5</f>
        <v>0</v>
      </c>
      <c r="F10" s="150">
        <f>PORTIONS!F10*USAGE!$C$6</f>
        <v>0</v>
      </c>
      <c r="G10" s="150">
        <f>PORTIONS!G10*USAGE!$C$7</f>
        <v>0</v>
      </c>
      <c r="H10" s="150">
        <f>PORTIONS!H10*USAGE!$C$8</f>
        <v>0</v>
      </c>
      <c r="I10" s="150">
        <f>PORTIONS!I10*USAGE!$C$9</f>
        <v>0</v>
      </c>
      <c r="J10" s="150">
        <f>PORTIONS!J10*USAGE!$C$10</f>
        <v>0</v>
      </c>
      <c r="K10" s="150">
        <f>PORTIONS!K10*USAGE!$C$11</f>
        <v>0</v>
      </c>
      <c r="L10" s="150">
        <f>PORTIONS!L10*USAGE!$C$12</f>
        <v>0</v>
      </c>
      <c r="M10" s="150">
        <f>PORTIONS!M10*USAGE!$C$13</f>
        <v>0</v>
      </c>
      <c r="N10" s="150">
        <f>PORTIONS!N10*USAGE!$C$14</f>
        <v>0</v>
      </c>
      <c r="O10" s="150">
        <f>PORTIONS!O10*USAGE!$C$15</f>
        <v>0</v>
      </c>
      <c r="P10" s="150">
        <f>PORTIONS!P10*USAGE!$C$16</f>
        <v>0</v>
      </c>
      <c r="Q10" s="150">
        <f>PORTIONS!Q10*USAGE!$C$17</f>
        <v>0</v>
      </c>
      <c r="R10" s="150">
        <f>PORTIONS!R10*USAGE!$C$18</f>
        <v>0</v>
      </c>
      <c r="S10" s="150">
        <f>PORTIONS!S10*USAGE!$C$19</f>
        <v>0</v>
      </c>
      <c r="T10" s="150">
        <f>PORTIONS!T10*USAGE!$C$20</f>
        <v>0</v>
      </c>
      <c r="U10" s="150">
        <f>PORTIONS!U10*USAGE!$C$21</f>
        <v>0</v>
      </c>
      <c r="V10" s="222">
        <f t="shared" si="1"/>
        <v>0</v>
      </c>
    </row>
    <row r="11">
      <c r="A11" s="139" t="str">
        <f>COSTS!A11&amp;" (g)"</f>
        <v>FLOUR, WHITE (g)</v>
      </c>
      <c r="B11" s="140">
        <f>PORTIONS!B11*USAGE!$C$2</f>
        <v>0</v>
      </c>
      <c r="C11" s="184">
        <f>PORTIONS!C11*USAGE!$C$3</f>
        <v>0</v>
      </c>
      <c r="D11" s="184">
        <f>PORTIONS!D11*USAGE!$C$4</f>
        <v>0</v>
      </c>
      <c r="E11" s="184">
        <f>PORTIONS!E11*USAGE!$C$5</f>
        <v>0</v>
      </c>
      <c r="F11" s="184">
        <f>PORTIONS!F11*USAGE!$C$6</f>
        <v>0</v>
      </c>
      <c r="G11" s="184">
        <f>PORTIONS!G11*USAGE!$C$7</f>
        <v>0</v>
      </c>
      <c r="H11" s="184">
        <f>PORTIONS!H11*USAGE!$C$8</f>
        <v>0</v>
      </c>
      <c r="I11" s="184">
        <f>PORTIONS!I11*USAGE!$C$9</f>
        <v>0</v>
      </c>
      <c r="J11" s="184">
        <f>PORTIONS!J11*USAGE!$C$10</f>
        <v>0</v>
      </c>
      <c r="K11" s="184">
        <f>PORTIONS!K11*USAGE!$C$11</f>
        <v>0</v>
      </c>
      <c r="L11" s="184">
        <f>PORTIONS!L11*USAGE!$C$12</f>
        <v>0</v>
      </c>
      <c r="M11" s="140">
        <f>PORTIONS!M11*USAGE!$C$13</f>
        <v>0</v>
      </c>
      <c r="N11" s="184">
        <f>PORTIONS!N11*USAGE!$C$14</f>
        <v>0</v>
      </c>
      <c r="O11" s="184">
        <f>PORTIONS!O11*USAGE!$C$15</f>
        <v>0</v>
      </c>
      <c r="P11" s="184">
        <f>PORTIONS!P11*USAGE!$C$16</f>
        <v>0</v>
      </c>
      <c r="Q11" s="140">
        <f>PORTIONS!Q11*USAGE!$C$17</f>
        <v>0</v>
      </c>
      <c r="R11" s="184">
        <f>PORTIONS!R11*USAGE!$C$18</f>
        <v>0</v>
      </c>
      <c r="S11" s="184">
        <f>PORTIONS!S11*USAGE!$C$19</f>
        <v>0</v>
      </c>
      <c r="T11" s="184">
        <f>PORTIONS!T11*USAGE!$C$20</f>
        <v>0</v>
      </c>
      <c r="U11" s="184">
        <f>PORTIONS!U11*USAGE!$C$21</f>
        <v>0</v>
      </c>
      <c r="V11" s="222">
        <f t="shared" si="1"/>
        <v>0</v>
      </c>
    </row>
    <row r="12">
      <c r="A12" s="139" t="str">
        <f>COSTS!A12&amp;" (g)"</f>
        <v>FLOUR, WHOLE WHEAT (g)</v>
      </c>
      <c r="B12" s="140">
        <f>PORTIONS!B12*USAGE!$C$2</f>
        <v>0</v>
      </c>
      <c r="C12" s="184">
        <f>PORTIONS!C12*USAGE!$C$3</f>
        <v>0</v>
      </c>
      <c r="D12" s="184">
        <f>PORTIONS!D12*USAGE!$C$4</f>
        <v>0</v>
      </c>
      <c r="E12" s="184">
        <f>PORTIONS!E12*USAGE!$C$5</f>
        <v>0</v>
      </c>
      <c r="F12" s="184">
        <f>PORTIONS!F12*USAGE!$C$6</f>
        <v>0</v>
      </c>
      <c r="G12" s="184">
        <f>PORTIONS!G12*USAGE!$C$7</f>
        <v>0</v>
      </c>
      <c r="H12" s="184">
        <f>PORTIONS!H12*USAGE!$C$8</f>
        <v>0</v>
      </c>
      <c r="I12" s="184">
        <f>PORTIONS!I12*USAGE!$C$9</f>
        <v>0</v>
      </c>
      <c r="J12" s="184">
        <f>PORTIONS!J12*USAGE!$C$10</f>
        <v>0</v>
      </c>
      <c r="K12" s="184">
        <f>PORTIONS!K12*USAGE!$C$11</f>
        <v>0</v>
      </c>
      <c r="L12" s="184">
        <f>PORTIONS!L12*USAGE!$C$12</f>
        <v>0</v>
      </c>
      <c r="M12" s="140">
        <f>PORTIONS!M12*USAGE!$C$13</f>
        <v>0</v>
      </c>
      <c r="N12" s="184">
        <f>PORTIONS!N12*USAGE!$C$14</f>
        <v>0</v>
      </c>
      <c r="O12" s="184">
        <f>PORTIONS!O12*USAGE!$C$15</f>
        <v>0</v>
      </c>
      <c r="P12" s="184">
        <f>PORTIONS!P12*USAGE!$C$16</f>
        <v>0</v>
      </c>
      <c r="Q12" s="140">
        <f>PORTIONS!Q12*USAGE!$C$17</f>
        <v>0</v>
      </c>
      <c r="R12" s="184">
        <f>PORTIONS!R12*USAGE!$C$18</f>
        <v>0</v>
      </c>
      <c r="S12" s="184">
        <f>PORTIONS!S12*USAGE!$C$19</f>
        <v>0</v>
      </c>
      <c r="T12" s="184">
        <f>PORTIONS!T12*USAGE!$C$20</f>
        <v>0</v>
      </c>
      <c r="U12" s="184">
        <f>PORTIONS!U12*USAGE!$C$21</f>
        <v>0</v>
      </c>
      <c r="V12" s="222">
        <f t="shared" si="1"/>
        <v>0</v>
      </c>
    </row>
    <row r="13">
      <c r="A13" s="139" t="str">
        <f>COSTS!A13&amp;" (g)"</f>
        <v>Garlic, raw (g)</v>
      </c>
      <c r="B13" s="140">
        <f>PORTIONS!B13*USAGE!$C$2</f>
        <v>0</v>
      </c>
      <c r="C13" s="184">
        <f>PORTIONS!C13*USAGE!$C$3</f>
        <v>0</v>
      </c>
      <c r="D13" s="184">
        <f>PORTIONS!D13*USAGE!$C$4</f>
        <v>0</v>
      </c>
      <c r="E13" s="184">
        <f>PORTIONS!E13*USAGE!$C$5</f>
        <v>0</v>
      </c>
      <c r="F13" s="184">
        <f>PORTIONS!F13*USAGE!$C$6</f>
        <v>0</v>
      </c>
      <c r="G13" s="184">
        <f>PORTIONS!G13*USAGE!$C$7</f>
        <v>0</v>
      </c>
      <c r="H13" s="184">
        <f>PORTIONS!H13*USAGE!$C$8</f>
        <v>28.64</v>
      </c>
      <c r="I13" s="184">
        <f>PORTIONS!I13*USAGE!$C$9</f>
        <v>0</v>
      </c>
      <c r="J13" s="184">
        <f>PORTIONS!J13*USAGE!$C$10</f>
        <v>0</v>
      </c>
      <c r="K13" s="184">
        <f>PORTIONS!K13*USAGE!$C$11</f>
        <v>0</v>
      </c>
      <c r="L13" s="184">
        <f>PORTIONS!L13*USAGE!$C$12</f>
        <v>0</v>
      </c>
      <c r="M13" s="140">
        <f>PORTIONS!M13*USAGE!$C$13</f>
        <v>0</v>
      </c>
      <c r="N13" s="184">
        <f>PORTIONS!N13*USAGE!$C$14</f>
        <v>0</v>
      </c>
      <c r="O13" s="184">
        <f>PORTIONS!O13*USAGE!$C$15</f>
        <v>0</v>
      </c>
      <c r="P13" s="184">
        <f>PORTIONS!P13*USAGE!$C$16</f>
        <v>0</v>
      </c>
      <c r="Q13" s="140">
        <f>PORTIONS!Q13*USAGE!$C$17</f>
        <v>0</v>
      </c>
      <c r="R13" s="184">
        <f>PORTIONS!R13*USAGE!$C$18</f>
        <v>0</v>
      </c>
      <c r="S13" s="184">
        <f>PORTIONS!S13*USAGE!$C$19</f>
        <v>0</v>
      </c>
      <c r="T13" s="184">
        <f>PORTIONS!T13*USAGE!$C$20</f>
        <v>0</v>
      </c>
      <c r="U13" s="184">
        <f>PORTIONS!U13*USAGE!$C$21</f>
        <v>0</v>
      </c>
      <c r="V13" s="222">
        <f t="shared" si="1"/>
        <v>28.64</v>
      </c>
    </row>
    <row r="14">
      <c r="A14" s="139" t="str">
        <f>COSTS!A14&amp;" (g)"</f>
        <v>Garlic, roasted (g)</v>
      </c>
      <c r="B14" s="140">
        <f>PORTIONS!B14*USAGE!$C$2</f>
        <v>0</v>
      </c>
      <c r="C14" s="184">
        <f>PORTIONS!C14*USAGE!$C$3</f>
        <v>0</v>
      </c>
      <c r="D14" s="184">
        <f>PORTIONS!D14*USAGE!$C$4</f>
        <v>0</v>
      </c>
      <c r="E14" s="184">
        <f>PORTIONS!E14*USAGE!$C$5</f>
        <v>143.2</v>
      </c>
      <c r="F14" s="184">
        <f>PORTIONS!F14*USAGE!$C$6</f>
        <v>0</v>
      </c>
      <c r="G14" s="184">
        <f>PORTIONS!G14*USAGE!$C$7</f>
        <v>0</v>
      </c>
      <c r="H14" s="184">
        <f>PORTIONS!H14*USAGE!$C$8</f>
        <v>0</v>
      </c>
      <c r="I14" s="184">
        <f>PORTIONS!I14*USAGE!$C$9</f>
        <v>0</v>
      </c>
      <c r="J14" s="184">
        <f>PORTIONS!J14*USAGE!$C$10</f>
        <v>0</v>
      </c>
      <c r="K14" s="184">
        <f>PORTIONS!K14*USAGE!$C$11</f>
        <v>0</v>
      </c>
      <c r="L14" s="184">
        <f>PORTIONS!L14*USAGE!$C$12</f>
        <v>0</v>
      </c>
      <c r="M14" s="140">
        <f>PORTIONS!M14*USAGE!$C$13</f>
        <v>0</v>
      </c>
      <c r="N14" s="184">
        <f>PORTIONS!N14*USAGE!$C$14</f>
        <v>0</v>
      </c>
      <c r="O14" s="184">
        <f>PORTIONS!O14*USAGE!$C$15</f>
        <v>0</v>
      </c>
      <c r="P14" s="184">
        <f>PORTIONS!P14*USAGE!$C$16</f>
        <v>0</v>
      </c>
      <c r="Q14" s="140">
        <f>PORTIONS!Q14*USAGE!$C$17</f>
        <v>0</v>
      </c>
      <c r="R14" s="184">
        <f>PORTIONS!R14*USAGE!$C$18</f>
        <v>0</v>
      </c>
      <c r="S14" s="184">
        <f>PORTIONS!S14*USAGE!$C$19</f>
        <v>0</v>
      </c>
      <c r="T14" s="184">
        <f>PORTIONS!T14*USAGE!$C$20</f>
        <v>0</v>
      </c>
      <c r="U14" s="184">
        <f>PORTIONS!U14*USAGE!$C$21</f>
        <v>0</v>
      </c>
      <c r="V14" s="222">
        <f t="shared" si="1"/>
        <v>143.2</v>
      </c>
    </row>
    <row r="15">
      <c r="A15" s="139" t="str">
        <f>COSTS!A15&amp;" (g)"</f>
        <v>Grana Padano (g)</v>
      </c>
      <c r="B15" s="140">
        <f>PORTIONS!B15*USAGE!$C$2</f>
        <v>0</v>
      </c>
      <c r="C15" s="184">
        <f>PORTIONS!C15*USAGE!$C$3</f>
        <v>0</v>
      </c>
      <c r="D15" s="184">
        <f>PORTIONS!D15*USAGE!$C$4</f>
        <v>0</v>
      </c>
      <c r="E15" s="184">
        <f>PORTIONS!E15*USAGE!$C$5</f>
        <v>0</v>
      </c>
      <c r="F15" s="184">
        <f>PORTIONS!F15*USAGE!$C$6</f>
        <v>0</v>
      </c>
      <c r="G15" s="184">
        <f>PORTIONS!G15*USAGE!$C$7</f>
        <v>0</v>
      </c>
      <c r="H15" s="184">
        <f>PORTIONS!H15*USAGE!$C$8</f>
        <v>53.7</v>
      </c>
      <c r="I15" s="184">
        <f>PORTIONS!I15*USAGE!$C$9</f>
        <v>89.5</v>
      </c>
      <c r="J15" s="184">
        <f>PORTIONS!J15*USAGE!$C$10</f>
        <v>0</v>
      </c>
      <c r="K15" s="184">
        <f>PORTIONS!K15*USAGE!$C$11</f>
        <v>0</v>
      </c>
      <c r="L15" s="184">
        <f>PORTIONS!L15*USAGE!$C$12</f>
        <v>0</v>
      </c>
      <c r="M15" s="140">
        <f>PORTIONS!M15*USAGE!$C$13</f>
        <v>0</v>
      </c>
      <c r="N15" s="184">
        <f>PORTIONS!N15*USAGE!$C$14</f>
        <v>24.344</v>
      </c>
      <c r="O15" s="184">
        <f>PORTIONS!O15*USAGE!$C$15</f>
        <v>0</v>
      </c>
      <c r="P15" s="184">
        <f>PORTIONS!P15*USAGE!$C$16</f>
        <v>0</v>
      </c>
      <c r="Q15" s="140">
        <f>PORTIONS!Q15*USAGE!$C$17</f>
        <v>0</v>
      </c>
      <c r="R15" s="184">
        <f>PORTIONS!R15*USAGE!$C$18</f>
        <v>0</v>
      </c>
      <c r="S15" s="184">
        <f>PORTIONS!S15*USAGE!$C$19</f>
        <v>0</v>
      </c>
      <c r="T15" s="184">
        <f>PORTIONS!T15*USAGE!$C$20</f>
        <v>0</v>
      </c>
      <c r="U15" s="184">
        <f>PORTIONS!U15*USAGE!$C$21</f>
        <v>0</v>
      </c>
      <c r="V15" s="222">
        <f t="shared" si="1"/>
        <v>167.544</v>
      </c>
    </row>
    <row r="16">
      <c r="A16" s="139" t="str">
        <f>COSTS!A16&amp;" (g)"</f>
        <v>Hazelnuts, candied (g)</v>
      </c>
      <c r="B16" s="140">
        <f>PORTIONS!B16*USAGE!$C$2</f>
        <v>0</v>
      </c>
      <c r="C16" s="184">
        <f>PORTIONS!C16*USAGE!$C$3</f>
        <v>0</v>
      </c>
      <c r="D16" s="184">
        <f>PORTIONS!D16*USAGE!$C$4</f>
        <v>0</v>
      </c>
      <c r="E16" s="184">
        <f>PORTIONS!E16*USAGE!$C$5</f>
        <v>0</v>
      </c>
      <c r="F16" s="184">
        <f>PORTIONS!F16*USAGE!$C$6</f>
        <v>0</v>
      </c>
      <c r="G16" s="184">
        <f>PORTIONS!G16*USAGE!$C$7</f>
        <v>0</v>
      </c>
      <c r="H16" s="184">
        <f>PORTIONS!H16*USAGE!$C$8</f>
        <v>0</v>
      </c>
      <c r="I16" s="184">
        <f>PORTIONS!I16*USAGE!$C$9</f>
        <v>0</v>
      </c>
      <c r="J16" s="184">
        <f>PORTIONS!J16*USAGE!$C$10</f>
        <v>0</v>
      </c>
      <c r="K16" s="184">
        <f>PORTIONS!K16*USAGE!$C$11</f>
        <v>0</v>
      </c>
      <c r="L16" s="184">
        <f>PORTIONS!L16*USAGE!$C$12</f>
        <v>0</v>
      </c>
      <c r="M16" s="140">
        <f>PORTIONS!M16*USAGE!$C$13</f>
        <v>0</v>
      </c>
      <c r="N16" s="184">
        <f>PORTIONS!N16*USAGE!$C$14</f>
        <v>0</v>
      </c>
      <c r="O16" s="184">
        <f>PORTIONS!O16*USAGE!$C$15</f>
        <v>0</v>
      </c>
      <c r="P16" s="184">
        <f>PORTIONS!P16*USAGE!$C$16</f>
        <v>35.8</v>
      </c>
      <c r="Q16" s="140">
        <f>PORTIONS!Q16*USAGE!$C$17</f>
        <v>0</v>
      </c>
      <c r="R16" s="184">
        <f>PORTIONS!R16*USAGE!$C$18</f>
        <v>0</v>
      </c>
      <c r="S16" s="184">
        <f>PORTIONS!S16*USAGE!$C$19</f>
        <v>0</v>
      </c>
      <c r="T16" s="184">
        <f>PORTIONS!T16*USAGE!$C$20</f>
        <v>0</v>
      </c>
      <c r="U16" s="184">
        <f>PORTIONS!U16*USAGE!$C$21</f>
        <v>0</v>
      </c>
      <c r="V16" s="222">
        <f t="shared" si="1"/>
        <v>35.8</v>
      </c>
    </row>
    <row r="17">
      <c r="A17" s="139" t="str">
        <f>COSTS!A17&amp;" (g)"</f>
        <v>Hazelnuts, roasted (g)</v>
      </c>
      <c r="B17" s="140">
        <f>PORTIONS!B17*USAGE!$C$2</f>
        <v>0</v>
      </c>
      <c r="C17" s="184">
        <f>PORTIONS!C17*USAGE!$C$3</f>
        <v>0</v>
      </c>
      <c r="D17" s="184">
        <f>PORTIONS!D17*USAGE!$C$4</f>
        <v>0</v>
      </c>
      <c r="E17" s="184">
        <f>PORTIONS!E17*USAGE!$C$5</f>
        <v>0</v>
      </c>
      <c r="F17" s="184">
        <f>PORTIONS!F17*USAGE!$C$6</f>
        <v>0</v>
      </c>
      <c r="G17" s="184">
        <f>PORTIONS!G17*USAGE!$C$7</f>
        <v>0</v>
      </c>
      <c r="H17" s="184">
        <f>PORTIONS!H17*USAGE!$C$8</f>
        <v>0</v>
      </c>
      <c r="I17" s="184">
        <f>PORTIONS!I17*USAGE!$C$9</f>
        <v>35.8</v>
      </c>
      <c r="J17" s="184">
        <f>PORTIONS!J17*USAGE!$C$10</f>
        <v>0</v>
      </c>
      <c r="K17" s="184">
        <f>PORTIONS!K17*USAGE!$C$11</f>
        <v>0</v>
      </c>
      <c r="L17" s="184">
        <f>PORTIONS!L17*USAGE!$C$12</f>
        <v>0</v>
      </c>
      <c r="M17" s="140">
        <f>PORTIONS!M17*USAGE!$C$13</f>
        <v>0</v>
      </c>
      <c r="N17" s="184">
        <f>PORTIONS!N17*USAGE!$C$14</f>
        <v>0</v>
      </c>
      <c r="O17" s="184">
        <f>PORTIONS!O17*USAGE!$C$15</f>
        <v>0</v>
      </c>
      <c r="P17" s="184">
        <f>PORTIONS!P17*USAGE!$C$16</f>
        <v>0</v>
      </c>
      <c r="Q17" s="140">
        <f>PORTIONS!Q17*USAGE!$C$17</f>
        <v>0</v>
      </c>
      <c r="R17" s="184">
        <f>PORTIONS!R17*USAGE!$C$18</f>
        <v>0</v>
      </c>
      <c r="S17" s="184">
        <f>PORTIONS!S17*USAGE!$C$19</f>
        <v>0</v>
      </c>
      <c r="T17" s="184">
        <f>PORTIONS!T17*USAGE!$C$20</f>
        <v>0</v>
      </c>
      <c r="U17" s="184">
        <f>PORTIONS!U17*USAGE!$C$21</f>
        <v>0</v>
      </c>
      <c r="V17" s="222">
        <f t="shared" si="1"/>
        <v>35.8</v>
      </c>
    </row>
    <row r="18">
      <c r="A18" s="139" t="str">
        <f>COSTS!A18&amp;" (g)"</f>
        <v>Kefalograviera (g)</v>
      </c>
      <c r="B18" s="140">
        <f>PORTIONS!B18*USAGE!$C$2</f>
        <v>0</v>
      </c>
      <c r="C18" s="184">
        <f>PORTIONS!C18*USAGE!$C$3</f>
        <v>0</v>
      </c>
      <c r="D18" s="184">
        <f>PORTIONS!D18*USAGE!$C$4</f>
        <v>0</v>
      </c>
      <c r="E18" s="184">
        <f>PORTIONS!E18*USAGE!$C$5</f>
        <v>0</v>
      </c>
      <c r="F18" s="184">
        <f>PORTIONS!F18*USAGE!$C$6</f>
        <v>0</v>
      </c>
      <c r="G18" s="184">
        <f>PORTIONS!G18*USAGE!$C$7</f>
        <v>0</v>
      </c>
      <c r="H18" s="184">
        <f>PORTIONS!H18*USAGE!$C$8</f>
        <v>0</v>
      </c>
      <c r="I18" s="184">
        <f>PORTIONS!I18*USAGE!$C$9</f>
        <v>0</v>
      </c>
      <c r="J18" s="184">
        <f>PORTIONS!J18*USAGE!$C$10</f>
        <v>0</v>
      </c>
      <c r="K18" s="184">
        <f>PORTIONS!K18*USAGE!$C$11</f>
        <v>71.6</v>
      </c>
      <c r="L18" s="184">
        <f>PORTIONS!L18*USAGE!$C$12</f>
        <v>0</v>
      </c>
      <c r="M18" s="140">
        <f>PORTIONS!M18*USAGE!$C$13</f>
        <v>0</v>
      </c>
      <c r="N18" s="184">
        <f>PORTIONS!N18*USAGE!$C$14</f>
        <v>0</v>
      </c>
      <c r="O18" s="184">
        <f>PORTIONS!O18*USAGE!$C$15</f>
        <v>0</v>
      </c>
      <c r="P18" s="184">
        <f>PORTIONS!P18*USAGE!$C$16</f>
        <v>0</v>
      </c>
      <c r="Q18" s="140">
        <f>PORTIONS!Q18*USAGE!$C$17</f>
        <v>0</v>
      </c>
      <c r="R18" s="184">
        <f>PORTIONS!R18*USAGE!$C$18</f>
        <v>0</v>
      </c>
      <c r="S18" s="184">
        <f>PORTIONS!S18*USAGE!$C$19</f>
        <v>0</v>
      </c>
      <c r="T18" s="184">
        <f>PORTIONS!T18*USAGE!$C$20</f>
        <v>0</v>
      </c>
      <c r="U18" s="184">
        <f>PORTIONS!U18*USAGE!$C$21</f>
        <v>0</v>
      </c>
      <c r="V18" s="222">
        <f t="shared" si="1"/>
        <v>71.6</v>
      </c>
    </row>
    <row r="19">
      <c r="A19" s="150" t="str">
        <f>COSTS!A19&amp;" (g)"</f>
        <v>Lemons (g)</v>
      </c>
      <c r="B19" s="150">
        <f>PORTIONS!B19*USAGE!$C$2</f>
        <v>0</v>
      </c>
      <c r="C19" s="150">
        <f>PORTIONS!C19*USAGE!$C$3</f>
        <v>0</v>
      </c>
      <c r="D19" s="150">
        <f>PORTIONS!D19*USAGE!$C$4</f>
        <v>0</v>
      </c>
      <c r="E19" s="150">
        <f>PORTIONS!E19*USAGE!$C$5</f>
        <v>0</v>
      </c>
      <c r="F19" s="150">
        <f>PORTIONS!F19*USAGE!$C$6</f>
        <v>0</v>
      </c>
      <c r="G19" s="150">
        <f>PORTIONS!G19*USAGE!$C$7</f>
        <v>0</v>
      </c>
      <c r="H19" s="150">
        <f>PORTIONS!H19*USAGE!$C$8</f>
        <v>0</v>
      </c>
      <c r="I19" s="150">
        <f>PORTIONS!I19*USAGE!$C$9</f>
        <v>0</v>
      </c>
      <c r="J19" s="150">
        <f>PORTIONS!J19*USAGE!$C$10</f>
        <v>0</v>
      </c>
      <c r="K19" s="150">
        <f>PORTIONS!K19*USAGE!$C$11</f>
        <v>0</v>
      </c>
      <c r="L19" s="150">
        <f>PORTIONS!L19*USAGE!$C$12</f>
        <v>0</v>
      </c>
      <c r="M19" s="150">
        <f>PORTIONS!M19*USAGE!$C$13</f>
        <v>0</v>
      </c>
      <c r="N19" s="150">
        <f>PORTIONS!N19*USAGE!$C$14</f>
        <v>0.3043</v>
      </c>
      <c r="O19" s="150">
        <f>PORTIONS!O19*USAGE!$C$15</f>
        <v>0</v>
      </c>
      <c r="P19" s="150">
        <f>PORTIONS!P19*USAGE!$C$16</f>
        <v>0</v>
      </c>
      <c r="Q19" s="150">
        <f>PORTIONS!Q19*USAGE!$C$17</f>
        <v>0</v>
      </c>
      <c r="R19" s="150">
        <f>PORTIONS!R19*USAGE!$C$18</f>
        <v>0</v>
      </c>
      <c r="S19" s="150">
        <f>PORTIONS!S19*USAGE!$C$19</f>
        <v>0</v>
      </c>
      <c r="T19" s="150">
        <f>PORTIONS!T19*USAGE!$C$20</f>
        <v>0</v>
      </c>
      <c r="U19" s="150">
        <f>PORTIONS!U19*USAGE!$C$21</f>
        <v>0</v>
      </c>
      <c r="V19" s="222">
        <f t="shared" si="1"/>
        <v>0.3043</v>
      </c>
    </row>
    <row r="20">
      <c r="A20" s="139" t="str">
        <f>COSTS!A20&amp;" (g)"</f>
        <v>Lettuce, romaine (g)</v>
      </c>
      <c r="B20" s="140">
        <f>PORTIONS!B20*USAGE!$C$2</f>
        <v>0</v>
      </c>
      <c r="C20" s="184">
        <f>PORTIONS!C20*USAGE!$C$3</f>
        <v>0</v>
      </c>
      <c r="D20" s="184">
        <f>PORTIONS!D20*USAGE!$C$4</f>
        <v>0</v>
      </c>
      <c r="E20" s="184">
        <f>PORTIONS!E20*USAGE!$C$5</f>
        <v>0</v>
      </c>
      <c r="F20" s="184">
        <f>PORTIONS!F20*USAGE!$C$6</f>
        <v>0</v>
      </c>
      <c r="G20" s="184">
        <f>PORTIONS!G20*USAGE!$C$7</f>
        <v>0</v>
      </c>
      <c r="H20" s="184">
        <f>PORTIONS!H20*USAGE!$C$8</f>
        <v>0</v>
      </c>
      <c r="I20" s="184">
        <f>PORTIONS!I20*USAGE!$C$9</f>
        <v>0</v>
      </c>
      <c r="J20" s="184">
        <f>PORTIONS!J20*USAGE!$C$10</f>
        <v>0</v>
      </c>
      <c r="K20" s="184">
        <f>PORTIONS!K20*USAGE!$C$11</f>
        <v>0</v>
      </c>
      <c r="L20" s="184">
        <f>PORTIONS!L20*USAGE!$C$12</f>
        <v>0</v>
      </c>
      <c r="M20" s="140">
        <f>PORTIONS!M20*USAGE!$C$13</f>
        <v>0</v>
      </c>
      <c r="N20" s="184">
        <f>PORTIONS!N20*USAGE!$C$14</f>
        <v>328.644</v>
      </c>
      <c r="O20" s="184">
        <f>PORTIONS!O20*USAGE!$C$15</f>
        <v>0</v>
      </c>
      <c r="P20" s="184">
        <f>PORTIONS!P20*USAGE!$C$16</f>
        <v>0</v>
      </c>
      <c r="Q20" s="140">
        <f>PORTIONS!Q20*USAGE!$C$17</f>
        <v>0</v>
      </c>
      <c r="R20" s="184">
        <f>PORTIONS!R20*USAGE!$C$18</f>
        <v>0</v>
      </c>
      <c r="S20" s="184">
        <f>PORTIONS!S20*USAGE!$C$19</f>
        <v>0</v>
      </c>
      <c r="T20" s="184">
        <f>PORTIONS!T20*USAGE!$C$20</f>
        <v>0</v>
      </c>
      <c r="U20" s="184">
        <f>PORTIONS!U20*USAGE!$C$21</f>
        <v>0</v>
      </c>
      <c r="V20" s="222">
        <f t="shared" si="1"/>
        <v>328.644</v>
      </c>
    </row>
    <row r="21">
      <c r="A21" s="139" t="str">
        <f>COSTS!A21&amp;" (g)"</f>
        <v>Marinara (g)</v>
      </c>
      <c r="B21" s="140">
        <f>PORTIONS!B21*USAGE!$C$2</f>
        <v>0</v>
      </c>
      <c r="C21" s="184">
        <f>PORTIONS!C21*USAGE!$C$3</f>
        <v>0</v>
      </c>
      <c r="D21" s="184">
        <f>PORTIONS!D21*USAGE!$C$4</f>
        <v>143.2</v>
      </c>
      <c r="E21" s="184">
        <f>PORTIONS!E21*USAGE!$C$5</f>
        <v>429.6</v>
      </c>
      <c r="F21" s="184">
        <f>PORTIONS!F21*USAGE!$C$6</f>
        <v>680.2</v>
      </c>
      <c r="G21" s="184">
        <f>PORTIONS!G21*USAGE!$C$7</f>
        <v>930.8</v>
      </c>
      <c r="H21" s="184">
        <f>PORTIONS!H21*USAGE!$C$8</f>
        <v>429.6</v>
      </c>
      <c r="I21" s="184">
        <f>PORTIONS!I21*USAGE!$C$9</f>
        <v>0</v>
      </c>
      <c r="J21" s="184">
        <f>PORTIONS!J21*USAGE!$C$10</f>
        <v>751.8</v>
      </c>
      <c r="K21" s="184">
        <f>PORTIONS!K21*USAGE!$C$11</f>
        <v>0</v>
      </c>
      <c r="L21" s="184">
        <f>PORTIONS!L21*USAGE!$C$12</f>
        <v>429.6</v>
      </c>
      <c r="M21" s="140">
        <f>PORTIONS!M21*USAGE!$C$13</f>
        <v>0</v>
      </c>
      <c r="N21" s="184">
        <f>PORTIONS!N21*USAGE!$C$14</f>
        <v>0</v>
      </c>
      <c r="O21" s="184">
        <f>PORTIONS!O21*USAGE!$C$15</f>
        <v>0</v>
      </c>
      <c r="P21" s="184">
        <f>PORTIONS!P21*USAGE!$C$16</f>
        <v>0</v>
      </c>
      <c r="Q21" s="140">
        <f>PORTIONS!Q21*USAGE!$C$17</f>
        <v>0</v>
      </c>
      <c r="R21" s="184">
        <f>PORTIONS!R21*USAGE!$C$18</f>
        <v>0</v>
      </c>
      <c r="S21" s="184">
        <f>PORTIONS!S21*USAGE!$C$19</f>
        <v>0</v>
      </c>
      <c r="T21" s="184">
        <f>PORTIONS!T21*USAGE!$C$20</f>
        <v>0</v>
      </c>
      <c r="U21" s="184">
        <f>PORTIONS!U21*USAGE!$C$21</f>
        <v>0</v>
      </c>
      <c r="V21" s="222">
        <f t="shared" si="1"/>
        <v>3794.8</v>
      </c>
    </row>
    <row r="22">
      <c r="A22" s="139" t="str">
        <f>COSTS!A22&amp;" (g)"</f>
        <v>Mozzarella (g)</v>
      </c>
      <c r="B22" s="140">
        <f>PORTIONS!B22*USAGE!$C$2</f>
        <v>0</v>
      </c>
      <c r="C22" s="184">
        <f>PORTIONS!C22*USAGE!$C$3</f>
        <v>0</v>
      </c>
      <c r="D22" s="184">
        <f>PORTIONS!D22*USAGE!$C$4</f>
        <v>0</v>
      </c>
      <c r="E22" s="184">
        <f>PORTIONS!E22*USAGE!$C$5</f>
        <v>0</v>
      </c>
      <c r="F22" s="184">
        <f>PORTIONS!F22*USAGE!$C$6</f>
        <v>623.5166667</v>
      </c>
      <c r="G22" s="184">
        <f>PORTIONS!G22*USAGE!$C$7</f>
        <v>853.2333333</v>
      </c>
      <c r="H22" s="184">
        <f>PORTIONS!H22*USAGE!$C$8</f>
        <v>0</v>
      </c>
      <c r="I22" s="184">
        <f>PORTIONS!I22*USAGE!$C$9</f>
        <v>0</v>
      </c>
      <c r="J22" s="184">
        <f>PORTIONS!J22*USAGE!$C$10</f>
        <v>689.15</v>
      </c>
      <c r="K22" s="184">
        <f>PORTIONS!K22*USAGE!$C$11</f>
        <v>196.9</v>
      </c>
      <c r="L22" s="184">
        <f>PORTIONS!L22*USAGE!$C$12</f>
        <v>393.8</v>
      </c>
      <c r="M22" s="140">
        <f>PORTIONS!M22*USAGE!$C$13</f>
        <v>0</v>
      </c>
      <c r="N22" s="184">
        <f>PORTIONS!N22*USAGE!$C$14</f>
        <v>0</v>
      </c>
      <c r="O22" s="184">
        <f>PORTIONS!O22*USAGE!$C$15</f>
        <v>137.472</v>
      </c>
      <c r="P22" s="184">
        <f>PORTIONS!P22*USAGE!$C$16</f>
        <v>0</v>
      </c>
      <c r="Q22" s="140">
        <f>PORTIONS!Q22*USAGE!$C$17</f>
        <v>0</v>
      </c>
      <c r="R22" s="184">
        <f>PORTIONS!R22*USAGE!$C$18</f>
        <v>0</v>
      </c>
      <c r="S22" s="184">
        <f>PORTIONS!S22*USAGE!$C$19</f>
        <v>0</v>
      </c>
      <c r="T22" s="184">
        <f>PORTIONS!T22*USAGE!$C$20</f>
        <v>0</v>
      </c>
      <c r="U22" s="184">
        <f>PORTIONS!U22*USAGE!$C$21</f>
        <v>0</v>
      </c>
      <c r="V22" s="222">
        <f t="shared" si="1"/>
        <v>2894.072</v>
      </c>
    </row>
    <row r="23">
      <c r="A23" s="139" t="str">
        <f>COSTS!A23&amp;" (g)"</f>
        <v>MOZZARELLA CURD (g)</v>
      </c>
      <c r="B23" s="140">
        <f>PORTIONS!B23*USAGE!$C$2</f>
        <v>0</v>
      </c>
      <c r="C23" s="184">
        <f>PORTIONS!C23*USAGE!$C$3</f>
        <v>0</v>
      </c>
      <c r="D23" s="184">
        <f>PORTIONS!D23*USAGE!$C$4</f>
        <v>0</v>
      </c>
      <c r="E23" s="184">
        <f>PORTIONS!E23*USAGE!$C$5</f>
        <v>0</v>
      </c>
      <c r="F23" s="184">
        <f>PORTIONS!F23*USAGE!$C$6</f>
        <v>0</v>
      </c>
      <c r="G23" s="184">
        <f>PORTIONS!G23*USAGE!$C$7</f>
        <v>0</v>
      </c>
      <c r="H23" s="184">
        <f>PORTIONS!H23*USAGE!$C$8</f>
        <v>0</v>
      </c>
      <c r="I23" s="184">
        <f>PORTIONS!I23*USAGE!$C$9</f>
        <v>0</v>
      </c>
      <c r="J23" s="184">
        <f>PORTIONS!J23*USAGE!$C$10</f>
        <v>0</v>
      </c>
      <c r="K23" s="184">
        <f>PORTIONS!K23*USAGE!$C$11</f>
        <v>0</v>
      </c>
      <c r="L23" s="184">
        <f>PORTIONS!L23*USAGE!$C$12</f>
        <v>0</v>
      </c>
      <c r="M23" s="140">
        <f>PORTIONS!M23*USAGE!$C$13</f>
        <v>0</v>
      </c>
      <c r="N23" s="184">
        <f>PORTIONS!N23*USAGE!$C$14</f>
        <v>0</v>
      </c>
      <c r="O23" s="184">
        <f>PORTIONS!O23*USAGE!$C$15</f>
        <v>0</v>
      </c>
      <c r="P23" s="184">
        <f>PORTIONS!P23*USAGE!$C$16</f>
        <v>0</v>
      </c>
      <c r="Q23" s="140">
        <f>PORTIONS!Q23*USAGE!$C$17</f>
        <v>0</v>
      </c>
      <c r="R23" s="184">
        <f>PORTIONS!R23*USAGE!$C$18</f>
        <v>0</v>
      </c>
      <c r="S23" s="184">
        <f>PORTIONS!S23*USAGE!$C$19</f>
        <v>0</v>
      </c>
      <c r="T23" s="184">
        <f>PORTIONS!T23*USAGE!$C$20</f>
        <v>0</v>
      </c>
      <c r="U23" s="184">
        <f>PORTIONS!U23*USAGE!$C$21</f>
        <v>0</v>
      </c>
      <c r="V23" s="222">
        <f t="shared" si="1"/>
        <v>0</v>
      </c>
    </row>
    <row r="24">
      <c r="A24" s="139" t="str">
        <f>COSTS!A24&amp;" (g)"</f>
        <v>MUSHROOMS (g)</v>
      </c>
      <c r="B24" s="140">
        <f>PORTIONS!B24*USAGE!$C$2</f>
        <v>0</v>
      </c>
      <c r="C24" s="184">
        <f>PORTIONS!C24*USAGE!$C$3</f>
        <v>0</v>
      </c>
      <c r="D24" s="184">
        <f>PORTIONS!D24*USAGE!$C$4</f>
        <v>0</v>
      </c>
      <c r="E24" s="184">
        <f>PORTIONS!E24*USAGE!$C$5</f>
        <v>0</v>
      </c>
      <c r="F24" s="184">
        <f>PORTIONS!F24*USAGE!$C$6</f>
        <v>0</v>
      </c>
      <c r="G24" s="184">
        <f>PORTIONS!G24*USAGE!$C$7</f>
        <v>0</v>
      </c>
      <c r="H24" s="184">
        <f>PORTIONS!H24*USAGE!$C$8</f>
        <v>0</v>
      </c>
      <c r="I24" s="184">
        <f>PORTIONS!I24*USAGE!$C$9</f>
        <v>0</v>
      </c>
      <c r="J24" s="184">
        <f>PORTIONS!J24*USAGE!$C$10</f>
        <v>0</v>
      </c>
      <c r="K24" s="184">
        <f>PORTIONS!K24*USAGE!$C$11</f>
        <v>0</v>
      </c>
      <c r="L24" s="184">
        <f>PORTIONS!L24*USAGE!$C$12</f>
        <v>0</v>
      </c>
      <c r="M24" s="140">
        <f>PORTIONS!M24*USAGE!$C$13</f>
        <v>0</v>
      </c>
      <c r="N24" s="184">
        <f>PORTIONS!N24*USAGE!$C$14</f>
        <v>0</v>
      </c>
      <c r="O24" s="184">
        <f>PORTIONS!O24*USAGE!$C$15</f>
        <v>0</v>
      </c>
      <c r="P24" s="184">
        <f>PORTIONS!P24*USAGE!$C$16</f>
        <v>0</v>
      </c>
      <c r="Q24" s="140">
        <f>PORTIONS!Q24*USAGE!$C$17</f>
        <v>0</v>
      </c>
      <c r="R24" s="184">
        <f>PORTIONS!R24*USAGE!$C$18</f>
        <v>0</v>
      </c>
      <c r="S24" s="184">
        <f>PORTIONS!S24*USAGE!$C$19</f>
        <v>0</v>
      </c>
      <c r="T24" s="184">
        <f>PORTIONS!T24*USAGE!$C$20</f>
        <v>0</v>
      </c>
      <c r="U24" s="184">
        <f>PORTIONS!U24*USAGE!$C$21</f>
        <v>0</v>
      </c>
      <c r="V24" s="222">
        <f t="shared" si="1"/>
        <v>0</v>
      </c>
    </row>
    <row r="25">
      <c r="A25" s="139" t="str">
        <f>COSTS!A25&amp;" (g)"</f>
        <v>Mushrooms, cooked (g)</v>
      </c>
      <c r="B25" s="140">
        <f>PORTIONS!B25*USAGE!$C$2</f>
        <v>0</v>
      </c>
      <c r="C25" s="184">
        <f>PORTIONS!C25*USAGE!$C$3</f>
        <v>0</v>
      </c>
      <c r="D25" s="184">
        <f>PORTIONS!D25*USAGE!$C$4</f>
        <v>0</v>
      </c>
      <c r="E25" s="184">
        <f>PORTIONS!E25*USAGE!$C$5</f>
        <v>0</v>
      </c>
      <c r="F25" s="184">
        <f>PORTIONS!F25*USAGE!$C$6</f>
        <v>0</v>
      </c>
      <c r="G25" s="184">
        <f>PORTIONS!G25*USAGE!$C$7</f>
        <v>0</v>
      </c>
      <c r="H25" s="184">
        <f>PORTIONS!H25*USAGE!$C$8</f>
        <v>0</v>
      </c>
      <c r="I25" s="184">
        <f>PORTIONS!I25*USAGE!$C$9</f>
        <v>0</v>
      </c>
      <c r="J25" s="184">
        <f>PORTIONS!J25*USAGE!$C$10</f>
        <v>0</v>
      </c>
      <c r="K25" s="184">
        <f>PORTIONS!K25*USAGE!$C$11</f>
        <v>0</v>
      </c>
      <c r="L25" s="184">
        <f>PORTIONS!L25*USAGE!$C$12</f>
        <v>429.6</v>
      </c>
      <c r="M25" s="140">
        <f>PORTIONS!M25*USAGE!$C$13</f>
        <v>0</v>
      </c>
      <c r="N25" s="184">
        <f>PORTIONS!N25*USAGE!$C$14</f>
        <v>0</v>
      </c>
      <c r="O25" s="184">
        <f>PORTIONS!O25*USAGE!$C$15</f>
        <v>0</v>
      </c>
      <c r="P25" s="184">
        <f>PORTIONS!P25*USAGE!$C$16</f>
        <v>0</v>
      </c>
      <c r="Q25" s="140">
        <f>PORTIONS!Q25*USAGE!$C$17</f>
        <v>0</v>
      </c>
      <c r="R25" s="184">
        <f>PORTIONS!R25*USAGE!$C$18</f>
        <v>0</v>
      </c>
      <c r="S25" s="184">
        <f>PORTIONS!S25*USAGE!$C$19</f>
        <v>0</v>
      </c>
      <c r="T25" s="184">
        <f>PORTIONS!T25*USAGE!$C$20</f>
        <v>0</v>
      </c>
      <c r="U25" s="184">
        <f>PORTIONS!U25*USAGE!$C$21</f>
        <v>0</v>
      </c>
      <c r="V25" s="222">
        <f t="shared" si="1"/>
        <v>429.6</v>
      </c>
    </row>
    <row r="26">
      <c r="A26" s="139" t="str">
        <f>COSTS!A26&amp;" (g)"</f>
        <v>Olive oil, extra-virgin (g)</v>
      </c>
      <c r="B26" s="140">
        <f>PORTIONS!B26*USAGE!$C$2</f>
        <v>0</v>
      </c>
      <c r="C26" s="184">
        <f>PORTIONS!C26*USAGE!$C$3</f>
        <v>0</v>
      </c>
      <c r="D26" s="184">
        <f>PORTIONS!D26*USAGE!$C$4</f>
        <v>0</v>
      </c>
      <c r="E26" s="184">
        <f>PORTIONS!E26*USAGE!$C$5</f>
        <v>0</v>
      </c>
      <c r="F26" s="184">
        <f>PORTIONS!F26*USAGE!$C$6</f>
        <v>68.02</v>
      </c>
      <c r="G26" s="184">
        <f>PORTIONS!G26*USAGE!$C$7</f>
        <v>93.08</v>
      </c>
      <c r="H26" s="184">
        <f>PORTIONS!H26*USAGE!$C$8</f>
        <v>21.48</v>
      </c>
      <c r="I26" s="184">
        <f>PORTIONS!I26*USAGE!$C$9</f>
        <v>0</v>
      </c>
      <c r="J26" s="184">
        <f>PORTIONS!J26*USAGE!$C$10</f>
        <v>0</v>
      </c>
      <c r="K26" s="184">
        <f>PORTIONS!K26*USAGE!$C$11</f>
        <v>0</v>
      </c>
      <c r="L26" s="184">
        <f>PORTIONS!L26*USAGE!$C$12</f>
        <v>42.96</v>
      </c>
      <c r="M26" s="140">
        <f>PORTIONS!M26*USAGE!$C$13</f>
        <v>0</v>
      </c>
      <c r="N26" s="184">
        <f>PORTIONS!N26*USAGE!$C$14</f>
        <v>0</v>
      </c>
      <c r="O26" s="184">
        <f>PORTIONS!O26*USAGE!$C$15</f>
        <v>6.8736</v>
      </c>
      <c r="P26" s="184">
        <f>PORTIONS!P26*USAGE!$C$16</f>
        <v>11.93333333</v>
      </c>
      <c r="Q26" s="140">
        <f>PORTIONS!Q26*USAGE!$C$17</f>
        <v>0</v>
      </c>
      <c r="R26" s="184">
        <f>PORTIONS!R26*USAGE!$C$18</f>
        <v>0</v>
      </c>
      <c r="S26" s="184">
        <f>PORTIONS!S26*USAGE!$C$19</f>
        <v>0</v>
      </c>
      <c r="T26" s="184">
        <f>PORTIONS!T26*USAGE!$C$20</f>
        <v>0</v>
      </c>
      <c r="U26" s="184">
        <f>PORTIONS!U26*USAGE!$C$21</f>
        <v>0</v>
      </c>
      <c r="V26" s="222">
        <f t="shared" si="1"/>
        <v>244.3469333</v>
      </c>
    </row>
    <row r="27">
      <c r="A27" s="139" t="str">
        <f>COSTS!A27&amp;" (g)"</f>
        <v>Olive oil, garlic (g)</v>
      </c>
      <c r="B27" s="140">
        <f>PORTIONS!B27*USAGE!$C$2</f>
        <v>0</v>
      </c>
      <c r="C27" s="184">
        <f>PORTIONS!C27*USAGE!$C$3</f>
        <v>0</v>
      </c>
      <c r="D27" s="184">
        <f>PORTIONS!D27*USAGE!$C$4</f>
        <v>9.546666667</v>
      </c>
      <c r="E27" s="184">
        <f>PORTIONS!E27*USAGE!$C$5</f>
        <v>28.64</v>
      </c>
      <c r="F27" s="184">
        <f>PORTIONS!F27*USAGE!$C$6</f>
        <v>0</v>
      </c>
      <c r="G27" s="184">
        <f>PORTIONS!G27*USAGE!$C$7</f>
        <v>0</v>
      </c>
      <c r="H27" s="184">
        <f>PORTIONS!H27*USAGE!$C$8</f>
        <v>0</v>
      </c>
      <c r="I27" s="184">
        <f>PORTIONS!I27*USAGE!$C$9</f>
        <v>21.48</v>
      </c>
      <c r="J27" s="184">
        <f>PORTIONS!J27*USAGE!$C$10</f>
        <v>0</v>
      </c>
      <c r="K27" s="184">
        <f>PORTIONS!K27*USAGE!$C$11</f>
        <v>21.48</v>
      </c>
      <c r="L27" s="184">
        <f>PORTIONS!L27*USAGE!$C$12</f>
        <v>0</v>
      </c>
      <c r="M27" s="140">
        <f>PORTIONS!M27*USAGE!$C$13</f>
        <v>0</v>
      </c>
      <c r="N27" s="184">
        <f>PORTIONS!N27*USAGE!$C$14</f>
        <v>0</v>
      </c>
      <c r="O27" s="184">
        <f>PORTIONS!O27*USAGE!$C$15</f>
        <v>0</v>
      </c>
      <c r="P27" s="184">
        <f>PORTIONS!P27*USAGE!$C$16</f>
        <v>0</v>
      </c>
      <c r="Q27" s="140">
        <f>PORTIONS!Q27*USAGE!$C$17</f>
        <v>0</v>
      </c>
      <c r="R27" s="184">
        <f>PORTIONS!R27*USAGE!$C$18</f>
        <v>0</v>
      </c>
      <c r="S27" s="184">
        <f>PORTIONS!S27*USAGE!$C$19</f>
        <v>0</v>
      </c>
      <c r="T27" s="184">
        <f>PORTIONS!T27*USAGE!$C$20</f>
        <v>0</v>
      </c>
      <c r="U27" s="184">
        <f>PORTIONS!U27*USAGE!$C$21</f>
        <v>0</v>
      </c>
      <c r="V27" s="222">
        <f t="shared" si="1"/>
        <v>81.14666667</v>
      </c>
    </row>
    <row r="28">
      <c r="A28" s="139" t="str">
        <f>COSTS!A28&amp;" (g)"</f>
        <v>OLIVE OIL, PURE (g)</v>
      </c>
      <c r="B28" s="140">
        <f>PORTIONS!B28*USAGE!$C$2</f>
        <v>0</v>
      </c>
      <c r="C28" s="184">
        <f>PORTIONS!C28*USAGE!$C$3</f>
        <v>0</v>
      </c>
      <c r="D28" s="184">
        <f>PORTIONS!D28*USAGE!$C$4</f>
        <v>0</v>
      </c>
      <c r="E28" s="184">
        <f>PORTIONS!E28*USAGE!$C$5</f>
        <v>0</v>
      </c>
      <c r="F28" s="184">
        <f>PORTIONS!F28*USAGE!$C$6</f>
        <v>0</v>
      </c>
      <c r="G28" s="184">
        <f>PORTIONS!G28*USAGE!$C$7</f>
        <v>0</v>
      </c>
      <c r="H28" s="184">
        <f>PORTIONS!H28*USAGE!$C$8</f>
        <v>0</v>
      </c>
      <c r="I28" s="184">
        <f>PORTIONS!I28*USAGE!$C$9</f>
        <v>0</v>
      </c>
      <c r="J28" s="184">
        <f>PORTIONS!J28*USAGE!$C$10</f>
        <v>0</v>
      </c>
      <c r="K28" s="184">
        <f>PORTIONS!K28*USAGE!$C$11</f>
        <v>0</v>
      </c>
      <c r="L28" s="184">
        <f>PORTIONS!L28*USAGE!$C$12</f>
        <v>0</v>
      </c>
      <c r="M28" s="140">
        <f>PORTIONS!M28*USAGE!$C$13</f>
        <v>0</v>
      </c>
      <c r="N28" s="184">
        <f>PORTIONS!N28*USAGE!$C$14</f>
        <v>0</v>
      </c>
      <c r="O28" s="184">
        <f>PORTIONS!O28*USAGE!$C$15</f>
        <v>0</v>
      </c>
      <c r="P28" s="184">
        <f>PORTIONS!P28*USAGE!$C$16</f>
        <v>0</v>
      </c>
      <c r="Q28" s="140">
        <f>PORTIONS!Q28*USAGE!$C$17</f>
        <v>0</v>
      </c>
      <c r="R28" s="184">
        <f>PORTIONS!R28*USAGE!$C$18</f>
        <v>0</v>
      </c>
      <c r="S28" s="184">
        <f>PORTIONS!S28*USAGE!$C$19</f>
        <v>0</v>
      </c>
      <c r="T28" s="184">
        <f>PORTIONS!T28*USAGE!$C$20</f>
        <v>0</v>
      </c>
      <c r="U28" s="184">
        <f>PORTIONS!U28*USAGE!$C$21</f>
        <v>0</v>
      </c>
      <c r="V28" s="222">
        <f t="shared" si="1"/>
        <v>0</v>
      </c>
    </row>
    <row r="29">
      <c r="A29" s="139" t="str">
        <f>COSTS!A29&amp;" (g)"</f>
        <v>Onions, red (g)</v>
      </c>
      <c r="B29" s="140">
        <f>PORTIONS!B29*USAGE!$C$2</f>
        <v>0</v>
      </c>
      <c r="C29" s="184">
        <f>PORTIONS!C29*USAGE!$C$3</f>
        <v>0</v>
      </c>
      <c r="D29" s="184">
        <f>PORTIONS!D29*USAGE!$C$4</f>
        <v>0</v>
      </c>
      <c r="E29" s="184">
        <f>PORTIONS!E29*USAGE!$C$5</f>
        <v>0</v>
      </c>
      <c r="F29" s="184">
        <f>PORTIONS!F29*USAGE!$C$6</f>
        <v>283.4166667</v>
      </c>
      <c r="G29" s="184">
        <f>PORTIONS!G29*USAGE!$C$7</f>
        <v>0</v>
      </c>
      <c r="H29" s="184">
        <f>PORTIONS!H29*USAGE!$C$8</f>
        <v>0</v>
      </c>
      <c r="I29" s="184">
        <f>PORTIONS!I29*USAGE!$C$9</f>
        <v>358</v>
      </c>
      <c r="J29" s="184">
        <f>PORTIONS!J29*USAGE!$C$10</f>
        <v>0</v>
      </c>
      <c r="K29" s="184">
        <f>PORTIONS!K29*USAGE!$C$11</f>
        <v>0</v>
      </c>
      <c r="L29" s="184">
        <f>PORTIONS!L29*USAGE!$C$12</f>
        <v>0</v>
      </c>
      <c r="M29" s="140">
        <f>PORTIONS!M29*USAGE!$C$13</f>
        <v>0</v>
      </c>
      <c r="N29" s="184">
        <f>PORTIONS!N29*USAGE!$C$14</f>
        <v>0</v>
      </c>
      <c r="O29" s="184">
        <f>PORTIONS!O29*USAGE!$C$15</f>
        <v>0</v>
      </c>
      <c r="P29" s="184">
        <f>PORTIONS!P29*USAGE!$C$16</f>
        <v>0</v>
      </c>
      <c r="Q29" s="140">
        <f>PORTIONS!Q29*USAGE!$C$17</f>
        <v>0</v>
      </c>
      <c r="R29" s="184">
        <f>PORTIONS!R29*USAGE!$C$18</f>
        <v>0</v>
      </c>
      <c r="S29" s="184">
        <f>PORTIONS!S29*USAGE!$C$19</f>
        <v>0</v>
      </c>
      <c r="T29" s="184">
        <f>PORTIONS!T29*USAGE!$C$20</f>
        <v>0</v>
      </c>
      <c r="U29" s="184">
        <f>PORTIONS!U29*USAGE!$C$21</f>
        <v>0</v>
      </c>
      <c r="V29" s="222">
        <f t="shared" si="1"/>
        <v>641.4166667</v>
      </c>
    </row>
    <row r="30">
      <c r="A30" s="139" t="str">
        <f>COSTS!A30&amp;" (g)"</f>
        <v>Oregano (g)</v>
      </c>
      <c r="B30" s="140">
        <f>PORTIONS!B30*USAGE!$C$2</f>
        <v>0</v>
      </c>
      <c r="C30" s="184">
        <f>PORTIONS!C30*USAGE!$C$3</f>
        <v>0</v>
      </c>
      <c r="D30" s="184">
        <f>PORTIONS!D30*USAGE!$C$4</f>
        <v>0.4773333333</v>
      </c>
      <c r="E30" s="184">
        <f>PORTIONS!E30*USAGE!$C$5</f>
        <v>1.432</v>
      </c>
      <c r="F30" s="184">
        <f>PORTIONS!F30*USAGE!$C$6</f>
        <v>2.267333333</v>
      </c>
      <c r="G30" s="184">
        <f>PORTIONS!G30*USAGE!$C$7</f>
        <v>3.102666667</v>
      </c>
      <c r="H30" s="184">
        <f>PORTIONS!H30*USAGE!$C$8</f>
        <v>0.716</v>
      </c>
      <c r="I30" s="184">
        <f>PORTIONS!I30*USAGE!$C$9</f>
        <v>0</v>
      </c>
      <c r="J30" s="184">
        <f>PORTIONS!J30*USAGE!$C$10</f>
        <v>2.506</v>
      </c>
      <c r="K30" s="184">
        <f>PORTIONS!K30*USAGE!$C$11</f>
        <v>0.716</v>
      </c>
      <c r="L30" s="184">
        <f>PORTIONS!L30*USAGE!$C$12</f>
        <v>1.432</v>
      </c>
      <c r="M30" s="140">
        <f>PORTIONS!M30*USAGE!$C$13</f>
        <v>0</v>
      </c>
      <c r="N30" s="184">
        <f>PORTIONS!N30*USAGE!$C$14</f>
        <v>0</v>
      </c>
      <c r="O30" s="184">
        <f>PORTIONS!O30*USAGE!$C$15</f>
        <v>0</v>
      </c>
      <c r="P30" s="184">
        <f>PORTIONS!P30*USAGE!$C$16</f>
        <v>0</v>
      </c>
      <c r="Q30" s="140">
        <f>PORTIONS!Q30*USAGE!$C$17</f>
        <v>0</v>
      </c>
      <c r="R30" s="184">
        <f>PORTIONS!R30*USAGE!$C$18</f>
        <v>0</v>
      </c>
      <c r="S30" s="184">
        <f>PORTIONS!S30*USAGE!$C$19</f>
        <v>0</v>
      </c>
      <c r="T30" s="184">
        <f>PORTIONS!T30*USAGE!$C$20</f>
        <v>0</v>
      </c>
      <c r="U30" s="184">
        <f>PORTIONS!U30*USAGE!$C$21</f>
        <v>0</v>
      </c>
      <c r="V30" s="222">
        <f t="shared" si="1"/>
        <v>12.64933333</v>
      </c>
    </row>
    <row r="31">
      <c r="A31" s="139" t="str">
        <f>COSTS!A31&amp;" (g)"</f>
        <v>Pecorino Romano (g)</v>
      </c>
      <c r="B31" s="140">
        <f>PORTIONS!B31*USAGE!$C$2</f>
        <v>0</v>
      </c>
      <c r="C31" s="184">
        <f>PORTIONS!C31*USAGE!$C$3</f>
        <v>0</v>
      </c>
      <c r="D31" s="184">
        <f>PORTIONS!D31*USAGE!$C$4</f>
        <v>41.76666667</v>
      </c>
      <c r="E31" s="184">
        <f>PORTIONS!E31*USAGE!$C$5</f>
        <v>0</v>
      </c>
      <c r="F31" s="184">
        <f>PORTIONS!F31*USAGE!$C$6</f>
        <v>0</v>
      </c>
      <c r="G31" s="184">
        <f>PORTIONS!G31*USAGE!$C$7</f>
        <v>0</v>
      </c>
      <c r="H31" s="184">
        <f>PORTIONS!H31*USAGE!$C$8</f>
        <v>0</v>
      </c>
      <c r="I31" s="184">
        <f>PORTIONS!I31*USAGE!$C$9</f>
        <v>0</v>
      </c>
      <c r="J31" s="184">
        <f>PORTIONS!J31*USAGE!$C$10</f>
        <v>0</v>
      </c>
      <c r="K31" s="184">
        <f>PORTIONS!K31*USAGE!$C$11</f>
        <v>71.6</v>
      </c>
      <c r="L31" s="184">
        <f>PORTIONS!L31*USAGE!$C$12</f>
        <v>0</v>
      </c>
      <c r="M31" s="140">
        <f>PORTIONS!M31*USAGE!$C$13</f>
        <v>0</v>
      </c>
      <c r="N31" s="184">
        <f>PORTIONS!N31*USAGE!$C$14</f>
        <v>0</v>
      </c>
      <c r="O31" s="184">
        <f>PORTIONS!O31*USAGE!$C$15</f>
        <v>0</v>
      </c>
      <c r="P31" s="184">
        <f>PORTIONS!P31*USAGE!$C$16</f>
        <v>0</v>
      </c>
      <c r="Q31" s="140">
        <f>PORTIONS!Q31*USAGE!$C$17</f>
        <v>0</v>
      </c>
      <c r="R31" s="184">
        <f>PORTIONS!R31*USAGE!$C$18</f>
        <v>0</v>
      </c>
      <c r="S31" s="184">
        <f>PORTIONS!S31*USAGE!$C$19</f>
        <v>0</v>
      </c>
      <c r="T31" s="184">
        <f>PORTIONS!T31*USAGE!$C$20</f>
        <v>0</v>
      </c>
      <c r="U31" s="184">
        <f>PORTIONS!U31*USAGE!$C$21</f>
        <v>0</v>
      </c>
      <c r="V31" s="222">
        <f t="shared" si="1"/>
        <v>113.3666667</v>
      </c>
    </row>
    <row r="32">
      <c r="A32" s="139" t="str">
        <f>COSTS!A32&amp;" (g)"</f>
        <v>Pepper, black (g)</v>
      </c>
      <c r="B32" s="140">
        <f>PORTIONS!B32*USAGE!$C$2</f>
        <v>0</v>
      </c>
      <c r="C32" s="184">
        <f>PORTIONS!C32*USAGE!$C$3</f>
        <v>0</v>
      </c>
      <c r="D32" s="184">
        <f>PORTIONS!D32*USAGE!$C$4</f>
        <v>0</v>
      </c>
      <c r="E32" s="184">
        <f>PORTIONS!E32*USAGE!$C$5</f>
        <v>0</v>
      </c>
      <c r="F32" s="184">
        <f>PORTIONS!F32*USAGE!$C$6</f>
        <v>0</v>
      </c>
      <c r="G32" s="184">
        <f>PORTIONS!G32*USAGE!$C$7</f>
        <v>0</v>
      </c>
      <c r="H32" s="184">
        <f>PORTIONS!H32*USAGE!$C$8</f>
        <v>0</v>
      </c>
      <c r="I32" s="184">
        <f>PORTIONS!I32*USAGE!$C$9</f>
        <v>0</v>
      </c>
      <c r="J32" s="184">
        <f>PORTIONS!J32*USAGE!$C$10</f>
        <v>0</v>
      </c>
      <c r="K32" s="184">
        <f>PORTIONS!K32*USAGE!$C$11</f>
        <v>0</v>
      </c>
      <c r="L32" s="184">
        <f>PORTIONS!L32*USAGE!$C$12</f>
        <v>0</v>
      </c>
      <c r="M32" s="140">
        <f>PORTIONS!M32*USAGE!$C$13</f>
        <v>0</v>
      </c>
      <c r="N32" s="184">
        <f>PORTIONS!N32*USAGE!$C$14</f>
        <v>0.024344</v>
      </c>
      <c r="O32" s="184">
        <f>PORTIONS!O32*USAGE!$C$15</f>
        <v>0</v>
      </c>
      <c r="P32" s="184">
        <f>PORTIONS!P32*USAGE!$C$16</f>
        <v>0</v>
      </c>
      <c r="Q32" s="140">
        <f>PORTIONS!Q32*USAGE!$C$17</f>
        <v>0</v>
      </c>
      <c r="R32" s="184">
        <f>PORTIONS!R32*USAGE!$C$18</f>
        <v>0</v>
      </c>
      <c r="S32" s="184">
        <f>PORTIONS!S32*USAGE!$C$19</f>
        <v>0</v>
      </c>
      <c r="T32" s="184">
        <f>PORTIONS!T32*USAGE!$C$20</f>
        <v>0</v>
      </c>
      <c r="U32" s="184">
        <f>PORTIONS!U32*USAGE!$C$21</f>
        <v>0</v>
      </c>
      <c r="V32" s="222">
        <f t="shared" si="1"/>
        <v>0.024344</v>
      </c>
    </row>
    <row r="33">
      <c r="A33" s="139" t="str">
        <f>COSTS!A33&amp;" (g)"</f>
        <v>Pepperoni (g)</v>
      </c>
      <c r="B33" s="140">
        <f>PORTIONS!B33*USAGE!$C$2</f>
        <v>0</v>
      </c>
      <c r="C33" s="184">
        <f>PORTIONS!C33*USAGE!$C$3</f>
        <v>0</v>
      </c>
      <c r="D33" s="184">
        <f>PORTIONS!D33*USAGE!$C$4</f>
        <v>0</v>
      </c>
      <c r="E33" s="184">
        <f>PORTIONS!E33*USAGE!$C$5</f>
        <v>0</v>
      </c>
      <c r="F33" s="184">
        <f>PORTIONS!F33*USAGE!$C$6</f>
        <v>0</v>
      </c>
      <c r="G33" s="184">
        <f>PORTIONS!G33*USAGE!$C$7</f>
        <v>0</v>
      </c>
      <c r="H33" s="184">
        <f>PORTIONS!H33*USAGE!$C$8</f>
        <v>0</v>
      </c>
      <c r="I33" s="184">
        <f>PORTIONS!I33*USAGE!$C$9</f>
        <v>0</v>
      </c>
      <c r="J33" s="184">
        <f>PORTIONS!J33*USAGE!$C$10</f>
        <v>689.15</v>
      </c>
      <c r="K33" s="184">
        <f>PORTIONS!K33*USAGE!$C$11</f>
        <v>0</v>
      </c>
      <c r="L33" s="184">
        <f>PORTIONS!L33*USAGE!$C$12</f>
        <v>0</v>
      </c>
      <c r="M33" s="140">
        <f>PORTIONS!M33*USAGE!$C$13</f>
        <v>0</v>
      </c>
      <c r="N33" s="184">
        <f>PORTIONS!N33*USAGE!$C$14</f>
        <v>0</v>
      </c>
      <c r="O33" s="184">
        <f>PORTIONS!O33*USAGE!$C$15</f>
        <v>0</v>
      </c>
      <c r="P33" s="184">
        <f>PORTIONS!P33*USAGE!$C$16</f>
        <v>0</v>
      </c>
      <c r="Q33" s="140">
        <f>PORTIONS!Q33*USAGE!$C$17</f>
        <v>0</v>
      </c>
      <c r="R33" s="184">
        <f>PORTIONS!R33*USAGE!$C$18</f>
        <v>0</v>
      </c>
      <c r="S33" s="184">
        <f>PORTIONS!S33*USAGE!$C$19</f>
        <v>0</v>
      </c>
      <c r="T33" s="184">
        <f>PORTIONS!T33*USAGE!$C$20</f>
        <v>0</v>
      </c>
      <c r="U33" s="184">
        <f>PORTIONS!U33*USAGE!$C$21</f>
        <v>0</v>
      </c>
      <c r="V33" s="222">
        <f t="shared" si="1"/>
        <v>689.15</v>
      </c>
    </row>
    <row r="34">
      <c r="A34" s="139" t="str">
        <f>COSTS!A34&amp;" (g)"</f>
        <v>Rosemary (g)</v>
      </c>
      <c r="B34" s="140">
        <f>PORTIONS!B34*USAGE!$C$2</f>
        <v>0</v>
      </c>
      <c r="C34" s="184">
        <f>PORTIONS!C34*USAGE!$C$3</f>
        <v>0</v>
      </c>
      <c r="D34" s="184">
        <f>PORTIONS!D34*USAGE!$C$4</f>
        <v>0</v>
      </c>
      <c r="E34" s="184">
        <f>PORTIONS!E34*USAGE!$C$5</f>
        <v>0</v>
      </c>
      <c r="F34" s="184">
        <f>PORTIONS!F34*USAGE!$C$6</f>
        <v>0</v>
      </c>
      <c r="G34" s="184">
        <f>PORTIONS!G34*USAGE!$C$7</f>
        <v>0</v>
      </c>
      <c r="H34" s="184">
        <f>PORTIONS!H34*USAGE!$C$8</f>
        <v>0</v>
      </c>
      <c r="I34" s="184">
        <f>PORTIONS!I34*USAGE!$C$9</f>
        <v>0.716</v>
      </c>
      <c r="J34" s="184">
        <f>PORTIONS!J34*USAGE!$C$10</f>
        <v>0</v>
      </c>
      <c r="K34" s="184">
        <f>PORTIONS!K34*USAGE!$C$11</f>
        <v>0</v>
      </c>
      <c r="L34" s="184">
        <f>PORTIONS!L34*USAGE!$C$12</f>
        <v>0</v>
      </c>
      <c r="M34" s="140">
        <f>PORTIONS!M34*USAGE!$C$13</f>
        <v>0</v>
      </c>
      <c r="N34" s="184">
        <f>PORTIONS!N34*USAGE!$C$14</f>
        <v>0</v>
      </c>
      <c r="O34" s="184">
        <f>PORTIONS!O34*USAGE!$C$15</f>
        <v>0</v>
      </c>
      <c r="P34" s="184">
        <f>PORTIONS!P34*USAGE!$C$16</f>
        <v>0</v>
      </c>
      <c r="Q34" s="140">
        <f>PORTIONS!Q34*USAGE!$C$17</f>
        <v>0</v>
      </c>
      <c r="R34" s="184">
        <f>PORTIONS!R34*USAGE!$C$18</f>
        <v>0</v>
      </c>
      <c r="S34" s="184">
        <f>PORTIONS!S34*USAGE!$C$19</f>
        <v>0</v>
      </c>
      <c r="T34" s="184">
        <f>PORTIONS!T34*USAGE!$C$20</f>
        <v>0</v>
      </c>
      <c r="U34" s="184">
        <f>PORTIONS!U34*USAGE!$C$21</f>
        <v>0</v>
      </c>
      <c r="V34" s="222">
        <f t="shared" si="1"/>
        <v>0.716</v>
      </c>
    </row>
    <row r="35">
      <c r="A35" s="139" t="str">
        <f>COSTS!A35&amp;" (g)"</f>
        <v>SALT, GRANULATED (g)</v>
      </c>
      <c r="B35" s="140">
        <f>PORTIONS!B35*USAGE!$C$2</f>
        <v>0</v>
      </c>
      <c r="C35" s="184">
        <f>PORTIONS!C35*USAGE!$C$3</f>
        <v>0</v>
      </c>
      <c r="D35" s="184">
        <f>PORTIONS!D35*USAGE!$C$4</f>
        <v>0</v>
      </c>
      <c r="E35" s="184">
        <f>PORTIONS!E35*USAGE!$C$5</f>
        <v>0</v>
      </c>
      <c r="F35" s="184">
        <f>PORTIONS!F35*USAGE!$C$6</f>
        <v>0</v>
      </c>
      <c r="G35" s="184">
        <f>PORTIONS!G35*USAGE!$C$7</f>
        <v>0</v>
      </c>
      <c r="H35" s="184">
        <f>PORTIONS!H35*USAGE!$C$8</f>
        <v>0</v>
      </c>
      <c r="I35" s="184">
        <f>PORTIONS!I35*USAGE!$C$9</f>
        <v>0</v>
      </c>
      <c r="J35" s="184">
        <f>PORTIONS!J35*USAGE!$C$10</f>
        <v>0</v>
      </c>
      <c r="K35" s="184">
        <f>PORTIONS!K35*USAGE!$C$11</f>
        <v>0</v>
      </c>
      <c r="L35" s="184">
        <f>PORTIONS!L35*USAGE!$C$12</f>
        <v>0</v>
      </c>
      <c r="M35" s="140">
        <f>PORTIONS!M35*USAGE!$C$13</f>
        <v>0</v>
      </c>
      <c r="N35" s="184">
        <f>PORTIONS!N35*USAGE!$C$14</f>
        <v>0</v>
      </c>
      <c r="O35" s="184">
        <f>PORTIONS!O35*USAGE!$C$15</f>
        <v>0</v>
      </c>
      <c r="P35" s="184">
        <f>PORTIONS!P35*USAGE!$C$16</f>
        <v>0</v>
      </c>
      <c r="Q35" s="140">
        <f>PORTIONS!Q35*USAGE!$C$17</f>
        <v>0</v>
      </c>
      <c r="R35" s="184">
        <f>PORTIONS!R35*USAGE!$C$18</f>
        <v>0</v>
      </c>
      <c r="S35" s="184">
        <f>PORTIONS!S35*USAGE!$C$19</f>
        <v>0</v>
      </c>
      <c r="T35" s="184">
        <f>PORTIONS!T35*USAGE!$C$20</f>
        <v>0</v>
      </c>
      <c r="U35" s="184">
        <f>PORTIONS!U35*USAGE!$C$21</f>
        <v>0</v>
      </c>
      <c r="V35" s="222">
        <f t="shared" si="1"/>
        <v>0</v>
      </c>
    </row>
    <row r="36">
      <c r="A36" s="139" t="str">
        <f>COSTS!A36&amp;" (g)"</f>
        <v>Salt, rock (g)</v>
      </c>
      <c r="B36" s="140">
        <f>PORTIONS!B36*USAGE!$C$2</f>
        <v>0</v>
      </c>
      <c r="C36" s="184">
        <f>PORTIONS!C36*USAGE!$C$3</f>
        <v>0</v>
      </c>
      <c r="D36" s="184">
        <f>PORTIONS!D36*USAGE!$C$4</f>
        <v>0</v>
      </c>
      <c r="E36" s="184">
        <f>PORTIONS!E36*USAGE!$C$5</f>
        <v>0</v>
      </c>
      <c r="F36" s="184">
        <f>PORTIONS!F36*USAGE!$C$6</f>
        <v>0</v>
      </c>
      <c r="G36" s="184">
        <f>PORTIONS!G36*USAGE!$C$7</f>
        <v>0</v>
      </c>
      <c r="H36" s="184">
        <f>PORTIONS!H36*USAGE!$C$8</f>
        <v>0</v>
      </c>
      <c r="I36" s="184">
        <f>PORTIONS!I36*USAGE!$C$9</f>
        <v>0</v>
      </c>
      <c r="J36" s="184">
        <f>PORTIONS!J36*USAGE!$C$10</f>
        <v>0</v>
      </c>
      <c r="K36" s="184">
        <f>PORTIONS!K36*USAGE!$C$11</f>
        <v>0</v>
      </c>
      <c r="L36" s="184">
        <f>PORTIONS!L36*USAGE!$C$12</f>
        <v>0</v>
      </c>
      <c r="M36" s="140">
        <f>PORTIONS!M36*USAGE!$C$13</f>
        <v>0</v>
      </c>
      <c r="N36" s="184">
        <f>PORTIONS!N36*USAGE!$C$14</f>
        <v>0</v>
      </c>
      <c r="O36" s="184">
        <f>PORTIONS!O36*USAGE!$C$15</f>
        <v>0.011456</v>
      </c>
      <c r="P36" s="184">
        <f>PORTIONS!P36*USAGE!$C$16</f>
        <v>0</v>
      </c>
      <c r="Q36" s="140">
        <f>PORTIONS!Q36*USAGE!$C$17</f>
        <v>0</v>
      </c>
      <c r="R36" s="184">
        <f>PORTIONS!R36*USAGE!$C$18</f>
        <v>0</v>
      </c>
      <c r="S36" s="184">
        <f>PORTIONS!S36*USAGE!$C$19</f>
        <v>0</v>
      </c>
      <c r="T36" s="184">
        <f>PORTIONS!T36*USAGE!$C$20</f>
        <v>0</v>
      </c>
      <c r="U36" s="184">
        <f>PORTIONS!U36*USAGE!$C$21</f>
        <v>0</v>
      </c>
      <c r="V36" s="222">
        <f t="shared" si="1"/>
        <v>0.011456</v>
      </c>
    </row>
    <row r="37">
      <c r="A37" s="139" t="str">
        <f>COSTS!A37&amp;" (g)"</f>
        <v>Sausage (g)</v>
      </c>
      <c r="B37" s="140">
        <f>PORTIONS!B37*USAGE!$C$2</f>
        <v>0</v>
      </c>
      <c r="C37" s="184">
        <f>PORTIONS!C37*USAGE!$C$3</f>
        <v>0</v>
      </c>
      <c r="D37" s="184">
        <f>PORTIONS!D37*USAGE!$C$4</f>
        <v>0</v>
      </c>
      <c r="E37" s="184">
        <f>PORTIONS!E37*USAGE!$C$5</f>
        <v>0</v>
      </c>
      <c r="F37" s="184">
        <f>PORTIONS!F37*USAGE!$C$6</f>
        <v>623.5166667</v>
      </c>
      <c r="G37" s="184">
        <f>PORTIONS!G37*USAGE!$C$7</f>
        <v>0</v>
      </c>
      <c r="H37" s="184">
        <f>PORTIONS!H37*USAGE!$C$8</f>
        <v>0</v>
      </c>
      <c r="I37" s="184">
        <f>PORTIONS!I37*USAGE!$C$9</f>
        <v>0</v>
      </c>
      <c r="J37" s="184">
        <f>PORTIONS!J37*USAGE!$C$10</f>
        <v>0</v>
      </c>
      <c r="K37" s="184">
        <f>PORTIONS!K37*USAGE!$C$11</f>
        <v>0</v>
      </c>
      <c r="L37" s="184">
        <f>PORTIONS!L37*USAGE!$C$12</f>
        <v>0</v>
      </c>
      <c r="M37" s="140">
        <f>PORTIONS!M37*USAGE!$C$13</f>
        <v>0</v>
      </c>
      <c r="N37" s="184">
        <f>PORTIONS!N37*USAGE!$C$14</f>
        <v>0</v>
      </c>
      <c r="O37" s="184">
        <f>PORTIONS!O37*USAGE!$C$15</f>
        <v>0</v>
      </c>
      <c r="P37" s="184">
        <f>PORTIONS!P37*USAGE!$C$16</f>
        <v>0</v>
      </c>
      <c r="Q37" s="140">
        <f>PORTIONS!Q37*USAGE!$C$17</f>
        <v>0</v>
      </c>
      <c r="R37" s="184">
        <f>PORTIONS!R37*USAGE!$C$18</f>
        <v>0</v>
      </c>
      <c r="S37" s="184">
        <f>PORTIONS!S37*USAGE!$C$19</f>
        <v>0</v>
      </c>
      <c r="T37" s="184">
        <f>PORTIONS!T37*USAGE!$C$20</f>
        <v>0</v>
      </c>
      <c r="U37" s="184">
        <f>PORTIONS!U37*USAGE!$C$21</f>
        <v>0</v>
      </c>
      <c r="V37" s="222">
        <f t="shared" si="1"/>
        <v>623.5166667</v>
      </c>
    </row>
    <row r="38">
      <c r="A38" s="139" t="str">
        <f>COSTS!A38&amp;" (g)"</f>
        <v>Smokey Blue Cheese (g)</v>
      </c>
      <c r="B38" s="140">
        <f>PORTIONS!B38*USAGE!$C$2</f>
        <v>0</v>
      </c>
      <c r="C38" s="184">
        <f>PORTIONS!C38*USAGE!$C$3</f>
        <v>0</v>
      </c>
      <c r="D38" s="184">
        <f>PORTIONS!D38*USAGE!$C$4</f>
        <v>0</v>
      </c>
      <c r="E38" s="184">
        <f>PORTIONS!E38*USAGE!$C$5</f>
        <v>0</v>
      </c>
      <c r="F38" s="184">
        <f>PORTIONS!F38*USAGE!$C$6</f>
        <v>0</v>
      </c>
      <c r="G38" s="184">
        <f>PORTIONS!G38*USAGE!$C$7</f>
        <v>0</v>
      </c>
      <c r="H38" s="184">
        <f>PORTIONS!H38*USAGE!$C$8</f>
        <v>0</v>
      </c>
      <c r="I38" s="184">
        <f>PORTIONS!I38*USAGE!$C$9</f>
        <v>71.6</v>
      </c>
      <c r="J38" s="184">
        <f>PORTIONS!J38*USAGE!$C$10</f>
        <v>0</v>
      </c>
      <c r="K38" s="184">
        <f>PORTIONS!K38*USAGE!$C$11</f>
        <v>71.6</v>
      </c>
      <c r="L38" s="184">
        <f>PORTIONS!L38*USAGE!$C$12</f>
        <v>0</v>
      </c>
      <c r="M38" s="140">
        <f>PORTIONS!M38*USAGE!$C$13</f>
        <v>0</v>
      </c>
      <c r="N38" s="184">
        <f>PORTIONS!N38*USAGE!$C$14</f>
        <v>0</v>
      </c>
      <c r="O38" s="184">
        <f>PORTIONS!O38*USAGE!$C$15</f>
        <v>0</v>
      </c>
      <c r="P38" s="184">
        <f>PORTIONS!P38*USAGE!$C$16</f>
        <v>29.83333333</v>
      </c>
      <c r="Q38" s="140">
        <f>PORTIONS!Q38*USAGE!$C$17</f>
        <v>0</v>
      </c>
      <c r="R38" s="184">
        <f>PORTIONS!R38*USAGE!$C$18</f>
        <v>0</v>
      </c>
      <c r="S38" s="184">
        <f>PORTIONS!S38*USAGE!$C$19</f>
        <v>0</v>
      </c>
      <c r="T38" s="184">
        <f>PORTIONS!T38*USAGE!$C$20</f>
        <v>0</v>
      </c>
      <c r="U38" s="184">
        <f>PORTIONS!U38*USAGE!$C$21</f>
        <v>0</v>
      </c>
      <c r="V38" s="222">
        <f t="shared" si="1"/>
        <v>173.0333333</v>
      </c>
    </row>
    <row r="39">
      <c r="A39" s="139" t="str">
        <f>COSTS!A39&amp;" (g)"</f>
        <v>Spinach (g)</v>
      </c>
      <c r="B39" s="140">
        <f>PORTIONS!B39*USAGE!$C$2</f>
        <v>0</v>
      </c>
      <c r="C39" s="184">
        <f>PORTIONS!C39*USAGE!$C$3</f>
        <v>0</v>
      </c>
      <c r="D39" s="184">
        <f>PORTIONS!D39*USAGE!$C$4</f>
        <v>0</v>
      </c>
      <c r="E39" s="184">
        <f>PORTIONS!E39*USAGE!$C$5</f>
        <v>0</v>
      </c>
      <c r="F39" s="184">
        <f>PORTIONS!F39*USAGE!$C$6</f>
        <v>0</v>
      </c>
      <c r="G39" s="184">
        <f>PORTIONS!G39*USAGE!$C$7</f>
        <v>0</v>
      </c>
      <c r="H39" s="184">
        <f>PORTIONS!H39*USAGE!$C$8</f>
        <v>0</v>
      </c>
      <c r="I39" s="184">
        <f>PORTIONS!I39*USAGE!$C$9</f>
        <v>0</v>
      </c>
      <c r="J39" s="184">
        <f>PORTIONS!J39*USAGE!$C$10</f>
        <v>0</v>
      </c>
      <c r="K39" s="184">
        <f>PORTIONS!K39*USAGE!$C$11</f>
        <v>0</v>
      </c>
      <c r="L39" s="184">
        <f>PORTIONS!L39*USAGE!$C$12</f>
        <v>107.4</v>
      </c>
      <c r="M39" s="140">
        <f>PORTIONS!M39*USAGE!$C$13</f>
        <v>0</v>
      </c>
      <c r="N39" s="184">
        <f>PORTIONS!N39*USAGE!$C$14</f>
        <v>0</v>
      </c>
      <c r="O39" s="184">
        <f>PORTIONS!O39*USAGE!$C$15</f>
        <v>0</v>
      </c>
      <c r="P39" s="184">
        <f>PORTIONS!P39*USAGE!$C$16</f>
        <v>107.4</v>
      </c>
      <c r="Q39" s="140">
        <f>PORTIONS!Q39*USAGE!$C$17</f>
        <v>0</v>
      </c>
      <c r="R39" s="184">
        <f>PORTIONS!R39*USAGE!$C$18</f>
        <v>0</v>
      </c>
      <c r="S39" s="184">
        <f>PORTIONS!S39*USAGE!$C$19</f>
        <v>0</v>
      </c>
      <c r="T39" s="184">
        <f>PORTIONS!T39*USAGE!$C$20</f>
        <v>0</v>
      </c>
      <c r="U39" s="184">
        <f>PORTIONS!U39*USAGE!$C$21</f>
        <v>0</v>
      </c>
      <c r="V39" s="222">
        <f t="shared" si="1"/>
        <v>214.8</v>
      </c>
    </row>
    <row r="40">
      <c r="A40" s="139" t="str">
        <f>COSTS!A40&amp;" (g)"</f>
        <v>SUGAR (g)</v>
      </c>
      <c r="B40" s="140">
        <f>PORTIONS!B40*USAGE!$C$2</f>
        <v>0</v>
      </c>
      <c r="C40" s="184">
        <f>PORTIONS!C40*USAGE!$C$3</f>
        <v>0</v>
      </c>
      <c r="D40" s="184">
        <f>PORTIONS!D40*USAGE!$C$4</f>
        <v>0</v>
      </c>
      <c r="E40" s="184">
        <f>PORTIONS!E40*USAGE!$C$5</f>
        <v>0</v>
      </c>
      <c r="F40" s="184">
        <f>PORTIONS!F40*USAGE!$C$6</f>
        <v>0</v>
      </c>
      <c r="G40" s="184">
        <f>PORTIONS!G40*USAGE!$C$7</f>
        <v>0</v>
      </c>
      <c r="H40" s="184">
        <f>PORTIONS!H40*USAGE!$C$8</f>
        <v>0</v>
      </c>
      <c r="I40" s="184">
        <f>PORTIONS!I40*USAGE!$C$9</f>
        <v>0</v>
      </c>
      <c r="J40" s="184">
        <f>PORTIONS!J40*USAGE!$C$10</f>
        <v>0</v>
      </c>
      <c r="K40" s="184">
        <f>PORTIONS!K40*USAGE!$C$11</f>
        <v>0</v>
      </c>
      <c r="L40" s="184">
        <f>PORTIONS!L40*USAGE!$C$12</f>
        <v>0</v>
      </c>
      <c r="M40" s="140">
        <f>PORTIONS!M40*USAGE!$C$13</f>
        <v>0</v>
      </c>
      <c r="N40" s="184">
        <f>PORTIONS!N40*USAGE!$C$14</f>
        <v>0</v>
      </c>
      <c r="O40" s="184">
        <f>PORTIONS!O40*USAGE!$C$15</f>
        <v>0</v>
      </c>
      <c r="P40" s="184">
        <f>PORTIONS!P40*USAGE!$C$16</f>
        <v>0</v>
      </c>
      <c r="Q40" s="140">
        <f>PORTIONS!Q40*USAGE!$C$17</f>
        <v>0</v>
      </c>
      <c r="R40" s="184">
        <f>PORTIONS!R40*USAGE!$C$18</f>
        <v>0</v>
      </c>
      <c r="S40" s="184">
        <f>PORTIONS!S40*USAGE!$C$19</f>
        <v>0</v>
      </c>
      <c r="T40" s="184">
        <f>PORTIONS!T40*USAGE!$C$20</f>
        <v>0</v>
      </c>
      <c r="U40" s="184">
        <f>PORTIONS!U40*USAGE!$C$21</f>
        <v>0</v>
      </c>
      <c r="V40" s="222">
        <f t="shared" si="1"/>
        <v>0</v>
      </c>
    </row>
    <row r="41">
      <c r="A41" s="139" t="str">
        <f>COSTS!A41&amp;" (g)"</f>
        <v>TOMATO FILLETS (g)</v>
      </c>
      <c r="B41" s="140">
        <f>PORTIONS!B41*USAGE!$C$2</f>
        <v>0</v>
      </c>
      <c r="C41" s="184">
        <f>PORTIONS!C41*USAGE!$C$3</f>
        <v>0</v>
      </c>
      <c r="D41" s="184">
        <f>PORTIONS!D41*USAGE!$C$4</f>
        <v>0</v>
      </c>
      <c r="E41" s="184">
        <f>PORTIONS!E41*USAGE!$C$5</f>
        <v>0</v>
      </c>
      <c r="F41" s="184">
        <f>PORTIONS!F41*USAGE!$C$6</f>
        <v>0</v>
      </c>
      <c r="G41" s="184">
        <f>PORTIONS!G41*USAGE!$C$7</f>
        <v>0</v>
      </c>
      <c r="H41" s="184">
        <f>PORTIONS!H41*USAGE!$C$8</f>
        <v>0</v>
      </c>
      <c r="I41" s="184">
        <f>PORTIONS!I41*USAGE!$C$9</f>
        <v>0</v>
      </c>
      <c r="J41" s="184">
        <f>PORTIONS!J41*USAGE!$C$10</f>
        <v>0</v>
      </c>
      <c r="K41" s="184">
        <f>PORTIONS!K41*USAGE!$C$11</f>
        <v>0</v>
      </c>
      <c r="L41" s="184">
        <f>PORTIONS!L41*USAGE!$C$12</f>
        <v>0</v>
      </c>
      <c r="M41" s="140">
        <f>PORTIONS!M41*USAGE!$C$13</f>
        <v>0</v>
      </c>
      <c r="N41" s="184">
        <f>PORTIONS!N41*USAGE!$C$14</f>
        <v>0</v>
      </c>
      <c r="O41" s="184">
        <f>PORTIONS!O41*USAGE!$C$15</f>
        <v>0</v>
      </c>
      <c r="P41" s="184">
        <f>PORTIONS!P41*USAGE!$C$16</f>
        <v>0</v>
      </c>
      <c r="Q41" s="140">
        <f>PORTIONS!Q41*USAGE!$C$17</f>
        <v>0</v>
      </c>
      <c r="R41" s="184">
        <f>PORTIONS!R41*USAGE!$C$18</f>
        <v>0</v>
      </c>
      <c r="S41" s="184">
        <f>PORTIONS!S41*USAGE!$C$19</f>
        <v>0</v>
      </c>
      <c r="T41" s="184">
        <f>PORTIONS!T41*USAGE!$C$20</f>
        <v>0</v>
      </c>
      <c r="U41" s="184">
        <f>PORTIONS!U41*USAGE!$C$21</f>
        <v>0</v>
      </c>
      <c r="V41" s="222">
        <f t="shared" si="1"/>
        <v>0</v>
      </c>
    </row>
    <row r="42">
      <c r="A42" s="139" t="str">
        <f>COSTS!A42&amp;" (g)"</f>
        <v>Tomatoes, grape (g)</v>
      </c>
      <c r="B42" s="140">
        <f>PORTIONS!B42*USAGE!$C$2</f>
        <v>0</v>
      </c>
      <c r="C42" s="184">
        <f>PORTIONS!C42*USAGE!$C$3</f>
        <v>0</v>
      </c>
      <c r="D42" s="184">
        <f>PORTIONS!D42*USAGE!$C$4</f>
        <v>0</v>
      </c>
      <c r="E42" s="184">
        <f>PORTIONS!E42*USAGE!$C$5</f>
        <v>0</v>
      </c>
      <c r="F42" s="184">
        <f>PORTIONS!F42*USAGE!$C$6</f>
        <v>0</v>
      </c>
      <c r="G42" s="184">
        <f>PORTIONS!G42*USAGE!$C$7</f>
        <v>0</v>
      </c>
      <c r="H42" s="184">
        <f>PORTIONS!H42*USAGE!$C$8</f>
        <v>0</v>
      </c>
      <c r="I42" s="184">
        <f>PORTIONS!I42*USAGE!$C$9</f>
        <v>0</v>
      </c>
      <c r="J42" s="184">
        <f>PORTIONS!J42*USAGE!$C$10</f>
        <v>0</v>
      </c>
      <c r="K42" s="184">
        <f>PORTIONS!K42*USAGE!$C$11</f>
        <v>0</v>
      </c>
      <c r="L42" s="184">
        <f>PORTIONS!L42*USAGE!$C$12</f>
        <v>0</v>
      </c>
      <c r="M42" s="140">
        <f>PORTIONS!M42*USAGE!$C$13</f>
        <v>0</v>
      </c>
      <c r="N42" s="184">
        <f>PORTIONS!N42*USAGE!$C$14</f>
        <v>0</v>
      </c>
      <c r="O42" s="184">
        <f>PORTIONS!O42*USAGE!$C$15</f>
        <v>57.28</v>
      </c>
      <c r="P42" s="184">
        <f>PORTIONS!P42*USAGE!$C$16</f>
        <v>0</v>
      </c>
      <c r="Q42" s="140">
        <f>PORTIONS!Q42*USAGE!$C$17</f>
        <v>0</v>
      </c>
      <c r="R42" s="184">
        <f>PORTIONS!R42*USAGE!$C$18</f>
        <v>0</v>
      </c>
      <c r="S42" s="184">
        <f>PORTIONS!S42*USAGE!$C$19</f>
        <v>0</v>
      </c>
      <c r="T42" s="184">
        <f>PORTIONS!T42*USAGE!$C$20</f>
        <v>0</v>
      </c>
      <c r="U42" s="184">
        <f>PORTIONS!U42*USAGE!$C$21</f>
        <v>0</v>
      </c>
      <c r="V42" s="222">
        <f t="shared" si="1"/>
        <v>57.28</v>
      </c>
    </row>
    <row r="43">
      <c r="A43" s="139" t="str">
        <f>COSTS!A43&amp;" (g)"</f>
        <v>WATER (g)</v>
      </c>
      <c r="B43" s="140">
        <f>PORTIONS!B43*USAGE!$C$2</f>
        <v>0</v>
      </c>
      <c r="C43" s="184">
        <f>PORTIONS!C43*USAGE!$C$3</f>
        <v>0</v>
      </c>
      <c r="D43" s="184">
        <f>PORTIONS!D43*USAGE!$C$4</f>
        <v>0</v>
      </c>
      <c r="E43" s="184">
        <f>PORTIONS!E43*USAGE!$C$5</f>
        <v>0</v>
      </c>
      <c r="F43" s="184">
        <f>PORTIONS!F43*USAGE!$C$6</f>
        <v>0</v>
      </c>
      <c r="G43" s="184">
        <f>PORTIONS!G43*USAGE!$C$7</f>
        <v>0</v>
      </c>
      <c r="H43" s="184">
        <f>PORTIONS!H43*USAGE!$C$8</f>
        <v>0</v>
      </c>
      <c r="I43" s="184">
        <f>PORTIONS!I43*USAGE!$C$9</f>
        <v>0</v>
      </c>
      <c r="J43" s="184">
        <f>PORTIONS!J43*USAGE!$C$10</f>
        <v>0</v>
      </c>
      <c r="K43" s="184">
        <f>PORTIONS!K43*USAGE!$C$11</f>
        <v>0</v>
      </c>
      <c r="L43" s="184">
        <f>PORTIONS!L43*USAGE!$C$12</f>
        <v>0</v>
      </c>
      <c r="M43" s="140">
        <f>PORTIONS!M43*USAGE!$C$13</f>
        <v>0</v>
      </c>
      <c r="N43" s="184">
        <f>PORTIONS!N43*USAGE!$C$14</f>
        <v>0</v>
      </c>
      <c r="O43" s="184">
        <f>PORTIONS!O43*USAGE!$C$15</f>
        <v>0</v>
      </c>
      <c r="P43" s="184">
        <f>PORTIONS!P43*USAGE!$C$16</f>
        <v>0</v>
      </c>
      <c r="Q43" s="140">
        <f>PORTIONS!Q43*USAGE!$C$17</f>
        <v>0</v>
      </c>
      <c r="R43" s="184">
        <f>PORTIONS!R43*USAGE!$C$18</f>
        <v>0</v>
      </c>
      <c r="S43" s="184">
        <f>PORTIONS!S43*USAGE!$C$19</f>
        <v>0</v>
      </c>
      <c r="T43" s="184">
        <f>PORTIONS!T43*USAGE!$C$20</f>
        <v>0</v>
      </c>
      <c r="U43" s="184">
        <f>PORTIONS!U43*USAGE!$C$21</f>
        <v>0</v>
      </c>
      <c r="V43" s="222">
        <f t="shared" si="1"/>
        <v>0</v>
      </c>
    </row>
    <row r="44">
      <c r="A44" s="139" t="str">
        <f>COSTS!A44&amp;" (g)"</f>
        <v>YEAST (g)</v>
      </c>
      <c r="B44" s="140">
        <f>PORTIONS!B44*USAGE!$C$2</f>
        <v>0</v>
      </c>
      <c r="C44" s="184">
        <f>PORTIONS!C44*USAGE!$C$3</f>
        <v>0</v>
      </c>
      <c r="D44" s="184">
        <f>PORTIONS!D44*USAGE!$C$4</f>
        <v>0</v>
      </c>
      <c r="E44" s="184">
        <f>PORTIONS!E44*USAGE!$C$5</f>
        <v>0</v>
      </c>
      <c r="F44" s="184">
        <f>PORTIONS!F44*USAGE!$C$6</f>
        <v>0</v>
      </c>
      <c r="G44" s="184">
        <f>PORTIONS!G44*USAGE!$C$7</f>
        <v>0</v>
      </c>
      <c r="H44" s="184">
        <f>PORTIONS!H44*USAGE!$C$8</f>
        <v>0</v>
      </c>
      <c r="I44" s="184">
        <f>PORTIONS!I44*USAGE!$C$9</f>
        <v>0</v>
      </c>
      <c r="J44" s="184">
        <f>PORTIONS!J44*USAGE!$C$10</f>
        <v>0</v>
      </c>
      <c r="K44" s="184">
        <f>PORTIONS!K44*USAGE!$C$11</f>
        <v>0</v>
      </c>
      <c r="L44" s="184">
        <f>PORTIONS!L44*USAGE!$C$12</f>
        <v>0</v>
      </c>
      <c r="M44" s="140">
        <f>PORTIONS!M44*USAGE!$C$13</f>
        <v>0</v>
      </c>
      <c r="N44" s="184">
        <f>PORTIONS!N44*USAGE!$C$14</f>
        <v>0</v>
      </c>
      <c r="O44" s="184">
        <f>PORTIONS!O44*USAGE!$C$15</f>
        <v>0</v>
      </c>
      <c r="P44" s="184">
        <f>PORTIONS!P44*USAGE!$C$16</f>
        <v>0</v>
      </c>
      <c r="Q44" s="140">
        <f>PORTIONS!Q44*USAGE!$C$17</f>
        <v>0</v>
      </c>
      <c r="R44" s="184">
        <f>PORTIONS!R45*USAGE!$C$18</f>
        <v>0</v>
      </c>
      <c r="S44" s="184">
        <f>PORTIONS!S45*USAGE!$C$19</f>
        <v>0</v>
      </c>
      <c r="T44" s="184">
        <f>PORTIONS!T45*USAGE!$C$20</f>
        <v>0</v>
      </c>
      <c r="U44" s="184">
        <f>PORTIONS!U45*USAGE!$C$21</f>
        <v>0</v>
      </c>
      <c r="V44" s="222">
        <f t="shared" si="1"/>
        <v>0</v>
      </c>
    </row>
    <row r="45">
      <c r="A45" s="139" t="str">
        <f>COSTS!A45&amp;" (g)"</f>
        <v>z* Kalamata olives (g)</v>
      </c>
      <c r="B45" s="140">
        <f>PORTIONS!B45*USAGE!$C$2</f>
        <v>0</v>
      </c>
      <c r="C45" s="184">
        <f>PORTIONS!C45*USAGE!$C$3</f>
        <v>0</v>
      </c>
      <c r="D45" s="184">
        <f>PORTIONS!D45*USAGE!$C$4</f>
        <v>0</v>
      </c>
      <c r="E45" s="184">
        <f>PORTIONS!E45*USAGE!$C$5</f>
        <v>0</v>
      </c>
      <c r="F45" s="184">
        <f>PORTIONS!F45*USAGE!$C$6</f>
        <v>0</v>
      </c>
      <c r="G45" s="184">
        <f>PORTIONS!G45*USAGE!$C$7</f>
        <v>0</v>
      </c>
      <c r="H45" s="184">
        <f>PORTIONS!H45*USAGE!$C$8</f>
        <v>0</v>
      </c>
      <c r="I45" s="184">
        <f>PORTIONS!I45*USAGE!$C$9</f>
        <v>0</v>
      </c>
      <c r="J45" s="184">
        <f>PORTIONS!J45*USAGE!$C$10</f>
        <v>0</v>
      </c>
      <c r="K45" s="184">
        <f>PORTIONS!K45*USAGE!$C$11</f>
        <v>0</v>
      </c>
      <c r="L45" s="184">
        <f>PORTIONS!L45*USAGE!$C$12</f>
        <v>0</v>
      </c>
      <c r="M45" s="140">
        <f>PORTIONS!M45*USAGE!$C$13</f>
        <v>0</v>
      </c>
      <c r="N45" s="184">
        <f>PORTIONS!N45*USAGE!$C$14</f>
        <v>0</v>
      </c>
      <c r="O45" s="184">
        <f>PORTIONS!O45*USAGE!$C$15</f>
        <v>0</v>
      </c>
      <c r="P45" s="184">
        <f>PORTIONS!P45*USAGE!$C$16</f>
        <v>0</v>
      </c>
      <c r="Q45" s="140">
        <f>PORTIONS!Q45*USAGE!$C$17</f>
        <v>0</v>
      </c>
      <c r="R45" s="184">
        <f>PORTIONS!R46*USAGE!$C$18</f>
        <v>0</v>
      </c>
      <c r="S45" s="184">
        <f>PORTIONS!S46*USAGE!$C$19</f>
        <v>0</v>
      </c>
      <c r="T45" s="184">
        <f>PORTIONS!T46*USAGE!$C$20</f>
        <v>0</v>
      </c>
      <c r="U45" s="184">
        <f>PORTIONS!U46*USAGE!$C$21</f>
        <v>0</v>
      </c>
      <c r="V45" s="222">
        <f t="shared" si="1"/>
        <v>0</v>
      </c>
    </row>
    <row r="46">
      <c r="A46" s="139" t="str">
        <f>COSTS!A46&amp;" (g)"</f>
        <v>z* Mozzarella, (V) (g)</v>
      </c>
      <c r="B46" s="140">
        <f>PORTIONS!B46*USAGE!$C$2</f>
        <v>0</v>
      </c>
      <c r="C46" s="184">
        <f>PORTIONS!C46*USAGE!$C$3</f>
        <v>0</v>
      </c>
      <c r="D46" s="184">
        <f>PORTIONS!D46*USAGE!$C$4</f>
        <v>0</v>
      </c>
      <c r="E46" s="184">
        <f>PORTIONS!E46*USAGE!$C$5</f>
        <v>0</v>
      </c>
      <c r="F46" s="184">
        <f>PORTIONS!F46*USAGE!$C$6</f>
        <v>0</v>
      </c>
      <c r="G46" s="184">
        <f>PORTIONS!G46*USAGE!$C$7</f>
        <v>0</v>
      </c>
      <c r="H46" s="184">
        <f>PORTIONS!H46*USAGE!$C$8</f>
        <v>0</v>
      </c>
      <c r="I46" s="184">
        <f>PORTIONS!I46*USAGE!$C$9</f>
        <v>0</v>
      </c>
      <c r="J46" s="184">
        <f>PORTIONS!J46*USAGE!$C$10</f>
        <v>0</v>
      </c>
      <c r="K46" s="184">
        <f>PORTIONS!K46*USAGE!$C$11</f>
        <v>0</v>
      </c>
      <c r="L46" s="184">
        <f>PORTIONS!L46*USAGE!$C$12</f>
        <v>0</v>
      </c>
      <c r="M46" s="140">
        <f>PORTIONS!M46*USAGE!$C$13</f>
        <v>0</v>
      </c>
      <c r="N46" s="184">
        <f>PORTIONS!N46*USAGE!$C$14</f>
        <v>0</v>
      </c>
      <c r="O46" s="184">
        <f>PORTIONS!O46*USAGE!$C$15</f>
        <v>0</v>
      </c>
      <c r="P46" s="184">
        <f>PORTIONS!P46*USAGE!$C$16</f>
        <v>0</v>
      </c>
      <c r="Q46" s="140">
        <f>PORTIONS!Q46*USAGE!$C$17</f>
        <v>0</v>
      </c>
      <c r="R46" s="184">
        <f>PORTIONS!R47*USAGE!$C$18</f>
        <v>0</v>
      </c>
      <c r="S46" s="184">
        <f>PORTIONS!S47*USAGE!$C$19</f>
        <v>0</v>
      </c>
      <c r="T46" s="184">
        <f>PORTIONS!T47*USAGE!$C$20</f>
        <v>0</v>
      </c>
      <c r="U46" s="184">
        <f>PORTIONS!U47*USAGE!$C$21</f>
        <v>0</v>
      </c>
      <c r="V46" s="222">
        <f t="shared" si="1"/>
        <v>0</v>
      </c>
    </row>
    <row r="47">
      <c r="A47" s="139" t="str">
        <f>COSTS!A47&amp;" (g)"</f>
        <v>z* Sausage, (V) (g)</v>
      </c>
      <c r="B47" s="140">
        <f>PORTIONS!B47*USAGE!$C$2</f>
        <v>0</v>
      </c>
      <c r="C47" s="184">
        <f>PORTIONS!C47*USAGE!$C$3</f>
        <v>0</v>
      </c>
      <c r="D47" s="184">
        <f>PORTIONS!D47*USAGE!$C$4</f>
        <v>0</v>
      </c>
      <c r="E47" s="184">
        <f>PORTIONS!E47*USAGE!$C$5</f>
        <v>0</v>
      </c>
      <c r="F47" s="184">
        <f>PORTIONS!F47*USAGE!$C$6</f>
        <v>0</v>
      </c>
      <c r="G47" s="184">
        <f>PORTIONS!G47*USAGE!$C$7</f>
        <v>0</v>
      </c>
      <c r="H47" s="184">
        <f>PORTIONS!H47*USAGE!$C$8</f>
        <v>0</v>
      </c>
      <c r="I47" s="184">
        <f>PORTIONS!I47*USAGE!$C$9</f>
        <v>0</v>
      </c>
      <c r="J47" s="184">
        <f>PORTIONS!J47*USAGE!$C$10</f>
        <v>0</v>
      </c>
      <c r="K47" s="184">
        <f>PORTIONS!K47*USAGE!$C$11</f>
        <v>0</v>
      </c>
      <c r="L47" s="184">
        <f>PORTIONS!L47*USAGE!$C$12</f>
        <v>0</v>
      </c>
      <c r="M47" s="140">
        <f>PORTIONS!M47*USAGE!$C$13</f>
        <v>0</v>
      </c>
      <c r="N47" s="184">
        <f>PORTIONS!N47*USAGE!$C$14</f>
        <v>0</v>
      </c>
      <c r="O47" s="184">
        <f>PORTIONS!O47*USAGE!$C$15</f>
        <v>0</v>
      </c>
      <c r="P47" s="184">
        <f>PORTIONS!P47*USAGE!$C$16</f>
        <v>0</v>
      </c>
      <c r="Q47" s="140">
        <f>PORTIONS!Q47*USAGE!$C$17</f>
        <v>0</v>
      </c>
      <c r="R47" s="184">
        <f>PORTIONS!R47*USAGE!$C$18</f>
        <v>0</v>
      </c>
      <c r="S47" s="184">
        <f>PORTIONS!S47*USAGE!$C$19</f>
        <v>0</v>
      </c>
      <c r="T47" s="184">
        <f>PORTIONS!T47*USAGE!$C$20</f>
        <v>0</v>
      </c>
      <c r="U47" s="184">
        <f>PORTIONS!U47*USAGE!$C$21</f>
        <v>0</v>
      </c>
      <c r="V47" s="222">
        <f t="shared" si="1"/>
        <v>0</v>
      </c>
    </row>
    <row r="48">
      <c r="A48" s="139" t="str">
        <f>COSTS!A48&amp;" (g)"</f>
        <v>zz* Chili pepper, crushed (g)</v>
      </c>
      <c r="B48" s="140">
        <f>PORTIONS!B48*USAGE!$C$2</f>
        <v>0</v>
      </c>
      <c r="C48" s="184">
        <f>PORTIONS!C48*USAGE!$C$3</f>
        <v>0</v>
      </c>
      <c r="D48" s="184">
        <f>PORTIONS!D48*USAGE!$C$4</f>
        <v>0</v>
      </c>
      <c r="E48" s="184">
        <f>PORTIONS!E48*USAGE!$C$5</f>
        <v>0</v>
      </c>
      <c r="F48" s="184">
        <f>PORTIONS!F48*USAGE!$C$6</f>
        <v>0</v>
      </c>
      <c r="G48" s="184">
        <f>PORTIONS!G48*USAGE!$C$7</f>
        <v>0</v>
      </c>
      <c r="H48" s="184">
        <f>PORTIONS!H48*USAGE!$C$8</f>
        <v>0</v>
      </c>
      <c r="I48" s="184">
        <f>PORTIONS!I48*USAGE!$C$9</f>
        <v>0</v>
      </c>
      <c r="J48" s="184">
        <f>PORTIONS!J48*USAGE!$C$10</f>
        <v>0</v>
      </c>
      <c r="K48" s="184">
        <f>PORTIONS!K48*USAGE!$C$11</f>
        <v>0</v>
      </c>
      <c r="L48" s="184">
        <f>PORTIONS!L48*USAGE!$C$12</f>
        <v>0</v>
      </c>
      <c r="M48" s="140">
        <f>PORTIONS!M48*USAGE!$C$13</f>
        <v>0</v>
      </c>
      <c r="N48" s="184">
        <f>PORTIONS!N48*USAGE!$C$14</f>
        <v>0</v>
      </c>
      <c r="O48" s="184">
        <f>PORTIONS!O48*USAGE!$C$15</f>
        <v>0</v>
      </c>
      <c r="P48" s="184">
        <f>PORTIONS!P48*USAGE!$C$16</f>
        <v>0</v>
      </c>
      <c r="Q48" s="140">
        <f>PORTIONS!Q48*USAGE!$C$17</f>
        <v>0</v>
      </c>
      <c r="R48" s="184">
        <f>PORTIONS!R48*USAGE!$C$18</f>
        <v>0</v>
      </c>
      <c r="S48" s="184">
        <f>PORTIONS!S48*USAGE!$C$19</f>
        <v>0</v>
      </c>
      <c r="T48" s="184">
        <f>PORTIONS!T48*USAGE!$C$20</f>
        <v>0</v>
      </c>
      <c r="U48" s="184">
        <f>PORTIONS!U48*USAGE!$C$21</f>
        <v>0</v>
      </c>
      <c r="V48" s="222">
        <f t="shared" si="1"/>
        <v>0</v>
      </c>
    </row>
    <row r="49">
      <c r="A49" s="139" t="str">
        <f>COSTS!A49&amp;" (g)"</f>
        <v>zz* Parmesan, grated (g)</v>
      </c>
      <c r="B49" s="140">
        <f>PORTIONS!B49*USAGE!$C$2</f>
        <v>0</v>
      </c>
      <c r="C49" s="184">
        <f>PORTIONS!C49*USAGE!$C$3</f>
        <v>0</v>
      </c>
      <c r="D49" s="184">
        <f>PORTIONS!D49*USAGE!$C$4</f>
        <v>0</v>
      </c>
      <c r="E49" s="184">
        <f>PORTIONS!E49*USAGE!$C$5</f>
        <v>0</v>
      </c>
      <c r="F49" s="184">
        <f>PORTIONS!F49*USAGE!$C$6</f>
        <v>0</v>
      </c>
      <c r="G49" s="184">
        <f>PORTIONS!G49*USAGE!$C$7</f>
        <v>0</v>
      </c>
      <c r="H49" s="184">
        <f>PORTIONS!H49*USAGE!$C$8</f>
        <v>0</v>
      </c>
      <c r="I49" s="184">
        <f>PORTIONS!I49*USAGE!$C$9</f>
        <v>0</v>
      </c>
      <c r="J49" s="184">
        <f>PORTIONS!J49*USAGE!$C$10</f>
        <v>0</v>
      </c>
      <c r="K49" s="184">
        <f>PORTIONS!K49*USAGE!$C$11</f>
        <v>0</v>
      </c>
      <c r="L49" s="184">
        <f>PORTIONS!L49*USAGE!$C$12</f>
        <v>0</v>
      </c>
      <c r="M49" s="140">
        <f>PORTIONS!M49*USAGE!$C$13</f>
        <v>0</v>
      </c>
      <c r="N49" s="184">
        <f>PORTIONS!N49*USAGE!$C$14</f>
        <v>0</v>
      </c>
      <c r="O49" s="184">
        <f>PORTIONS!O49*USAGE!$C$15</f>
        <v>0</v>
      </c>
      <c r="P49" s="184">
        <f>PORTIONS!P49*USAGE!$C$16</f>
        <v>0</v>
      </c>
      <c r="Q49" s="140">
        <f>PORTIONS!Q49*USAGE!$C$17</f>
        <v>0</v>
      </c>
      <c r="R49" s="184">
        <f>PORTIONS!R49*USAGE!$C$18</f>
        <v>0</v>
      </c>
      <c r="S49" s="184">
        <f>PORTIONS!S49*USAGE!$C$19</f>
        <v>0</v>
      </c>
      <c r="T49" s="184">
        <f>PORTIONS!T49*USAGE!$C$20</f>
        <v>0</v>
      </c>
      <c r="U49" s="184">
        <f>PORTIONS!U49*USAGE!$C$21</f>
        <v>0</v>
      </c>
      <c r="V49" s="222">
        <f t="shared" si="1"/>
        <v>0</v>
      </c>
    </row>
    <row r="50">
      <c r="A50" s="139" t="str">
        <f>COSTS!A50&amp;" (g)"</f>
        <v>zz* Yeast, nutritional (g)</v>
      </c>
      <c r="B50" s="140">
        <f>PORTIONS!B52*USAGE!$C$2</f>
        <v>0</v>
      </c>
      <c r="C50" s="184">
        <f>PORTIONS!C52*USAGE!$C$3</f>
        <v>0</v>
      </c>
      <c r="D50" s="184">
        <f>PORTIONS!D52*USAGE!$C$4</f>
        <v>0</v>
      </c>
      <c r="E50" s="184">
        <f>PORTIONS!E52*USAGE!$C$5</f>
        <v>0</v>
      </c>
      <c r="F50" s="184">
        <f>PORTIONS!F52*USAGE!$C$6</f>
        <v>0</v>
      </c>
      <c r="G50" s="184">
        <f>PORTIONS!G52*USAGE!$C$7</f>
        <v>0</v>
      </c>
      <c r="H50" s="184">
        <f>PORTIONS!H52*USAGE!$C$8</f>
        <v>0</v>
      </c>
      <c r="I50" s="184">
        <f>PORTIONS!I52*USAGE!$C$9</f>
        <v>0</v>
      </c>
      <c r="J50" s="184">
        <f>PORTIONS!J52*USAGE!$C$10</f>
        <v>0</v>
      </c>
      <c r="K50" s="184">
        <f>PORTIONS!K52*USAGE!$C$11</f>
        <v>0</v>
      </c>
      <c r="L50" s="184">
        <f>PORTIONS!L52*USAGE!$C$12</f>
        <v>0</v>
      </c>
      <c r="M50" s="140">
        <f>PORTIONS!M52*USAGE!$C$13</f>
        <v>0</v>
      </c>
      <c r="N50" s="184">
        <f>PORTIONS!N52*USAGE!$C$14</f>
        <v>0</v>
      </c>
      <c r="O50" s="184">
        <f>PORTIONS!O52*USAGE!$C$15</f>
        <v>0</v>
      </c>
      <c r="P50" s="184">
        <f>PORTIONS!P52*USAGE!$C$16</f>
        <v>0</v>
      </c>
      <c r="Q50" s="140">
        <f>PORTIONS!Q52*USAGE!$C$17</f>
        <v>0</v>
      </c>
      <c r="R50" s="184">
        <f>PORTIONS!R52*USAGE!$C$18</f>
        <v>0</v>
      </c>
      <c r="S50" s="184">
        <f>PORTIONS!S52*USAGE!$C$19</f>
        <v>0</v>
      </c>
      <c r="T50" s="184">
        <f>PORTIONS!T52*USAGE!$C$20</f>
        <v>0</v>
      </c>
      <c r="U50" s="184">
        <f>PORTIONS!U52*USAGE!$C$21</f>
        <v>0</v>
      </c>
      <c r="V50" s="222">
        <f t="shared" si="1"/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39" t="str">
        <f>COSTS!A1&amp;" (g)"</f>
        <v>COMPONENT (g)</v>
      </c>
      <c r="B1" s="140" t="str">
        <f>USAGE!$A2</f>
        <v>Totals, Pizza</v>
      </c>
      <c r="C1" s="139" t="str">
        <f>USAGE!$A3</f>
        <v>[special]</v>
      </c>
      <c r="D1" s="139" t="str">
        <f>USAGE!$A4</f>
        <v>Breadsticks, Cheese</v>
      </c>
      <c r="E1" s="139" t="str">
        <f>USAGE!$A5</f>
        <v>Breadsticks, Garlic</v>
      </c>
      <c r="F1" s="139" t="str">
        <f>USAGE!$A6</f>
        <v>Fennel Sausage</v>
      </c>
      <c r="G1" s="139" t="str">
        <f>USAGE!$A7</f>
        <v>Margherita</v>
      </c>
      <c r="H1" s="139" t="str">
        <f>USAGE!$A8</f>
        <v>Marinara</v>
      </c>
      <c r="I1" s="139" t="str">
        <f>USAGE!$A9</f>
        <v>Onion</v>
      </c>
      <c r="J1" s="139" t="str">
        <f>USAGE!$A10</f>
        <v>Pepperoni</v>
      </c>
      <c r="K1" s="139" t="str">
        <f>USAGE!$A11</f>
        <v>Quattro Formaggi</v>
      </c>
      <c r="L1" s="139" t="str">
        <f>USAGE!$A12</f>
        <v>Spinach &amp; Mushroom</v>
      </c>
      <c r="M1" s="140" t="str">
        <f>USAGE!$A13</f>
        <v>Totals, Salad</v>
      </c>
      <c r="N1" s="139" t="str">
        <f>USAGE!$A14</f>
        <v>Caesar</v>
      </c>
      <c r="O1" s="139" t="str">
        <f>USAGE!$A15</f>
        <v>Caprese</v>
      </c>
      <c r="P1" s="139" t="str">
        <f>USAGE!$A16</f>
        <v>Spinach</v>
      </c>
      <c r="Q1" s="140" t="str">
        <f>USAGE!$A17</f>
        <v>Totals, Additions</v>
      </c>
      <c r="R1" s="139" t="str">
        <f>USAGE!$A18</f>
        <v>(V) Mozzarella</v>
      </c>
      <c r="S1" s="139" t="str">
        <f>USAGE!$A19</f>
        <v>(V) Sausage</v>
      </c>
      <c r="T1" s="139" t="str">
        <f>USAGE!$A20</f>
        <v>Anchovy fillets</v>
      </c>
      <c r="U1" s="139" t="str">
        <f>USAGE!$A21</f>
        <v>Kalamata olives</v>
      </c>
      <c r="V1" s="189" t="s">
        <v>270</v>
      </c>
    </row>
    <row r="2">
      <c r="A2" s="139" t="str">
        <f>COSTS!A2&amp;" (g)"</f>
        <v>Anchovy fillets (g)</v>
      </c>
      <c r="B2" s="140">
        <f>PORTIONS!B2*USAGE!$D$2</f>
        <v>0</v>
      </c>
      <c r="C2" s="184">
        <f>PORTIONS!C2*USAGE!$D$3</f>
        <v>0</v>
      </c>
      <c r="D2" s="184">
        <f>PORTIONS!D2*USAGE!$D$4</f>
        <v>0</v>
      </c>
      <c r="E2" s="184">
        <f>PORTIONS!E2*USAGE!$D$5</f>
        <v>0</v>
      </c>
      <c r="F2" s="184">
        <f>PORTIONS!F2*USAGE!$D$6</f>
        <v>0</v>
      </c>
      <c r="G2" s="184">
        <f>PORTIONS!G2*USAGE!$D$7</f>
        <v>0</v>
      </c>
      <c r="H2" s="184">
        <f>PORTIONS!H2*USAGE!$D$8</f>
        <v>0</v>
      </c>
      <c r="I2" s="184">
        <f>PORTIONS!I2*USAGE!$D$9</f>
        <v>0</v>
      </c>
      <c r="J2" s="184">
        <f>PORTIONS!J2*USAGE!$D$10</f>
        <v>0</v>
      </c>
      <c r="K2" s="184">
        <f>PORTIONS!K2*USAGE!$D$11</f>
        <v>0</v>
      </c>
      <c r="L2" s="184">
        <f>PORTIONS!L2*USAGE!$D$12</f>
        <v>0</v>
      </c>
      <c r="M2" s="140">
        <f>PORTIONS!M2*USAGE!$D$13</f>
        <v>0</v>
      </c>
      <c r="N2" s="184">
        <f>PORTIONS!N2*USAGE!$D$14</f>
        <v>0</v>
      </c>
      <c r="O2" s="184">
        <f>PORTIONS!O2*USAGE!$D$15</f>
        <v>0</v>
      </c>
      <c r="P2" s="184">
        <f>PORTIONS!P2*USAGE!$D$16</f>
        <v>0</v>
      </c>
      <c r="Q2" s="140">
        <f>PORTIONS!Q2*USAGE!$D$17</f>
        <v>0</v>
      </c>
      <c r="R2" s="184">
        <f>PORTIONS!R2*USAGE!$D$18</f>
        <v>0</v>
      </c>
      <c r="S2" s="184">
        <f>PORTIONS!S2*USAGE!$D$19</f>
        <v>0</v>
      </c>
      <c r="T2" s="184">
        <f>PORTIONS!T2*USAGE!$D$20</f>
        <v>0</v>
      </c>
      <c r="U2" s="184">
        <f>PORTIONS!U2*USAGE!$D$21</f>
        <v>0</v>
      </c>
      <c r="V2" s="222">
        <f t="shared" ref="V2:V50" si="1">SUM(B2:U2)</f>
        <v>0</v>
      </c>
    </row>
    <row r="3">
      <c r="A3" s="139" t="str">
        <f>COSTS!A3&amp;" (g)"</f>
        <v>Balsamic vinegar (g)</v>
      </c>
      <c r="B3" s="140">
        <f>PORTIONS!B3*USAGE!$D$2</f>
        <v>0</v>
      </c>
      <c r="C3" s="184">
        <f>PORTIONS!C3*USAGE!$D$3</f>
        <v>0</v>
      </c>
      <c r="D3" s="184">
        <f>PORTIONS!D3*USAGE!$D$4</f>
        <v>0</v>
      </c>
      <c r="E3" s="184">
        <f>PORTIONS!E3*USAGE!$D$5</f>
        <v>0</v>
      </c>
      <c r="F3" s="184">
        <f>PORTIONS!F3*USAGE!$D$6</f>
        <v>0</v>
      </c>
      <c r="G3" s="184">
        <f>PORTIONS!G3*USAGE!$D$7</f>
        <v>0</v>
      </c>
      <c r="H3" s="184">
        <f>PORTIONS!H3*USAGE!$D$8</f>
        <v>0</v>
      </c>
      <c r="I3" s="184">
        <f>PORTIONS!I3*USAGE!$D$9</f>
        <v>0</v>
      </c>
      <c r="J3" s="184">
        <f>PORTIONS!J3*USAGE!$D$10</f>
        <v>0</v>
      </c>
      <c r="K3" s="184">
        <f>PORTIONS!K3*USAGE!$D$11</f>
        <v>0</v>
      </c>
      <c r="L3" s="184">
        <f>PORTIONS!L3*USAGE!$D$12</f>
        <v>0</v>
      </c>
      <c r="M3" s="140">
        <f>PORTIONS!M3*USAGE!$D$13</f>
        <v>0</v>
      </c>
      <c r="N3" s="184">
        <f>PORTIONS!N3*USAGE!$D$14</f>
        <v>0</v>
      </c>
      <c r="O3" s="184">
        <f>PORTIONS!O3*USAGE!$D$15</f>
        <v>10.944</v>
      </c>
      <c r="P3" s="184">
        <f>PORTIONS!P3*USAGE!$D$16</f>
        <v>11.4</v>
      </c>
      <c r="Q3" s="140">
        <f>PORTIONS!Q3*USAGE!$D$17</f>
        <v>0</v>
      </c>
      <c r="R3" s="184">
        <f>PORTIONS!R3*USAGE!$D$18</f>
        <v>0</v>
      </c>
      <c r="S3" s="184">
        <f>PORTIONS!S3*USAGE!$D$19</f>
        <v>0</v>
      </c>
      <c r="T3" s="184">
        <f>PORTIONS!T3*USAGE!$D$20</f>
        <v>0</v>
      </c>
      <c r="U3" s="184">
        <f>PORTIONS!U3*USAGE!$D$21</f>
        <v>0</v>
      </c>
      <c r="V3" s="222">
        <f t="shared" si="1"/>
        <v>22.344</v>
      </c>
    </row>
    <row r="4">
      <c r="A4" s="139" t="str">
        <f>COSTS!A4&amp;" (g)"</f>
        <v>Basil (g)</v>
      </c>
      <c r="B4" s="140">
        <f>PORTIONS!B4*USAGE!$D$2</f>
        <v>0</v>
      </c>
      <c r="C4" s="184">
        <f>PORTIONS!C4*USAGE!$D$3</f>
        <v>0</v>
      </c>
      <c r="D4" s="184">
        <f>PORTIONS!D4*USAGE!$D$4</f>
        <v>0</v>
      </c>
      <c r="E4" s="184">
        <f>PORTIONS!E4*USAGE!$D$5</f>
        <v>0</v>
      </c>
      <c r="F4" s="184">
        <f>PORTIONS!F4*USAGE!$D$6</f>
        <v>54.15</v>
      </c>
      <c r="G4" s="184">
        <f>PORTIONS!G4*USAGE!$D$7</f>
        <v>74.1</v>
      </c>
      <c r="H4" s="184">
        <f>PORTIONS!H4*USAGE!$D$8</f>
        <v>17.1</v>
      </c>
      <c r="I4" s="184">
        <f>PORTIONS!I4*USAGE!$D$9</f>
        <v>0</v>
      </c>
      <c r="J4" s="184">
        <f>PORTIONS!J4*USAGE!$D$10</f>
        <v>0</v>
      </c>
      <c r="K4" s="184">
        <f>PORTIONS!K4*USAGE!$D$11</f>
        <v>0</v>
      </c>
      <c r="L4" s="184">
        <f>PORTIONS!L4*USAGE!$D$12</f>
        <v>0</v>
      </c>
      <c r="M4" s="140">
        <f>PORTIONS!M4*USAGE!$D$13</f>
        <v>0</v>
      </c>
      <c r="N4" s="184">
        <f>PORTIONS!N4*USAGE!$D$14</f>
        <v>0</v>
      </c>
      <c r="O4" s="184">
        <f>PORTIONS!O4*USAGE!$D$15</f>
        <v>5.472</v>
      </c>
      <c r="P4" s="184">
        <f>PORTIONS!P4*USAGE!$D$16</f>
        <v>0</v>
      </c>
      <c r="Q4" s="140">
        <f>PORTIONS!Q4*USAGE!$D$17</f>
        <v>0</v>
      </c>
      <c r="R4" s="184">
        <f>PORTIONS!R4*USAGE!$D$18</f>
        <v>0</v>
      </c>
      <c r="S4" s="184">
        <f>PORTIONS!S4*USAGE!$D$19</f>
        <v>0</v>
      </c>
      <c r="T4" s="184">
        <f>PORTIONS!T4*USAGE!$D$20</f>
        <v>0</v>
      </c>
      <c r="U4" s="184">
        <f>PORTIONS!U4*USAGE!$D$21</f>
        <v>0</v>
      </c>
      <c r="V4" s="222">
        <f t="shared" si="1"/>
        <v>150.822</v>
      </c>
    </row>
    <row r="5">
      <c r="A5" s="139" t="str">
        <f>COSTS!A5&amp;" (g)"</f>
        <v>BIGA (g)</v>
      </c>
      <c r="B5" s="140">
        <f>PORTIONS!B5*USAGE!$D$2</f>
        <v>0</v>
      </c>
      <c r="C5" s="184">
        <f>PORTIONS!C5*USAGE!$D$3</f>
        <v>0</v>
      </c>
      <c r="D5" s="184">
        <f>PORTIONS!D5*USAGE!$D$4</f>
        <v>0</v>
      </c>
      <c r="E5" s="184">
        <f>PORTIONS!E5*USAGE!$D$5</f>
        <v>0</v>
      </c>
      <c r="F5" s="184">
        <f>PORTIONS!F5*USAGE!$D$6</f>
        <v>0</v>
      </c>
      <c r="G5" s="184">
        <f>PORTIONS!G5*USAGE!$D$7</f>
        <v>0</v>
      </c>
      <c r="H5" s="184">
        <f>PORTIONS!H5*USAGE!$D$8</f>
        <v>0</v>
      </c>
      <c r="I5" s="184">
        <f>PORTIONS!I5*USAGE!$D$9</f>
        <v>0</v>
      </c>
      <c r="J5" s="184">
        <f>PORTIONS!J5*USAGE!$D$10</f>
        <v>0</v>
      </c>
      <c r="K5" s="184">
        <f>PORTIONS!K5*USAGE!$D$11</f>
        <v>0</v>
      </c>
      <c r="L5" s="184">
        <f>PORTIONS!L5*USAGE!$D$12</f>
        <v>0</v>
      </c>
      <c r="M5" s="140">
        <f>PORTIONS!M5*USAGE!$D$13</f>
        <v>0</v>
      </c>
      <c r="N5" s="184">
        <f>PORTIONS!N5*USAGE!$D$14</f>
        <v>0</v>
      </c>
      <c r="O5" s="184">
        <f>PORTIONS!O5*USAGE!$D$15</f>
        <v>0</v>
      </c>
      <c r="P5" s="184">
        <f>PORTIONS!P5*USAGE!$D$16</f>
        <v>0</v>
      </c>
      <c r="Q5" s="140">
        <f>PORTIONS!Q5*USAGE!$D$17</f>
        <v>0</v>
      </c>
      <c r="R5" s="184">
        <f>PORTIONS!R5*USAGE!$D$18</f>
        <v>0</v>
      </c>
      <c r="S5" s="184">
        <f>PORTIONS!S5*USAGE!$D$19</f>
        <v>0</v>
      </c>
      <c r="T5" s="184">
        <f>PORTIONS!T5*USAGE!$D$20</f>
        <v>0</v>
      </c>
      <c r="U5" s="184">
        <f>PORTIONS!U5*USAGE!$D$21</f>
        <v>0</v>
      </c>
      <c r="V5" s="222">
        <f t="shared" si="1"/>
        <v>0</v>
      </c>
    </row>
    <row r="6">
      <c r="A6" s="139" t="str">
        <f>COSTS!A6&amp;" (g)"</f>
        <v>Caesar dressing (g)</v>
      </c>
      <c r="B6" s="140">
        <f>PORTIONS!B6*USAGE!$D$2</f>
        <v>0</v>
      </c>
      <c r="C6" s="184">
        <f>PORTIONS!C6*USAGE!$D$3</f>
        <v>0</v>
      </c>
      <c r="D6" s="184">
        <f>PORTIONS!D6*USAGE!$D$4</f>
        <v>0</v>
      </c>
      <c r="E6" s="184">
        <f>PORTIONS!E6*USAGE!$D$5</f>
        <v>0</v>
      </c>
      <c r="F6" s="184">
        <f>PORTIONS!F6*USAGE!$D$6</f>
        <v>0</v>
      </c>
      <c r="G6" s="184">
        <f>PORTIONS!G6*USAGE!$D$7</f>
        <v>0</v>
      </c>
      <c r="H6" s="184">
        <f>PORTIONS!H6*USAGE!$D$8</f>
        <v>0</v>
      </c>
      <c r="I6" s="184">
        <f>PORTIONS!I6*USAGE!$D$9</f>
        <v>0</v>
      </c>
      <c r="J6" s="184">
        <f>PORTIONS!J6*USAGE!$D$10</f>
        <v>0</v>
      </c>
      <c r="K6" s="184">
        <f>PORTIONS!K6*USAGE!$D$11</f>
        <v>0</v>
      </c>
      <c r="L6" s="184">
        <f>PORTIONS!L6*USAGE!$D$12</f>
        <v>0</v>
      </c>
      <c r="M6" s="140">
        <f>PORTIONS!M6*USAGE!$D$13</f>
        <v>0</v>
      </c>
      <c r="N6" s="184">
        <f>PORTIONS!N6*USAGE!$D$14</f>
        <v>116.28</v>
      </c>
      <c r="O6" s="184">
        <f>PORTIONS!O6*USAGE!$D$15</f>
        <v>0</v>
      </c>
      <c r="P6" s="184">
        <f>PORTIONS!P6*USAGE!$D$16</f>
        <v>0</v>
      </c>
      <c r="Q6" s="140">
        <f>PORTIONS!Q6*USAGE!$D$17</f>
        <v>0</v>
      </c>
      <c r="R6" s="184">
        <f>PORTIONS!R6*USAGE!$D$18</f>
        <v>0</v>
      </c>
      <c r="S6" s="184">
        <f>PORTIONS!S6*USAGE!$D$19</f>
        <v>0</v>
      </c>
      <c r="T6" s="184">
        <f>PORTIONS!T6*USAGE!$D$20</f>
        <v>0</v>
      </c>
      <c r="U6" s="184">
        <f>PORTIONS!U6*USAGE!$D$21</f>
        <v>0</v>
      </c>
      <c r="V6" s="222">
        <f t="shared" si="1"/>
        <v>116.28</v>
      </c>
    </row>
    <row r="7">
      <c r="A7" s="139" t="str">
        <f>COSTS!A7&amp;" (g)"</f>
        <v>Cranberries, dried (g)</v>
      </c>
      <c r="B7" s="140">
        <f>PORTIONS!B7*USAGE!$D$2</f>
        <v>0</v>
      </c>
      <c r="C7" s="184">
        <f>PORTIONS!C7*USAGE!$D$3</f>
        <v>0</v>
      </c>
      <c r="D7" s="184">
        <f>PORTIONS!D7*USAGE!$D$4</f>
        <v>0</v>
      </c>
      <c r="E7" s="184">
        <f>PORTIONS!E7*USAGE!$D$5</f>
        <v>0</v>
      </c>
      <c r="F7" s="184">
        <f>PORTIONS!F7*USAGE!$D$6</f>
        <v>0</v>
      </c>
      <c r="G7" s="184">
        <f>PORTIONS!G7*USAGE!$D$7</f>
        <v>0</v>
      </c>
      <c r="H7" s="184">
        <f>PORTIONS!H7*USAGE!$D$8</f>
        <v>0</v>
      </c>
      <c r="I7" s="184">
        <f>PORTIONS!I7*USAGE!$D$9</f>
        <v>0</v>
      </c>
      <c r="J7" s="184">
        <f>PORTIONS!J7*USAGE!$D$10</f>
        <v>0</v>
      </c>
      <c r="K7" s="184">
        <f>PORTIONS!K7*USAGE!$D$11</f>
        <v>0</v>
      </c>
      <c r="L7" s="184">
        <f>PORTIONS!L7*USAGE!$D$12</f>
        <v>0</v>
      </c>
      <c r="M7" s="140">
        <f>PORTIONS!M7*USAGE!$D$13</f>
        <v>0</v>
      </c>
      <c r="N7" s="184">
        <f>PORTIONS!N7*USAGE!$D$14</f>
        <v>0</v>
      </c>
      <c r="O7" s="184">
        <f>PORTIONS!O7*USAGE!$D$15</f>
        <v>0</v>
      </c>
      <c r="P7" s="184">
        <f>PORTIONS!P7*USAGE!$D$16</f>
        <v>22.8</v>
      </c>
      <c r="Q7" s="140">
        <f>PORTIONS!Q7*USAGE!$D$17</f>
        <v>0</v>
      </c>
      <c r="R7" s="184">
        <f>PORTIONS!R7*USAGE!$D$18</f>
        <v>0</v>
      </c>
      <c r="S7" s="184">
        <f>PORTIONS!S7*USAGE!$D$19</f>
        <v>0</v>
      </c>
      <c r="T7" s="184">
        <f>PORTIONS!T7*USAGE!$D$20</f>
        <v>0</v>
      </c>
      <c r="U7" s="184">
        <f>PORTIONS!U7*USAGE!$D$21</f>
        <v>0</v>
      </c>
      <c r="V7" s="222">
        <f t="shared" si="1"/>
        <v>22.8</v>
      </c>
    </row>
    <row r="8">
      <c r="A8" s="139" t="str">
        <f>COSTS!A8&amp;" (g)"</f>
        <v>Croutons (g)</v>
      </c>
      <c r="B8" s="140">
        <f>PORTIONS!B8*USAGE!$D$2</f>
        <v>0</v>
      </c>
      <c r="C8" s="184">
        <f>PORTIONS!C8*USAGE!$D$3</f>
        <v>0</v>
      </c>
      <c r="D8" s="184">
        <f>PORTIONS!D8*USAGE!$D$4</f>
        <v>0</v>
      </c>
      <c r="E8" s="184">
        <f>PORTIONS!E8*USAGE!$D$5</f>
        <v>0</v>
      </c>
      <c r="F8" s="184">
        <f>PORTIONS!F8*USAGE!$D$6</f>
        <v>0</v>
      </c>
      <c r="G8" s="184">
        <f>PORTIONS!G8*USAGE!$D$7</f>
        <v>0</v>
      </c>
      <c r="H8" s="184">
        <f>PORTIONS!H8*USAGE!$D$8</f>
        <v>0</v>
      </c>
      <c r="I8" s="184">
        <f>PORTIONS!I8*USAGE!$D$9</f>
        <v>0</v>
      </c>
      <c r="J8" s="184">
        <f>PORTIONS!J8*USAGE!$D$10</f>
        <v>0</v>
      </c>
      <c r="K8" s="184">
        <f>PORTIONS!K8*USAGE!$D$11</f>
        <v>0</v>
      </c>
      <c r="L8" s="184">
        <f>PORTIONS!L8*USAGE!$D$12</f>
        <v>0</v>
      </c>
      <c r="M8" s="140">
        <f>PORTIONS!M8*USAGE!$D$13</f>
        <v>0</v>
      </c>
      <c r="N8" s="184">
        <f>PORTIONS!N8*USAGE!$D$14</f>
        <v>69.768</v>
      </c>
      <c r="O8" s="184">
        <f>PORTIONS!O8*USAGE!$D$15</f>
        <v>0</v>
      </c>
      <c r="P8" s="184">
        <f>PORTIONS!P8*USAGE!$D$16</f>
        <v>0</v>
      </c>
      <c r="Q8" s="140">
        <f>PORTIONS!Q8*USAGE!$D$17</f>
        <v>0</v>
      </c>
      <c r="R8" s="184">
        <f>PORTIONS!R8*USAGE!$D$18</f>
        <v>0</v>
      </c>
      <c r="S8" s="184">
        <f>PORTIONS!S8*USAGE!$D$19</f>
        <v>0</v>
      </c>
      <c r="T8" s="184">
        <f>PORTIONS!T8*USAGE!$D$20</f>
        <v>0</v>
      </c>
      <c r="U8" s="184">
        <f>PORTIONS!U8*USAGE!$D$21</f>
        <v>0</v>
      </c>
      <c r="V8" s="222">
        <f t="shared" si="1"/>
        <v>69.768</v>
      </c>
    </row>
    <row r="9">
      <c r="A9" s="139" t="str">
        <f>COSTS!A9&amp;" (g)"</f>
        <v>Dough (g)</v>
      </c>
      <c r="B9" s="140">
        <f>PORTIONS!B9*USAGE!$D$2</f>
        <v>0</v>
      </c>
      <c r="C9" s="184">
        <f>PORTIONS!C9*USAGE!$D$3</f>
        <v>0</v>
      </c>
      <c r="D9" s="184">
        <f>PORTIONS!D9*USAGE!$D$4</f>
        <v>302.1</v>
      </c>
      <c r="E9" s="184">
        <f>PORTIONS!E9*USAGE!$D$5</f>
        <v>906.3</v>
      </c>
      <c r="F9" s="184">
        <f>PORTIONS!F9*USAGE!$D$6</f>
        <v>2869.95</v>
      </c>
      <c r="G9" s="184">
        <f>PORTIONS!G9*USAGE!$D$7</f>
        <v>3927.3</v>
      </c>
      <c r="H9" s="184">
        <f>PORTIONS!H9*USAGE!$D$8</f>
        <v>906.3</v>
      </c>
      <c r="I9" s="184">
        <f>PORTIONS!I9*USAGE!$D$9</f>
        <v>906.3</v>
      </c>
      <c r="J9" s="184">
        <f>PORTIONS!J9*USAGE!$D$10</f>
        <v>3172.05</v>
      </c>
      <c r="K9" s="184">
        <f>PORTIONS!K9*USAGE!$D$11</f>
        <v>906.3</v>
      </c>
      <c r="L9" s="184">
        <f>PORTIONS!L9*USAGE!$D$12</f>
        <v>1812.6</v>
      </c>
      <c r="M9" s="140">
        <f>PORTIONS!M9*USAGE!$D$13</f>
        <v>0</v>
      </c>
      <c r="N9" s="184">
        <f>PORTIONS!N9*USAGE!$D$14</f>
        <v>0</v>
      </c>
      <c r="O9" s="184">
        <f>PORTIONS!O9*USAGE!$D$15</f>
        <v>0</v>
      </c>
      <c r="P9" s="184">
        <f>PORTIONS!P9*USAGE!$D$16</f>
        <v>0</v>
      </c>
      <c r="Q9" s="140">
        <f>PORTIONS!Q9*USAGE!$D$17</f>
        <v>0</v>
      </c>
      <c r="R9" s="184">
        <f>PORTIONS!R9*USAGE!$D$18</f>
        <v>0</v>
      </c>
      <c r="S9" s="184">
        <f>PORTIONS!S9*USAGE!$D$19</f>
        <v>0</v>
      </c>
      <c r="T9" s="184">
        <f>PORTIONS!T9*USAGE!$D$20</f>
        <v>0</v>
      </c>
      <c r="U9" s="184">
        <f>PORTIONS!U9*USAGE!$D$21</f>
        <v>0</v>
      </c>
      <c r="V9" s="222">
        <f t="shared" si="1"/>
        <v>15709.2</v>
      </c>
    </row>
    <row r="10">
      <c r="A10" s="150" t="str">
        <f>COSTS!A10&amp;" (g)"</f>
        <v>EGGS (g)</v>
      </c>
      <c r="B10" s="150">
        <f>PORTIONS!B10*USAGE!$D$2</f>
        <v>0</v>
      </c>
      <c r="C10" s="150">
        <f>PORTIONS!C10*USAGE!$D$3</f>
        <v>0</v>
      </c>
      <c r="D10" s="150">
        <f>PORTIONS!D10*USAGE!$D$4</f>
        <v>0</v>
      </c>
      <c r="E10" s="150">
        <f>PORTIONS!E10*USAGE!$D$5</f>
        <v>0</v>
      </c>
      <c r="F10" s="150">
        <f>PORTIONS!F10*USAGE!$D$6</f>
        <v>0</v>
      </c>
      <c r="G10" s="150">
        <f>PORTIONS!G10*USAGE!$D$7</f>
        <v>0</v>
      </c>
      <c r="H10" s="150">
        <f>PORTIONS!H10*USAGE!$D$8</f>
        <v>0</v>
      </c>
      <c r="I10" s="150">
        <f>PORTIONS!I10*USAGE!$D$9</f>
        <v>0</v>
      </c>
      <c r="J10" s="150">
        <f>PORTIONS!J10*USAGE!$D$10</f>
        <v>0</v>
      </c>
      <c r="K10" s="150">
        <f>PORTIONS!K10*USAGE!$D$11</f>
        <v>0</v>
      </c>
      <c r="L10" s="150">
        <f>PORTIONS!L10*USAGE!$D$12</f>
        <v>0</v>
      </c>
      <c r="M10" s="150">
        <f>PORTIONS!M10*USAGE!$D$13</f>
        <v>0</v>
      </c>
      <c r="N10" s="150">
        <f>PORTIONS!N10*USAGE!$D$14</f>
        <v>0</v>
      </c>
      <c r="O10" s="150">
        <f>PORTIONS!O10*USAGE!$D$15</f>
        <v>0</v>
      </c>
      <c r="P10" s="150">
        <f>PORTIONS!P10*USAGE!$D$16</f>
        <v>0</v>
      </c>
      <c r="Q10" s="150">
        <f>PORTIONS!Q10*USAGE!$D$17</f>
        <v>0</v>
      </c>
      <c r="R10" s="150">
        <f>PORTIONS!R10*USAGE!$D$18</f>
        <v>0</v>
      </c>
      <c r="S10" s="150">
        <f>PORTIONS!S10*USAGE!$D$19</f>
        <v>0</v>
      </c>
      <c r="T10" s="150">
        <f>PORTIONS!T10*USAGE!$D$20</f>
        <v>0</v>
      </c>
      <c r="U10" s="150">
        <f>PORTIONS!U10*USAGE!$D$21</f>
        <v>0</v>
      </c>
      <c r="V10" s="222">
        <f t="shared" si="1"/>
        <v>0</v>
      </c>
    </row>
    <row r="11">
      <c r="A11" s="139" t="str">
        <f>COSTS!A11&amp;" (g)"</f>
        <v>FLOUR, WHITE (g)</v>
      </c>
      <c r="B11" s="140">
        <f>PORTIONS!B11*USAGE!$D$2</f>
        <v>0</v>
      </c>
      <c r="C11" s="184">
        <f>PORTIONS!C11*USAGE!$D$3</f>
        <v>0</v>
      </c>
      <c r="D11" s="184">
        <f>PORTIONS!D11*USAGE!$D$4</f>
        <v>0</v>
      </c>
      <c r="E11" s="184">
        <f>PORTIONS!E11*USAGE!$D$5</f>
        <v>0</v>
      </c>
      <c r="F11" s="184">
        <f>PORTIONS!F11*USAGE!$D$6</f>
        <v>0</v>
      </c>
      <c r="G11" s="184">
        <f>PORTIONS!G11*USAGE!$D$7</f>
        <v>0</v>
      </c>
      <c r="H11" s="184">
        <f>PORTIONS!H11*USAGE!$D$8</f>
        <v>0</v>
      </c>
      <c r="I11" s="184">
        <f>PORTIONS!I11*USAGE!$D$9</f>
        <v>0</v>
      </c>
      <c r="J11" s="184">
        <f>PORTIONS!J11*USAGE!$D$10</f>
        <v>0</v>
      </c>
      <c r="K11" s="184">
        <f>PORTIONS!K11*USAGE!$D$11</f>
        <v>0</v>
      </c>
      <c r="L11" s="184">
        <f>PORTIONS!L11*USAGE!$D$12</f>
        <v>0</v>
      </c>
      <c r="M11" s="140">
        <f>PORTIONS!M11*USAGE!$D$13</f>
        <v>0</v>
      </c>
      <c r="N11" s="184">
        <f>PORTIONS!N11*USAGE!$D$14</f>
        <v>0</v>
      </c>
      <c r="O11" s="184">
        <f>PORTIONS!O11*USAGE!$D$15</f>
        <v>0</v>
      </c>
      <c r="P11" s="184">
        <f>PORTIONS!P11*USAGE!$D$16</f>
        <v>0</v>
      </c>
      <c r="Q11" s="140">
        <f>PORTIONS!Q11*USAGE!$D$17</f>
        <v>0</v>
      </c>
      <c r="R11" s="184">
        <f>PORTIONS!R11*USAGE!$D$18</f>
        <v>0</v>
      </c>
      <c r="S11" s="184">
        <f>PORTIONS!S11*USAGE!$D$19</f>
        <v>0</v>
      </c>
      <c r="T11" s="184">
        <f>PORTIONS!T11*USAGE!$D$20</f>
        <v>0</v>
      </c>
      <c r="U11" s="184">
        <f>PORTIONS!U11*USAGE!$D$21</f>
        <v>0</v>
      </c>
      <c r="V11" s="222">
        <f t="shared" si="1"/>
        <v>0</v>
      </c>
    </row>
    <row r="12">
      <c r="A12" s="139" t="str">
        <f>COSTS!A12&amp;" (g)"</f>
        <v>FLOUR, WHOLE WHEAT (g)</v>
      </c>
      <c r="B12" s="140">
        <f>PORTIONS!B12*USAGE!$D$2</f>
        <v>0</v>
      </c>
      <c r="C12" s="184">
        <f>PORTIONS!C12*USAGE!$D$3</f>
        <v>0</v>
      </c>
      <c r="D12" s="184">
        <f>PORTIONS!D12*USAGE!$D$4</f>
        <v>0</v>
      </c>
      <c r="E12" s="184">
        <f>PORTIONS!E12*USAGE!$D$5</f>
        <v>0</v>
      </c>
      <c r="F12" s="184">
        <f>PORTIONS!F12*USAGE!$D$6</f>
        <v>0</v>
      </c>
      <c r="G12" s="184">
        <f>PORTIONS!G12*USAGE!$D$7</f>
        <v>0</v>
      </c>
      <c r="H12" s="184">
        <f>PORTIONS!H12*USAGE!$D$8</f>
        <v>0</v>
      </c>
      <c r="I12" s="184">
        <f>PORTIONS!I12*USAGE!$D$9</f>
        <v>0</v>
      </c>
      <c r="J12" s="184">
        <f>PORTIONS!J12*USAGE!$D$10</f>
        <v>0</v>
      </c>
      <c r="K12" s="184">
        <f>PORTIONS!K12*USAGE!$D$11</f>
        <v>0</v>
      </c>
      <c r="L12" s="184">
        <f>PORTIONS!L12*USAGE!$D$12</f>
        <v>0</v>
      </c>
      <c r="M12" s="140">
        <f>PORTIONS!M12*USAGE!$D$13</f>
        <v>0</v>
      </c>
      <c r="N12" s="184">
        <f>PORTIONS!N12*USAGE!$D$14</f>
        <v>0</v>
      </c>
      <c r="O12" s="184">
        <f>PORTIONS!O12*USAGE!$D$15</f>
        <v>0</v>
      </c>
      <c r="P12" s="184">
        <f>PORTIONS!P12*USAGE!$D$16</f>
        <v>0</v>
      </c>
      <c r="Q12" s="140">
        <f>PORTIONS!Q12*USAGE!$D$17</f>
        <v>0</v>
      </c>
      <c r="R12" s="184">
        <f>PORTIONS!R12*USAGE!$D$18</f>
        <v>0</v>
      </c>
      <c r="S12" s="184">
        <f>PORTIONS!S12*USAGE!$D$19</f>
        <v>0</v>
      </c>
      <c r="T12" s="184">
        <f>PORTIONS!T12*USAGE!$D$20</f>
        <v>0</v>
      </c>
      <c r="U12" s="184">
        <f>PORTIONS!U12*USAGE!$D$21</f>
        <v>0</v>
      </c>
      <c r="V12" s="222">
        <f t="shared" si="1"/>
        <v>0</v>
      </c>
    </row>
    <row r="13">
      <c r="A13" s="139" t="str">
        <f>COSTS!A13&amp;" (g)"</f>
        <v>Garlic, raw (g)</v>
      </c>
      <c r="B13" s="140">
        <f>PORTIONS!B13*USAGE!$D$2</f>
        <v>0</v>
      </c>
      <c r="C13" s="184">
        <f>PORTIONS!C13*USAGE!$D$3</f>
        <v>0</v>
      </c>
      <c r="D13" s="184">
        <f>PORTIONS!D13*USAGE!$D$4</f>
        <v>0</v>
      </c>
      <c r="E13" s="184">
        <f>PORTIONS!E13*USAGE!$D$5</f>
        <v>0</v>
      </c>
      <c r="F13" s="184">
        <f>PORTIONS!F13*USAGE!$D$6</f>
        <v>0</v>
      </c>
      <c r="G13" s="184">
        <f>PORTIONS!G13*USAGE!$D$7</f>
        <v>0</v>
      </c>
      <c r="H13" s="184">
        <f>PORTIONS!H13*USAGE!$D$8</f>
        <v>27.36</v>
      </c>
      <c r="I13" s="184">
        <f>PORTIONS!I13*USAGE!$D$9</f>
        <v>0</v>
      </c>
      <c r="J13" s="184">
        <f>PORTIONS!J13*USAGE!$D$10</f>
        <v>0</v>
      </c>
      <c r="K13" s="184">
        <f>PORTIONS!K13*USAGE!$D$11</f>
        <v>0</v>
      </c>
      <c r="L13" s="184">
        <f>PORTIONS!L13*USAGE!$D$12</f>
        <v>0</v>
      </c>
      <c r="M13" s="140">
        <f>PORTIONS!M13*USAGE!$D$13</f>
        <v>0</v>
      </c>
      <c r="N13" s="184">
        <f>PORTIONS!N13*USAGE!$D$14</f>
        <v>0</v>
      </c>
      <c r="O13" s="184">
        <f>PORTIONS!O13*USAGE!$D$15</f>
        <v>0</v>
      </c>
      <c r="P13" s="184">
        <f>PORTIONS!P13*USAGE!$D$16</f>
        <v>0</v>
      </c>
      <c r="Q13" s="140">
        <f>PORTIONS!Q13*USAGE!$D$17</f>
        <v>0</v>
      </c>
      <c r="R13" s="184">
        <f>PORTIONS!R13*USAGE!$D$18</f>
        <v>0</v>
      </c>
      <c r="S13" s="184">
        <f>PORTIONS!S13*USAGE!$D$19</f>
        <v>0</v>
      </c>
      <c r="T13" s="184">
        <f>PORTIONS!T13*USAGE!$D$20</f>
        <v>0</v>
      </c>
      <c r="U13" s="184">
        <f>PORTIONS!U13*USAGE!$D$21</f>
        <v>0</v>
      </c>
      <c r="V13" s="222">
        <f t="shared" si="1"/>
        <v>27.36</v>
      </c>
    </row>
    <row r="14">
      <c r="A14" s="139" t="str">
        <f>COSTS!A14&amp;" (g)"</f>
        <v>Garlic, roasted (g)</v>
      </c>
      <c r="B14" s="140">
        <f>PORTIONS!B14*USAGE!$D$2</f>
        <v>0</v>
      </c>
      <c r="C14" s="184">
        <f>PORTIONS!C14*USAGE!$D$3</f>
        <v>0</v>
      </c>
      <c r="D14" s="184">
        <f>PORTIONS!D14*USAGE!$D$4</f>
        <v>0</v>
      </c>
      <c r="E14" s="184">
        <f>PORTIONS!E14*USAGE!$D$5</f>
        <v>136.8</v>
      </c>
      <c r="F14" s="184">
        <f>PORTIONS!F14*USAGE!$D$6</f>
        <v>0</v>
      </c>
      <c r="G14" s="184">
        <f>PORTIONS!G14*USAGE!$D$7</f>
        <v>0</v>
      </c>
      <c r="H14" s="184">
        <f>PORTIONS!H14*USAGE!$D$8</f>
        <v>0</v>
      </c>
      <c r="I14" s="184">
        <f>PORTIONS!I14*USAGE!$D$9</f>
        <v>0</v>
      </c>
      <c r="J14" s="184">
        <f>PORTIONS!J14*USAGE!$D$10</f>
        <v>0</v>
      </c>
      <c r="K14" s="184">
        <f>PORTIONS!K14*USAGE!$D$11</f>
        <v>0</v>
      </c>
      <c r="L14" s="184">
        <f>PORTIONS!L14*USAGE!$D$12</f>
        <v>0</v>
      </c>
      <c r="M14" s="140">
        <f>PORTIONS!M14*USAGE!$D$13</f>
        <v>0</v>
      </c>
      <c r="N14" s="184">
        <f>PORTIONS!N14*USAGE!$D$14</f>
        <v>0</v>
      </c>
      <c r="O14" s="184">
        <f>PORTIONS!O14*USAGE!$D$15</f>
        <v>0</v>
      </c>
      <c r="P14" s="184">
        <f>PORTIONS!P14*USAGE!$D$16</f>
        <v>0</v>
      </c>
      <c r="Q14" s="140">
        <f>PORTIONS!Q14*USAGE!$D$17</f>
        <v>0</v>
      </c>
      <c r="R14" s="184">
        <f>PORTIONS!R14*USAGE!$D$18</f>
        <v>0</v>
      </c>
      <c r="S14" s="184">
        <f>PORTIONS!S14*USAGE!$D$19</f>
        <v>0</v>
      </c>
      <c r="T14" s="184">
        <f>PORTIONS!T14*USAGE!$D$20</f>
        <v>0</v>
      </c>
      <c r="U14" s="184">
        <f>PORTIONS!U14*USAGE!$D$21</f>
        <v>0</v>
      </c>
      <c r="V14" s="222">
        <f t="shared" si="1"/>
        <v>136.8</v>
      </c>
    </row>
    <row r="15">
      <c r="A15" s="139" t="str">
        <f>COSTS!A15&amp;" (g)"</f>
        <v>Grana Padano (g)</v>
      </c>
      <c r="B15" s="140">
        <f>PORTIONS!B15*USAGE!$D$2</f>
        <v>0</v>
      </c>
      <c r="C15" s="184">
        <f>PORTIONS!C15*USAGE!$D$3</f>
        <v>0</v>
      </c>
      <c r="D15" s="184">
        <f>PORTIONS!D15*USAGE!$D$4</f>
        <v>0</v>
      </c>
      <c r="E15" s="184">
        <f>PORTIONS!E15*USAGE!$D$5</f>
        <v>0</v>
      </c>
      <c r="F15" s="184">
        <f>PORTIONS!F15*USAGE!$D$6</f>
        <v>0</v>
      </c>
      <c r="G15" s="184">
        <f>PORTIONS!G15*USAGE!$D$7</f>
        <v>0</v>
      </c>
      <c r="H15" s="184">
        <f>PORTIONS!H15*USAGE!$D$8</f>
        <v>51.3</v>
      </c>
      <c r="I15" s="184">
        <f>PORTIONS!I15*USAGE!$D$9</f>
        <v>85.5</v>
      </c>
      <c r="J15" s="184">
        <f>PORTIONS!J15*USAGE!$D$10</f>
        <v>0</v>
      </c>
      <c r="K15" s="184">
        <f>PORTIONS!K15*USAGE!$D$11</f>
        <v>0</v>
      </c>
      <c r="L15" s="184">
        <f>PORTIONS!L15*USAGE!$D$12</f>
        <v>0</v>
      </c>
      <c r="M15" s="140">
        <f>PORTIONS!M15*USAGE!$D$13</f>
        <v>0</v>
      </c>
      <c r="N15" s="184">
        <f>PORTIONS!N15*USAGE!$D$14</f>
        <v>23.256</v>
      </c>
      <c r="O15" s="184">
        <f>PORTIONS!O15*USAGE!$D$15</f>
        <v>0</v>
      </c>
      <c r="P15" s="184">
        <f>PORTIONS!P15*USAGE!$D$16</f>
        <v>0</v>
      </c>
      <c r="Q15" s="140">
        <f>PORTIONS!Q15*USAGE!$D$17</f>
        <v>0</v>
      </c>
      <c r="R15" s="184">
        <f>PORTIONS!R15*USAGE!$D$18</f>
        <v>0</v>
      </c>
      <c r="S15" s="184">
        <f>PORTIONS!S15*USAGE!$D$19</f>
        <v>0</v>
      </c>
      <c r="T15" s="184">
        <f>PORTIONS!T15*USAGE!$D$20</f>
        <v>0</v>
      </c>
      <c r="U15" s="184">
        <f>PORTIONS!U15*USAGE!$D$21</f>
        <v>0</v>
      </c>
      <c r="V15" s="222">
        <f t="shared" si="1"/>
        <v>160.056</v>
      </c>
    </row>
    <row r="16">
      <c r="A16" s="139" t="str">
        <f>COSTS!A16&amp;" (g)"</f>
        <v>Hazelnuts, candied (g)</v>
      </c>
      <c r="B16" s="140">
        <f>PORTIONS!B16*USAGE!$D$2</f>
        <v>0</v>
      </c>
      <c r="C16" s="184">
        <f>PORTIONS!C16*USAGE!$D$3</f>
        <v>0</v>
      </c>
      <c r="D16" s="184">
        <f>PORTIONS!D16*USAGE!$D$4</f>
        <v>0</v>
      </c>
      <c r="E16" s="184">
        <f>PORTIONS!E16*USAGE!$D$5</f>
        <v>0</v>
      </c>
      <c r="F16" s="184">
        <f>PORTIONS!F16*USAGE!$D$6</f>
        <v>0</v>
      </c>
      <c r="G16" s="184">
        <f>PORTIONS!G16*USAGE!$D$7</f>
        <v>0</v>
      </c>
      <c r="H16" s="184">
        <f>PORTIONS!H16*USAGE!$D$8</f>
        <v>0</v>
      </c>
      <c r="I16" s="184">
        <f>PORTIONS!I16*USAGE!$D$9</f>
        <v>0</v>
      </c>
      <c r="J16" s="184">
        <f>PORTIONS!J16*USAGE!$D$10</f>
        <v>0</v>
      </c>
      <c r="K16" s="184">
        <f>PORTIONS!K16*USAGE!$D$11</f>
        <v>0</v>
      </c>
      <c r="L16" s="184">
        <f>PORTIONS!L16*USAGE!$D$12</f>
        <v>0</v>
      </c>
      <c r="M16" s="140">
        <f>PORTIONS!M16*USAGE!$D$13</f>
        <v>0</v>
      </c>
      <c r="N16" s="184">
        <f>PORTIONS!N16*USAGE!$D$14</f>
        <v>0</v>
      </c>
      <c r="O16" s="184">
        <f>PORTIONS!O16*USAGE!$D$15</f>
        <v>0</v>
      </c>
      <c r="P16" s="184">
        <f>PORTIONS!P16*USAGE!$D$16</f>
        <v>34.2</v>
      </c>
      <c r="Q16" s="140">
        <f>PORTIONS!Q16*USAGE!$D$17</f>
        <v>0</v>
      </c>
      <c r="R16" s="184">
        <f>PORTIONS!R16*USAGE!$D$18</f>
        <v>0</v>
      </c>
      <c r="S16" s="184">
        <f>PORTIONS!S16*USAGE!$D$19</f>
        <v>0</v>
      </c>
      <c r="T16" s="184">
        <f>PORTIONS!T16*USAGE!$D$20</f>
        <v>0</v>
      </c>
      <c r="U16" s="184">
        <f>PORTIONS!U16*USAGE!$D$21</f>
        <v>0</v>
      </c>
      <c r="V16" s="222">
        <f t="shared" si="1"/>
        <v>34.2</v>
      </c>
    </row>
    <row r="17">
      <c r="A17" s="139" t="str">
        <f>COSTS!A17&amp;" (g)"</f>
        <v>Hazelnuts, roasted (g)</v>
      </c>
      <c r="B17" s="140">
        <f>PORTIONS!B17*USAGE!$D$2</f>
        <v>0</v>
      </c>
      <c r="C17" s="184">
        <f>PORTIONS!C17*USAGE!$D$3</f>
        <v>0</v>
      </c>
      <c r="D17" s="184">
        <f>PORTIONS!D17*USAGE!$D$4</f>
        <v>0</v>
      </c>
      <c r="E17" s="184">
        <f>PORTIONS!E17*USAGE!$D$5</f>
        <v>0</v>
      </c>
      <c r="F17" s="184">
        <f>PORTIONS!F17*USAGE!$D$6</f>
        <v>0</v>
      </c>
      <c r="G17" s="184">
        <f>PORTIONS!G17*USAGE!$D$7</f>
        <v>0</v>
      </c>
      <c r="H17" s="184">
        <f>PORTIONS!H17*USAGE!$D$8</f>
        <v>0</v>
      </c>
      <c r="I17" s="184">
        <f>PORTIONS!I17*USAGE!$D$9</f>
        <v>34.2</v>
      </c>
      <c r="J17" s="184">
        <f>PORTIONS!J17*USAGE!$D$10</f>
        <v>0</v>
      </c>
      <c r="K17" s="184">
        <f>PORTIONS!K17*USAGE!$D$11</f>
        <v>0</v>
      </c>
      <c r="L17" s="184">
        <f>PORTIONS!L17*USAGE!$D$12</f>
        <v>0</v>
      </c>
      <c r="M17" s="140">
        <f>PORTIONS!M17*USAGE!$D$13</f>
        <v>0</v>
      </c>
      <c r="N17" s="184">
        <f>PORTIONS!N17*USAGE!$D$14</f>
        <v>0</v>
      </c>
      <c r="O17" s="184">
        <f>PORTIONS!O17*USAGE!$D$15</f>
        <v>0</v>
      </c>
      <c r="P17" s="184">
        <f>PORTIONS!P17*USAGE!$D$16</f>
        <v>0</v>
      </c>
      <c r="Q17" s="140">
        <f>PORTIONS!Q17*USAGE!$D$17</f>
        <v>0</v>
      </c>
      <c r="R17" s="184">
        <f>PORTIONS!R17*USAGE!$D$18</f>
        <v>0</v>
      </c>
      <c r="S17" s="184">
        <f>PORTIONS!S17*USAGE!$D$19</f>
        <v>0</v>
      </c>
      <c r="T17" s="184">
        <f>PORTIONS!T17*USAGE!$D$20</f>
        <v>0</v>
      </c>
      <c r="U17" s="184">
        <f>PORTIONS!U17*USAGE!$D$21</f>
        <v>0</v>
      </c>
      <c r="V17" s="222">
        <f t="shared" si="1"/>
        <v>34.2</v>
      </c>
    </row>
    <row r="18">
      <c r="A18" s="139" t="str">
        <f>COSTS!A18&amp;" (g)"</f>
        <v>Kefalograviera (g)</v>
      </c>
      <c r="B18" s="140">
        <f>PORTIONS!B18*USAGE!$D$2</f>
        <v>0</v>
      </c>
      <c r="C18" s="184">
        <f>PORTIONS!C18*USAGE!$D$3</f>
        <v>0</v>
      </c>
      <c r="D18" s="184">
        <f>PORTIONS!D18*USAGE!$D$4</f>
        <v>0</v>
      </c>
      <c r="E18" s="184">
        <f>PORTIONS!E18*USAGE!$D$5</f>
        <v>0</v>
      </c>
      <c r="F18" s="184">
        <f>PORTIONS!F18*USAGE!$D$6</f>
        <v>0</v>
      </c>
      <c r="G18" s="184">
        <f>PORTIONS!G18*USAGE!$D$7</f>
        <v>0</v>
      </c>
      <c r="H18" s="184">
        <f>PORTIONS!H18*USAGE!$D$8</f>
        <v>0</v>
      </c>
      <c r="I18" s="184">
        <f>PORTIONS!I18*USAGE!$D$9</f>
        <v>0</v>
      </c>
      <c r="J18" s="184">
        <f>PORTIONS!J18*USAGE!$D$10</f>
        <v>0</v>
      </c>
      <c r="K18" s="184">
        <f>PORTIONS!K18*USAGE!$D$11</f>
        <v>68.4</v>
      </c>
      <c r="L18" s="184">
        <f>PORTIONS!L18*USAGE!$D$12</f>
        <v>0</v>
      </c>
      <c r="M18" s="140">
        <f>PORTIONS!M18*USAGE!$D$13</f>
        <v>0</v>
      </c>
      <c r="N18" s="184">
        <f>PORTIONS!N18*USAGE!$D$14</f>
        <v>0</v>
      </c>
      <c r="O18" s="184">
        <f>PORTIONS!O18*USAGE!$D$15</f>
        <v>0</v>
      </c>
      <c r="P18" s="184">
        <f>PORTIONS!P18*USAGE!$D$16</f>
        <v>0</v>
      </c>
      <c r="Q18" s="140">
        <f>PORTIONS!Q18*USAGE!$D$17</f>
        <v>0</v>
      </c>
      <c r="R18" s="184">
        <f>PORTIONS!R18*USAGE!$D$18</f>
        <v>0</v>
      </c>
      <c r="S18" s="184">
        <f>PORTIONS!S18*USAGE!$D$19</f>
        <v>0</v>
      </c>
      <c r="T18" s="184">
        <f>PORTIONS!T18*USAGE!$D$20</f>
        <v>0</v>
      </c>
      <c r="U18" s="184">
        <f>PORTIONS!U18*USAGE!$D$21</f>
        <v>0</v>
      </c>
      <c r="V18" s="222">
        <f t="shared" si="1"/>
        <v>68.4</v>
      </c>
    </row>
    <row r="19">
      <c r="A19" s="150" t="str">
        <f>COSTS!A19&amp;" (g)"</f>
        <v>Lemons (g)</v>
      </c>
      <c r="B19" s="150">
        <f>PORTIONS!B19*USAGE!$D$2</f>
        <v>0</v>
      </c>
      <c r="C19" s="150">
        <f>PORTIONS!C19*USAGE!$D$3</f>
        <v>0</v>
      </c>
      <c r="D19" s="150">
        <f>PORTIONS!D19*USAGE!$D$4</f>
        <v>0</v>
      </c>
      <c r="E19" s="150">
        <f>PORTIONS!E19*USAGE!$D$5</f>
        <v>0</v>
      </c>
      <c r="F19" s="150">
        <f>PORTIONS!F19*USAGE!$D$6</f>
        <v>0</v>
      </c>
      <c r="G19" s="150">
        <f>PORTIONS!G19*USAGE!$D$7</f>
        <v>0</v>
      </c>
      <c r="H19" s="150">
        <f>PORTIONS!H19*USAGE!$D$8</f>
        <v>0</v>
      </c>
      <c r="I19" s="150">
        <f>PORTIONS!I19*USAGE!$D$9</f>
        <v>0</v>
      </c>
      <c r="J19" s="150">
        <f>PORTIONS!J19*USAGE!$D$10</f>
        <v>0</v>
      </c>
      <c r="K19" s="150">
        <f>PORTIONS!K19*USAGE!$D$11</f>
        <v>0</v>
      </c>
      <c r="L19" s="150">
        <f>PORTIONS!L19*USAGE!$D$12</f>
        <v>0</v>
      </c>
      <c r="M19" s="150">
        <f>PORTIONS!M19*USAGE!$D$13</f>
        <v>0</v>
      </c>
      <c r="N19" s="150">
        <f>PORTIONS!N19*USAGE!$D$14</f>
        <v>0.2907</v>
      </c>
      <c r="O19" s="150">
        <f>PORTIONS!O19*USAGE!$D$15</f>
        <v>0</v>
      </c>
      <c r="P19" s="150">
        <f>PORTIONS!P19*USAGE!$D$16</f>
        <v>0</v>
      </c>
      <c r="Q19" s="150">
        <f>PORTIONS!Q19*USAGE!$D$17</f>
        <v>0</v>
      </c>
      <c r="R19" s="150">
        <f>PORTIONS!R19*USAGE!$D$18</f>
        <v>0</v>
      </c>
      <c r="S19" s="150">
        <f>PORTIONS!S19*USAGE!$D$19</f>
        <v>0</v>
      </c>
      <c r="T19" s="150">
        <f>PORTIONS!T19*USAGE!$D$20</f>
        <v>0</v>
      </c>
      <c r="U19" s="150">
        <f>PORTIONS!U19*USAGE!$D$21</f>
        <v>0</v>
      </c>
      <c r="V19" s="222">
        <f t="shared" si="1"/>
        <v>0.2907</v>
      </c>
    </row>
    <row r="20">
      <c r="A20" s="139" t="str">
        <f>COSTS!A20&amp;" (g)"</f>
        <v>Lettuce, romaine (g)</v>
      </c>
      <c r="B20" s="140">
        <f>PORTIONS!B20*USAGE!$D$2</f>
        <v>0</v>
      </c>
      <c r="C20" s="184">
        <f>PORTIONS!C20*USAGE!$D$3</f>
        <v>0</v>
      </c>
      <c r="D20" s="184">
        <f>PORTIONS!D20*USAGE!$D$4</f>
        <v>0</v>
      </c>
      <c r="E20" s="184">
        <f>PORTIONS!E20*USAGE!$D$5</f>
        <v>0</v>
      </c>
      <c r="F20" s="184">
        <f>PORTIONS!F20*USAGE!$D$6</f>
        <v>0</v>
      </c>
      <c r="G20" s="184">
        <f>PORTIONS!G20*USAGE!$D$7</f>
        <v>0</v>
      </c>
      <c r="H20" s="184">
        <f>PORTIONS!H20*USAGE!$D$8</f>
        <v>0</v>
      </c>
      <c r="I20" s="184">
        <f>PORTIONS!I20*USAGE!$D$9</f>
        <v>0</v>
      </c>
      <c r="J20" s="184">
        <f>PORTIONS!J20*USAGE!$D$10</f>
        <v>0</v>
      </c>
      <c r="K20" s="184">
        <f>PORTIONS!K20*USAGE!$D$11</f>
        <v>0</v>
      </c>
      <c r="L20" s="184">
        <f>PORTIONS!L20*USAGE!$D$12</f>
        <v>0</v>
      </c>
      <c r="M20" s="140">
        <f>PORTIONS!M20*USAGE!$D$13</f>
        <v>0</v>
      </c>
      <c r="N20" s="184">
        <f>PORTIONS!N20*USAGE!$D$14</f>
        <v>313.956</v>
      </c>
      <c r="O20" s="184">
        <f>PORTIONS!O20*USAGE!$D$15</f>
        <v>0</v>
      </c>
      <c r="P20" s="184">
        <f>PORTIONS!P20*USAGE!$D$16</f>
        <v>0</v>
      </c>
      <c r="Q20" s="140">
        <f>PORTIONS!Q20*USAGE!$D$17</f>
        <v>0</v>
      </c>
      <c r="R20" s="184">
        <f>PORTIONS!R20*USAGE!$D$18</f>
        <v>0</v>
      </c>
      <c r="S20" s="184">
        <f>PORTIONS!S20*USAGE!$D$19</f>
        <v>0</v>
      </c>
      <c r="T20" s="184">
        <f>PORTIONS!T20*USAGE!$D$20</f>
        <v>0</v>
      </c>
      <c r="U20" s="184">
        <f>PORTIONS!U20*USAGE!$D$21</f>
        <v>0</v>
      </c>
      <c r="V20" s="222">
        <f t="shared" si="1"/>
        <v>313.956</v>
      </c>
    </row>
    <row r="21">
      <c r="A21" s="139" t="str">
        <f>COSTS!A21&amp;" (g)"</f>
        <v>Marinara (g)</v>
      </c>
      <c r="B21" s="140">
        <f>PORTIONS!B21*USAGE!$D$2</f>
        <v>0</v>
      </c>
      <c r="C21" s="184">
        <f>PORTIONS!C21*USAGE!$D$3</f>
        <v>0</v>
      </c>
      <c r="D21" s="184">
        <f>PORTIONS!D21*USAGE!$D$4</f>
        <v>136.8</v>
      </c>
      <c r="E21" s="184">
        <f>PORTIONS!E21*USAGE!$D$5</f>
        <v>410.4</v>
      </c>
      <c r="F21" s="184">
        <f>PORTIONS!F21*USAGE!$D$6</f>
        <v>649.8</v>
      </c>
      <c r="G21" s="184">
        <f>PORTIONS!G21*USAGE!$D$7</f>
        <v>889.2</v>
      </c>
      <c r="H21" s="184">
        <f>PORTIONS!H21*USAGE!$D$8</f>
        <v>410.4</v>
      </c>
      <c r="I21" s="184">
        <f>PORTIONS!I21*USAGE!$D$9</f>
        <v>0</v>
      </c>
      <c r="J21" s="184">
        <f>PORTIONS!J21*USAGE!$D$10</f>
        <v>718.2</v>
      </c>
      <c r="K21" s="184">
        <f>PORTIONS!K21*USAGE!$D$11</f>
        <v>0</v>
      </c>
      <c r="L21" s="184">
        <f>PORTIONS!L21*USAGE!$D$12</f>
        <v>410.4</v>
      </c>
      <c r="M21" s="140">
        <f>PORTIONS!M21*USAGE!$D$13</f>
        <v>0</v>
      </c>
      <c r="N21" s="184">
        <f>PORTIONS!N21*USAGE!$D$14</f>
        <v>0</v>
      </c>
      <c r="O21" s="184">
        <f>PORTIONS!O21*USAGE!$D$15</f>
        <v>0</v>
      </c>
      <c r="P21" s="184">
        <f>PORTIONS!P21*USAGE!$D$16</f>
        <v>0</v>
      </c>
      <c r="Q21" s="140">
        <f>PORTIONS!Q21*USAGE!$D$17</f>
        <v>0</v>
      </c>
      <c r="R21" s="184">
        <f>PORTIONS!R21*USAGE!$D$18</f>
        <v>0</v>
      </c>
      <c r="S21" s="184">
        <f>PORTIONS!S21*USAGE!$D$19</f>
        <v>0</v>
      </c>
      <c r="T21" s="184">
        <f>PORTIONS!T21*USAGE!$D$20</f>
        <v>0</v>
      </c>
      <c r="U21" s="184">
        <f>PORTIONS!U21*USAGE!$D$21</f>
        <v>0</v>
      </c>
      <c r="V21" s="222">
        <f t="shared" si="1"/>
        <v>3625.2</v>
      </c>
    </row>
    <row r="22">
      <c r="A22" s="139" t="str">
        <f>COSTS!A22&amp;" (g)"</f>
        <v>Mozzarella (g)</v>
      </c>
      <c r="B22" s="140">
        <f>PORTIONS!B22*USAGE!$D$2</f>
        <v>0</v>
      </c>
      <c r="C22" s="184">
        <f>PORTIONS!C22*USAGE!$D$3</f>
        <v>0</v>
      </c>
      <c r="D22" s="184">
        <f>PORTIONS!D22*USAGE!$D$4</f>
        <v>0</v>
      </c>
      <c r="E22" s="184">
        <f>PORTIONS!E22*USAGE!$D$5</f>
        <v>0</v>
      </c>
      <c r="F22" s="184">
        <f>PORTIONS!F22*USAGE!$D$6</f>
        <v>595.65</v>
      </c>
      <c r="G22" s="184">
        <f>PORTIONS!G22*USAGE!$D$7</f>
        <v>815.1</v>
      </c>
      <c r="H22" s="184">
        <f>PORTIONS!H22*USAGE!$D$8</f>
        <v>0</v>
      </c>
      <c r="I22" s="184">
        <f>PORTIONS!I22*USAGE!$D$9</f>
        <v>0</v>
      </c>
      <c r="J22" s="184">
        <f>PORTIONS!J22*USAGE!$D$10</f>
        <v>658.35</v>
      </c>
      <c r="K22" s="184">
        <f>PORTIONS!K22*USAGE!$D$11</f>
        <v>188.1</v>
      </c>
      <c r="L22" s="184">
        <f>PORTIONS!L22*USAGE!$D$12</f>
        <v>376.2</v>
      </c>
      <c r="M22" s="140">
        <f>PORTIONS!M22*USAGE!$D$13</f>
        <v>0</v>
      </c>
      <c r="N22" s="184">
        <f>PORTIONS!N22*USAGE!$D$14</f>
        <v>0</v>
      </c>
      <c r="O22" s="184">
        <f>PORTIONS!O22*USAGE!$D$15</f>
        <v>131.328</v>
      </c>
      <c r="P22" s="184">
        <f>PORTIONS!P22*USAGE!$D$16</f>
        <v>0</v>
      </c>
      <c r="Q22" s="140">
        <f>PORTIONS!Q22*USAGE!$D$17</f>
        <v>0</v>
      </c>
      <c r="R22" s="184">
        <f>PORTIONS!R22*USAGE!$D$18</f>
        <v>0</v>
      </c>
      <c r="S22" s="184">
        <f>PORTIONS!S22*USAGE!$D$19</f>
        <v>0</v>
      </c>
      <c r="T22" s="184">
        <f>PORTIONS!T22*USAGE!$D$20</f>
        <v>0</v>
      </c>
      <c r="U22" s="184">
        <f>PORTIONS!U22*USAGE!$D$21</f>
        <v>0</v>
      </c>
      <c r="V22" s="222">
        <f t="shared" si="1"/>
        <v>2764.728</v>
      </c>
    </row>
    <row r="23">
      <c r="A23" s="139" t="str">
        <f>COSTS!A23&amp;" (g)"</f>
        <v>MOZZARELLA CURD (g)</v>
      </c>
      <c r="B23" s="140">
        <f>PORTIONS!B23*USAGE!$D$2</f>
        <v>0</v>
      </c>
      <c r="C23" s="184">
        <f>PORTIONS!C23*USAGE!$D$3</f>
        <v>0</v>
      </c>
      <c r="D23" s="184">
        <f>PORTIONS!D23*USAGE!$D$4</f>
        <v>0</v>
      </c>
      <c r="E23" s="184">
        <f>PORTIONS!E23*USAGE!$D$5</f>
        <v>0</v>
      </c>
      <c r="F23" s="184">
        <f>PORTIONS!F23*USAGE!$D$6</f>
        <v>0</v>
      </c>
      <c r="G23" s="184">
        <f>PORTIONS!G23*USAGE!$D$7</f>
        <v>0</v>
      </c>
      <c r="H23" s="184">
        <f>PORTIONS!H23*USAGE!$D$8</f>
        <v>0</v>
      </c>
      <c r="I23" s="184">
        <f>PORTIONS!I23*USAGE!$D$9</f>
        <v>0</v>
      </c>
      <c r="J23" s="184">
        <f>PORTIONS!J23*USAGE!$D$10</f>
        <v>0</v>
      </c>
      <c r="K23" s="184">
        <f>PORTIONS!K23*USAGE!$D$11</f>
        <v>0</v>
      </c>
      <c r="L23" s="184">
        <f>PORTIONS!L23*USAGE!$D$12</f>
        <v>0</v>
      </c>
      <c r="M23" s="140">
        <f>PORTIONS!M23*USAGE!$D$13</f>
        <v>0</v>
      </c>
      <c r="N23" s="184">
        <f>PORTIONS!N23*USAGE!$D$14</f>
        <v>0</v>
      </c>
      <c r="O23" s="184">
        <f>PORTIONS!O23*USAGE!$D$15</f>
        <v>0</v>
      </c>
      <c r="P23" s="184">
        <f>PORTIONS!P23*USAGE!$D$16</f>
        <v>0</v>
      </c>
      <c r="Q23" s="140">
        <f>PORTIONS!Q23*USAGE!$D$17</f>
        <v>0</v>
      </c>
      <c r="R23" s="184">
        <f>PORTIONS!R23*USAGE!$D$18</f>
        <v>0</v>
      </c>
      <c r="S23" s="184">
        <f>PORTIONS!S23*USAGE!$D$19</f>
        <v>0</v>
      </c>
      <c r="T23" s="184">
        <f>PORTIONS!T23*USAGE!$D$20</f>
        <v>0</v>
      </c>
      <c r="U23" s="184">
        <f>PORTIONS!U23*USAGE!$D$21</f>
        <v>0</v>
      </c>
      <c r="V23" s="222">
        <f t="shared" si="1"/>
        <v>0</v>
      </c>
    </row>
    <row r="24">
      <c r="A24" s="139" t="str">
        <f>COSTS!A24&amp;" (g)"</f>
        <v>MUSHROOMS (g)</v>
      </c>
      <c r="B24" s="140">
        <f>PORTIONS!B24*USAGE!$D$2</f>
        <v>0</v>
      </c>
      <c r="C24" s="184">
        <f>PORTIONS!C24*USAGE!$D$3</f>
        <v>0</v>
      </c>
      <c r="D24" s="184">
        <f>PORTIONS!D24*USAGE!$D$4</f>
        <v>0</v>
      </c>
      <c r="E24" s="184">
        <f>PORTIONS!E24*USAGE!$D$5</f>
        <v>0</v>
      </c>
      <c r="F24" s="184">
        <f>PORTIONS!F24*USAGE!$D$6</f>
        <v>0</v>
      </c>
      <c r="G24" s="184">
        <f>PORTIONS!G24*USAGE!$D$7</f>
        <v>0</v>
      </c>
      <c r="H24" s="184">
        <f>PORTIONS!H24*USAGE!$D$8</f>
        <v>0</v>
      </c>
      <c r="I24" s="184">
        <f>PORTIONS!I24*USAGE!$D$9</f>
        <v>0</v>
      </c>
      <c r="J24" s="184">
        <f>PORTIONS!J24*USAGE!$D$10</f>
        <v>0</v>
      </c>
      <c r="K24" s="184">
        <f>PORTIONS!K24*USAGE!$D$11</f>
        <v>0</v>
      </c>
      <c r="L24" s="184">
        <f>PORTIONS!L24*USAGE!$D$12</f>
        <v>0</v>
      </c>
      <c r="M24" s="140">
        <f>PORTIONS!M24*USAGE!$D$13</f>
        <v>0</v>
      </c>
      <c r="N24" s="184">
        <f>PORTIONS!N24*USAGE!$D$14</f>
        <v>0</v>
      </c>
      <c r="O24" s="184">
        <f>PORTIONS!O24*USAGE!$D$15</f>
        <v>0</v>
      </c>
      <c r="P24" s="184">
        <f>PORTIONS!P24*USAGE!$D$16</f>
        <v>0</v>
      </c>
      <c r="Q24" s="140">
        <f>PORTIONS!Q24*USAGE!$D$17</f>
        <v>0</v>
      </c>
      <c r="R24" s="184">
        <f>PORTIONS!R24*USAGE!$D$18</f>
        <v>0</v>
      </c>
      <c r="S24" s="184">
        <f>PORTIONS!S24*USAGE!$D$19</f>
        <v>0</v>
      </c>
      <c r="T24" s="184">
        <f>PORTIONS!T24*USAGE!$D$20</f>
        <v>0</v>
      </c>
      <c r="U24" s="184">
        <f>PORTIONS!U24*USAGE!$D$21</f>
        <v>0</v>
      </c>
      <c r="V24" s="222">
        <f t="shared" si="1"/>
        <v>0</v>
      </c>
    </row>
    <row r="25">
      <c r="A25" s="139" t="str">
        <f>COSTS!A25&amp;" (g)"</f>
        <v>Mushrooms, cooked (g)</v>
      </c>
      <c r="B25" s="140">
        <f>PORTIONS!B25*USAGE!$D$2</f>
        <v>0</v>
      </c>
      <c r="C25" s="184">
        <f>PORTIONS!C25*USAGE!$D$3</f>
        <v>0</v>
      </c>
      <c r="D25" s="184">
        <f>PORTIONS!D25*USAGE!$D$4</f>
        <v>0</v>
      </c>
      <c r="E25" s="184">
        <f>PORTIONS!E25*USAGE!$D$5</f>
        <v>0</v>
      </c>
      <c r="F25" s="184">
        <f>PORTIONS!F25*USAGE!$D$6</f>
        <v>0</v>
      </c>
      <c r="G25" s="184">
        <f>PORTIONS!G25*USAGE!$D$7</f>
        <v>0</v>
      </c>
      <c r="H25" s="184">
        <f>PORTIONS!H25*USAGE!$D$8</f>
        <v>0</v>
      </c>
      <c r="I25" s="184">
        <f>PORTIONS!I25*USAGE!$D$9</f>
        <v>0</v>
      </c>
      <c r="J25" s="184">
        <f>PORTIONS!J25*USAGE!$D$10</f>
        <v>0</v>
      </c>
      <c r="K25" s="184">
        <f>PORTIONS!K25*USAGE!$D$11</f>
        <v>0</v>
      </c>
      <c r="L25" s="184">
        <f>PORTIONS!L25*USAGE!$D$12</f>
        <v>410.4</v>
      </c>
      <c r="M25" s="140">
        <f>PORTIONS!M25*USAGE!$D$13</f>
        <v>0</v>
      </c>
      <c r="N25" s="184">
        <f>PORTIONS!N25*USAGE!$D$14</f>
        <v>0</v>
      </c>
      <c r="O25" s="184">
        <f>PORTIONS!O25*USAGE!$D$15</f>
        <v>0</v>
      </c>
      <c r="P25" s="184">
        <f>PORTIONS!P25*USAGE!$D$16</f>
        <v>0</v>
      </c>
      <c r="Q25" s="140">
        <f>PORTIONS!Q25*USAGE!$D$17</f>
        <v>0</v>
      </c>
      <c r="R25" s="184">
        <f>PORTIONS!R25*USAGE!$D$18</f>
        <v>0</v>
      </c>
      <c r="S25" s="184">
        <f>PORTIONS!S25*USAGE!$D$19</f>
        <v>0</v>
      </c>
      <c r="T25" s="184">
        <f>PORTIONS!T25*USAGE!$D$20</f>
        <v>0</v>
      </c>
      <c r="U25" s="184">
        <f>PORTIONS!U25*USAGE!$D$21</f>
        <v>0</v>
      </c>
      <c r="V25" s="222">
        <f t="shared" si="1"/>
        <v>410.4</v>
      </c>
    </row>
    <row r="26">
      <c r="A26" s="139" t="str">
        <f>COSTS!A26&amp;" (g)"</f>
        <v>Olive oil, extra-virgin (g)</v>
      </c>
      <c r="B26" s="140">
        <f>PORTIONS!B26*USAGE!$D$2</f>
        <v>0</v>
      </c>
      <c r="C26" s="184">
        <f>PORTIONS!C26*USAGE!$D$3</f>
        <v>0</v>
      </c>
      <c r="D26" s="184">
        <f>PORTIONS!D26*USAGE!$D$4</f>
        <v>0</v>
      </c>
      <c r="E26" s="184">
        <f>PORTIONS!E26*USAGE!$D$5</f>
        <v>0</v>
      </c>
      <c r="F26" s="184">
        <f>PORTIONS!F26*USAGE!$D$6</f>
        <v>64.98</v>
      </c>
      <c r="G26" s="184">
        <f>PORTIONS!G26*USAGE!$D$7</f>
        <v>88.92</v>
      </c>
      <c r="H26" s="184">
        <f>PORTIONS!H26*USAGE!$D$8</f>
        <v>20.52</v>
      </c>
      <c r="I26" s="184">
        <f>PORTIONS!I26*USAGE!$D$9</f>
        <v>0</v>
      </c>
      <c r="J26" s="184">
        <f>PORTIONS!J26*USAGE!$D$10</f>
        <v>0</v>
      </c>
      <c r="K26" s="184">
        <f>PORTIONS!K26*USAGE!$D$11</f>
        <v>0</v>
      </c>
      <c r="L26" s="184">
        <f>PORTIONS!L26*USAGE!$D$12</f>
        <v>41.04</v>
      </c>
      <c r="M26" s="140">
        <f>PORTIONS!M26*USAGE!$D$13</f>
        <v>0</v>
      </c>
      <c r="N26" s="184">
        <f>PORTIONS!N26*USAGE!$D$14</f>
        <v>0</v>
      </c>
      <c r="O26" s="184">
        <f>PORTIONS!O26*USAGE!$D$15</f>
        <v>6.5664</v>
      </c>
      <c r="P26" s="184">
        <f>PORTIONS!P26*USAGE!$D$16</f>
        <v>11.4</v>
      </c>
      <c r="Q26" s="140">
        <f>PORTIONS!Q26*USAGE!$D$17</f>
        <v>0</v>
      </c>
      <c r="R26" s="184">
        <f>PORTIONS!R26*USAGE!$D$18</f>
        <v>0</v>
      </c>
      <c r="S26" s="184">
        <f>PORTIONS!S26*USAGE!$D$19</f>
        <v>0</v>
      </c>
      <c r="T26" s="184">
        <f>PORTIONS!T26*USAGE!$D$20</f>
        <v>0</v>
      </c>
      <c r="U26" s="184">
        <f>PORTIONS!U26*USAGE!$D$21</f>
        <v>0</v>
      </c>
      <c r="V26" s="222">
        <f t="shared" si="1"/>
        <v>233.4264</v>
      </c>
    </row>
    <row r="27">
      <c r="A27" s="139" t="str">
        <f>COSTS!A27&amp;" (g)"</f>
        <v>Olive oil, garlic (g)</v>
      </c>
      <c r="B27" s="140">
        <f>PORTIONS!B27*USAGE!$D$2</f>
        <v>0</v>
      </c>
      <c r="C27" s="184">
        <f>PORTIONS!C27*USAGE!$D$3</f>
        <v>0</v>
      </c>
      <c r="D27" s="184">
        <f>PORTIONS!D27*USAGE!$D$4</f>
        <v>9.12</v>
      </c>
      <c r="E27" s="184">
        <f>PORTIONS!E27*USAGE!$D$5</f>
        <v>27.36</v>
      </c>
      <c r="F27" s="184">
        <f>PORTIONS!F27*USAGE!$D$6</f>
        <v>0</v>
      </c>
      <c r="G27" s="184">
        <f>PORTIONS!G27*USAGE!$D$7</f>
        <v>0</v>
      </c>
      <c r="H27" s="184">
        <f>PORTIONS!H27*USAGE!$D$8</f>
        <v>0</v>
      </c>
      <c r="I27" s="184">
        <f>PORTIONS!I27*USAGE!$D$9</f>
        <v>20.52</v>
      </c>
      <c r="J27" s="184">
        <f>PORTIONS!J27*USAGE!$D$10</f>
        <v>0</v>
      </c>
      <c r="K27" s="184">
        <f>PORTIONS!K27*USAGE!$D$11</f>
        <v>20.52</v>
      </c>
      <c r="L27" s="184">
        <f>PORTIONS!L27*USAGE!$D$12</f>
        <v>0</v>
      </c>
      <c r="M27" s="140">
        <f>PORTIONS!M27*USAGE!$D$13</f>
        <v>0</v>
      </c>
      <c r="N27" s="184">
        <f>PORTIONS!N27*USAGE!$D$14</f>
        <v>0</v>
      </c>
      <c r="O27" s="184">
        <f>PORTIONS!O27*USAGE!$D$15</f>
        <v>0</v>
      </c>
      <c r="P27" s="184">
        <f>PORTIONS!P27*USAGE!$D$16</f>
        <v>0</v>
      </c>
      <c r="Q27" s="140">
        <f>PORTIONS!Q27*USAGE!$D$17</f>
        <v>0</v>
      </c>
      <c r="R27" s="184">
        <f>PORTIONS!R27*USAGE!$D$18</f>
        <v>0</v>
      </c>
      <c r="S27" s="184">
        <f>PORTIONS!S27*USAGE!$D$19</f>
        <v>0</v>
      </c>
      <c r="T27" s="184">
        <f>PORTIONS!T27*USAGE!$D$20</f>
        <v>0</v>
      </c>
      <c r="U27" s="184">
        <f>PORTIONS!U27*USAGE!$D$21</f>
        <v>0</v>
      </c>
      <c r="V27" s="222">
        <f t="shared" si="1"/>
        <v>77.52</v>
      </c>
    </row>
    <row r="28">
      <c r="A28" s="139" t="str">
        <f>COSTS!A28&amp;" (g)"</f>
        <v>OLIVE OIL, PURE (g)</v>
      </c>
      <c r="B28" s="140">
        <f>PORTIONS!B28*USAGE!$D$2</f>
        <v>0</v>
      </c>
      <c r="C28" s="184">
        <f>PORTIONS!C28*USAGE!$D$3</f>
        <v>0</v>
      </c>
      <c r="D28" s="184">
        <f>PORTIONS!D28*USAGE!$D$4</f>
        <v>0</v>
      </c>
      <c r="E28" s="184">
        <f>PORTIONS!E28*USAGE!$D$5</f>
        <v>0</v>
      </c>
      <c r="F28" s="184">
        <f>PORTIONS!F28*USAGE!$D$6</f>
        <v>0</v>
      </c>
      <c r="G28" s="184">
        <f>PORTIONS!G28*USAGE!$D$7</f>
        <v>0</v>
      </c>
      <c r="H28" s="184">
        <f>PORTIONS!H28*USAGE!$D$8</f>
        <v>0</v>
      </c>
      <c r="I28" s="184">
        <f>PORTIONS!I28*USAGE!$D$9</f>
        <v>0</v>
      </c>
      <c r="J28" s="184">
        <f>PORTIONS!J28*USAGE!$D$10</f>
        <v>0</v>
      </c>
      <c r="K28" s="184">
        <f>PORTIONS!K28*USAGE!$D$11</f>
        <v>0</v>
      </c>
      <c r="L28" s="184">
        <f>PORTIONS!L28*USAGE!$D$12</f>
        <v>0</v>
      </c>
      <c r="M28" s="140">
        <f>PORTIONS!M28*USAGE!$D$13</f>
        <v>0</v>
      </c>
      <c r="N28" s="184">
        <f>PORTIONS!N28*USAGE!$D$14</f>
        <v>0</v>
      </c>
      <c r="O28" s="184">
        <f>PORTIONS!O28*USAGE!$D$15</f>
        <v>0</v>
      </c>
      <c r="P28" s="184">
        <f>PORTIONS!P28*USAGE!$D$16</f>
        <v>0</v>
      </c>
      <c r="Q28" s="140">
        <f>PORTIONS!Q28*USAGE!$D$17</f>
        <v>0</v>
      </c>
      <c r="R28" s="184">
        <f>PORTIONS!R28*USAGE!$D$18</f>
        <v>0</v>
      </c>
      <c r="S28" s="184">
        <f>PORTIONS!S28*USAGE!$D$19</f>
        <v>0</v>
      </c>
      <c r="T28" s="184">
        <f>PORTIONS!T28*USAGE!$D$20</f>
        <v>0</v>
      </c>
      <c r="U28" s="184">
        <f>PORTIONS!U28*USAGE!$D$21</f>
        <v>0</v>
      </c>
      <c r="V28" s="222">
        <f t="shared" si="1"/>
        <v>0</v>
      </c>
    </row>
    <row r="29">
      <c r="A29" s="139" t="str">
        <f>COSTS!A29&amp;" (g)"</f>
        <v>Onions, red (g)</v>
      </c>
      <c r="B29" s="140">
        <f>PORTIONS!B29*USAGE!$D$2</f>
        <v>0</v>
      </c>
      <c r="C29" s="184">
        <f>PORTIONS!C29*USAGE!$D$3</f>
        <v>0</v>
      </c>
      <c r="D29" s="184">
        <f>PORTIONS!D29*USAGE!$D$4</f>
        <v>0</v>
      </c>
      <c r="E29" s="184">
        <f>PORTIONS!E29*USAGE!$D$5</f>
        <v>0</v>
      </c>
      <c r="F29" s="184">
        <f>PORTIONS!F29*USAGE!$D$6</f>
        <v>270.75</v>
      </c>
      <c r="G29" s="184">
        <f>PORTIONS!G29*USAGE!$D$7</f>
        <v>0</v>
      </c>
      <c r="H29" s="184">
        <f>PORTIONS!H29*USAGE!$D$8</f>
        <v>0</v>
      </c>
      <c r="I29" s="184">
        <f>PORTIONS!I29*USAGE!$D$9</f>
        <v>342</v>
      </c>
      <c r="J29" s="184">
        <f>PORTIONS!J29*USAGE!$D$10</f>
        <v>0</v>
      </c>
      <c r="K29" s="184">
        <f>PORTIONS!K29*USAGE!$D$11</f>
        <v>0</v>
      </c>
      <c r="L29" s="184">
        <f>PORTIONS!L29*USAGE!$D$12</f>
        <v>0</v>
      </c>
      <c r="M29" s="140">
        <f>PORTIONS!M29*USAGE!$D$13</f>
        <v>0</v>
      </c>
      <c r="N29" s="184">
        <f>PORTIONS!N29*USAGE!$D$14</f>
        <v>0</v>
      </c>
      <c r="O29" s="184">
        <f>PORTIONS!O29*USAGE!$D$15</f>
        <v>0</v>
      </c>
      <c r="P29" s="184">
        <f>PORTIONS!P29*USAGE!$D$16</f>
        <v>0</v>
      </c>
      <c r="Q29" s="140">
        <f>PORTIONS!Q29*USAGE!$D$17</f>
        <v>0</v>
      </c>
      <c r="R29" s="184">
        <f>PORTIONS!R29*USAGE!$D$18</f>
        <v>0</v>
      </c>
      <c r="S29" s="184">
        <f>PORTIONS!S29*USAGE!$D$19</f>
        <v>0</v>
      </c>
      <c r="T29" s="184">
        <f>PORTIONS!T29*USAGE!$D$20</f>
        <v>0</v>
      </c>
      <c r="U29" s="184">
        <f>PORTIONS!U29*USAGE!$D$21</f>
        <v>0</v>
      </c>
      <c r="V29" s="222">
        <f t="shared" si="1"/>
        <v>612.75</v>
      </c>
    </row>
    <row r="30">
      <c r="A30" s="139" t="str">
        <f>COSTS!A30&amp;" (g)"</f>
        <v>Oregano (g)</v>
      </c>
      <c r="B30" s="140">
        <f>PORTIONS!B30*USAGE!$D$2</f>
        <v>0</v>
      </c>
      <c r="C30" s="184">
        <f>PORTIONS!C30*USAGE!$D$3</f>
        <v>0</v>
      </c>
      <c r="D30" s="184">
        <f>PORTIONS!D30*USAGE!$D$4</f>
        <v>0.456</v>
      </c>
      <c r="E30" s="184">
        <f>PORTIONS!E30*USAGE!$D$5</f>
        <v>1.368</v>
      </c>
      <c r="F30" s="184">
        <f>PORTIONS!F30*USAGE!$D$6</f>
        <v>2.166</v>
      </c>
      <c r="G30" s="184">
        <f>PORTIONS!G30*USAGE!$D$7</f>
        <v>2.964</v>
      </c>
      <c r="H30" s="184">
        <f>PORTIONS!H30*USAGE!$D$8</f>
        <v>0.684</v>
      </c>
      <c r="I30" s="184">
        <f>PORTIONS!I30*USAGE!$D$9</f>
        <v>0</v>
      </c>
      <c r="J30" s="184">
        <f>PORTIONS!J30*USAGE!$D$10</f>
        <v>2.394</v>
      </c>
      <c r="K30" s="184">
        <f>PORTIONS!K30*USAGE!$D$11</f>
        <v>0.684</v>
      </c>
      <c r="L30" s="184">
        <f>PORTIONS!L30*USAGE!$D$12</f>
        <v>1.368</v>
      </c>
      <c r="M30" s="140">
        <f>PORTIONS!M30*USAGE!$D$13</f>
        <v>0</v>
      </c>
      <c r="N30" s="184">
        <f>PORTIONS!N30*USAGE!$D$14</f>
        <v>0</v>
      </c>
      <c r="O30" s="184">
        <f>PORTIONS!O30*USAGE!$D$15</f>
        <v>0</v>
      </c>
      <c r="P30" s="184">
        <f>PORTIONS!P30*USAGE!$D$16</f>
        <v>0</v>
      </c>
      <c r="Q30" s="140">
        <f>PORTIONS!Q30*USAGE!$D$17</f>
        <v>0</v>
      </c>
      <c r="R30" s="184">
        <f>PORTIONS!R30*USAGE!$D$18</f>
        <v>0</v>
      </c>
      <c r="S30" s="184">
        <f>PORTIONS!S30*USAGE!$D$19</f>
        <v>0</v>
      </c>
      <c r="T30" s="184">
        <f>PORTIONS!T30*USAGE!$D$20</f>
        <v>0</v>
      </c>
      <c r="U30" s="184">
        <f>PORTIONS!U30*USAGE!$D$21</f>
        <v>0</v>
      </c>
      <c r="V30" s="222">
        <f t="shared" si="1"/>
        <v>12.084</v>
      </c>
    </row>
    <row r="31">
      <c r="A31" s="139" t="str">
        <f>COSTS!A31&amp;" (g)"</f>
        <v>Pecorino Romano (g)</v>
      </c>
      <c r="B31" s="140">
        <f>PORTIONS!B31*USAGE!$D$2</f>
        <v>0</v>
      </c>
      <c r="C31" s="184">
        <f>PORTIONS!C31*USAGE!$D$3</f>
        <v>0</v>
      </c>
      <c r="D31" s="184">
        <f>PORTIONS!D31*USAGE!$D$4</f>
        <v>39.9</v>
      </c>
      <c r="E31" s="184">
        <f>PORTIONS!E31*USAGE!$D$5</f>
        <v>0</v>
      </c>
      <c r="F31" s="184">
        <f>PORTIONS!F31*USAGE!$D$6</f>
        <v>0</v>
      </c>
      <c r="G31" s="184">
        <f>PORTIONS!G31*USAGE!$D$7</f>
        <v>0</v>
      </c>
      <c r="H31" s="184">
        <f>PORTIONS!H31*USAGE!$D$8</f>
        <v>0</v>
      </c>
      <c r="I31" s="184">
        <f>PORTIONS!I31*USAGE!$D$9</f>
        <v>0</v>
      </c>
      <c r="J31" s="184">
        <f>PORTIONS!J31*USAGE!$D$10</f>
        <v>0</v>
      </c>
      <c r="K31" s="184">
        <f>PORTIONS!K31*USAGE!$D$11</f>
        <v>68.4</v>
      </c>
      <c r="L31" s="184">
        <f>PORTIONS!L31*USAGE!$D$12</f>
        <v>0</v>
      </c>
      <c r="M31" s="140">
        <f>PORTIONS!M31*USAGE!$D$13</f>
        <v>0</v>
      </c>
      <c r="N31" s="184">
        <f>PORTIONS!N31*USAGE!$D$14</f>
        <v>0</v>
      </c>
      <c r="O31" s="184">
        <f>PORTIONS!O31*USAGE!$D$15</f>
        <v>0</v>
      </c>
      <c r="P31" s="184">
        <f>PORTIONS!P31*USAGE!$D$16</f>
        <v>0</v>
      </c>
      <c r="Q31" s="140">
        <f>PORTIONS!Q31*USAGE!$D$17</f>
        <v>0</v>
      </c>
      <c r="R31" s="184">
        <f>PORTIONS!R31*USAGE!$D$18</f>
        <v>0</v>
      </c>
      <c r="S31" s="184">
        <f>PORTIONS!S31*USAGE!$D$19</f>
        <v>0</v>
      </c>
      <c r="T31" s="184">
        <f>PORTIONS!T31*USAGE!$D$20</f>
        <v>0</v>
      </c>
      <c r="U31" s="184">
        <f>PORTIONS!U31*USAGE!$D$21</f>
        <v>0</v>
      </c>
      <c r="V31" s="222">
        <f t="shared" si="1"/>
        <v>108.3</v>
      </c>
    </row>
    <row r="32">
      <c r="A32" s="139" t="str">
        <f>COSTS!A32&amp;" (g)"</f>
        <v>Pepper, black (g)</v>
      </c>
      <c r="B32" s="140">
        <f>PORTIONS!B32*USAGE!$D$2</f>
        <v>0</v>
      </c>
      <c r="C32" s="184">
        <f>PORTIONS!C32*USAGE!$D$3</f>
        <v>0</v>
      </c>
      <c r="D32" s="184">
        <f>PORTIONS!D32*USAGE!$D$4</f>
        <v>0</v>
      </c>
      <c r="E32" s="184">
        <f>PORTIONS!E32*USAGE!$D$5</f>
        <v>0</v>
      </c>
      <c r="F32" s="184">
        <f>PORTIONS!F32*USAGE!$D$6</f>
        <v>0</v>
      </c>
      <c r="G32" s="184">
        <f>PORTIONS!G32*USAGE!$D$7</f>
        <v>0</v>
      </c>
      <c r="H32" s="184">
        <f>PORTIONS!H32*USAGE!$D$8</f>
        <v>0</v>
      </c>
      <c r="I32" s="184">
        <f>PORTIONS!I32*USAGE!$D$9</f>
        <v>0</v>
      </c>
      <c r="J32" s="184">
        <f>PORTIONS!J32*USAGE!$D$10</f>
        <v>0</v>
      </c>
      <c r="K32" s="184">
        <f>PORTIONS!K32*USAGE!$D$11</f>
        <v>0</v>
      </c>
      <c r="L32" s="184">
        <f>PORTIONS!L32*USAGE!$D$12</f>
        <v>0</v>
      </c>
      <c r="M32" s="140">
        <f>PORTIONS!M32*USAGE!$D$13</f>
        <v>0</v>
      </c>
      <c r="N32" s="184">
        <f>PORTIONS!N32*USAGE!$D$14</f>
        <v>0.023256</v>
      </c>
      <c r="O32" s="184">
        <f>PORTIONS!O32*USAGE!$D$15</f>
        <v>0</v>
      </c>
      <c r="P32" s="184">
        <f>PORTIONS!P32*USAGE!$D$16</f>
        <v>0</v>
      </c>
      <c r="Q32" s="140">
        <f>PORTIONS!Q32*USAGE!$D$17</f>
        <v>0</v>
      </c>
      <c r="R32" s="184">
        <f>PORTIONS!R32*USAGE!$D$18</f>
        <v>0</v>
      </c>
      <c r="S32" s="184">
        <f>PORTIONS!S32*USAGE!$D$19</f>
        <v>0</v>
      </c>
      <c r="T32" s="184">
        <f>PORTIONS!T32*USAGE!$D$20</f>
        <v>0</v>
      </c>
      <c r="U32" s="184">
        <f>PORTIONS!U32*USAGE!$D$21</f>
        <v>0</v>
      </c>
      <c r="V32" s="222">
        <f t="shared" si="1"/>
        <v>0.023256</v>
      </c>
    </row>
    <row r="33">
      <c r="A33" s="139" t="str">
        <f>COSTS!A33&amp;" (g)"</f>
        <v>Pepperoni (g)</v>
      </c>
      <c r="B33" s="140">
        <f>PORTIONS!B33*USAGE!$D$2</f>
        <v>0</v>
      </c>
      <c r="C33" s="184">
        <f>PORTIONS!C33*USAGE!$D$3</f>
        <v>0</v>
      </c>
      <c r="D33" s="184">
        <f>PORTIONS!D33*USAGE!$D$4</f>
        <v>0</v>
      </c>
      <c r="E33" s="184">
        <f>PORTIONS!E33*USAGE!$D$5</f>
        <v>0</v>
      </c>
      <c r="F33" s="184">
        <f>PORTIONS!F33*USAGE!$D$6</f>
        <v>0</v>
      </c>
      <c r="G33" s="184">
        <f>PORTIONS!G33*USAGE!$D$7</f>
        <v>0</v>
      </c>
      <c r="H33" s="184">
        <f>PORTIONS!H33*USAGE!$D$8</f>
        <v>0</v>
      </c>
      <c r="I33" s="184">
        <f>PORTIONS!I33*USAGE!$D$9</f>
        <v>0</v>
      </c>
      <c r="J33" s="184">
        <f>PORTIONS!J33*USAGE!$D$10</f>
        <v>658.35</v>
      </c>
      <c r="K33" s="184">
        <f>PORTIONS!K33*USAGE!$D$11</f>
        <v>0</v>
      </c>
      <c r="L33" s="184">
        <f>PORTIONS!L33*USAGE!$D$12</f>
        <v>0</v>
      </c>
      <c r="M33" s="140">
        <f>PORTIONS!M33*USAGE!$D$13</f>
        <v>0</v>
      </c>
      <c r="N33" s="184">
        <f>PORTIONS!N33*USAGE!$D$14</f>
        <v>0</v>
      </c>
      <c r="O33" s="184">
        <f>PORTIONS!O33*USAGE!$D$15</f>
        <v>0</v>
      </c>
      <c r="P33" s="184">
        <f>PORTIONS!P33*USAGE!$D$16</f>
        <v>0</v>
      </c>
      <c r="Q33" s="140">
        <f>PORTIONS!Q33*USAGE!$D$17</f>
        <v>0</v>
      </c>
      <c r="R33" s="184">
        <f>PORTIONS!R33*USAGE!$D$18</f>
        <v>0</v>
      </c>
      <c r="S33" s="184">
        <f>PORTIONS!S33*USAGE!$D$19</f>
        <v>0</v>
      </c>
      <c r="T33" s="184">
        <f>PORTIONS!T33*USAGE!$D$20</f>
        <v>0</v>
      </c>
      <c r="U33" s="184">
        <f>PORTIONS!U33*USAGE!$D$21</f>
        <v>0</v>
      </c>
      <c r="V33" s="222">
        <f t="shared" si="1"/>
        <v>658.35</v>
      </c>
    </row>
    <row r="34">
      <c r="A34" s="139" t="str">
        <f>COSTS!A34&amp;" (g)"</f>
        <v>Rosemary (g)</v>
      </c>
      <c r="B34" s="140">
        <f>PORTIONS!B34*USAGE!$D$2</f>
        <v>0</v>
      </c>
      <c r="C34" s="184">
        <f>PORTIONS!C34*USAGE!$D$3</f>
        <v>0</v>
      </c>
      <c r="D34" s="184">
        <f>PORTIONS!D34*USAGE!$D$4</f>
        <v>0</v>
      </c>
      <c r="E34" s="184">
        <f>PORTIONS!E34*USAGE!$D$5</f>
        <v>0</v>
      </c>
      <c r="F34" s="184">
        <f>PORTIONS!F34*USAGE!$D$6</f>
        <v>0</v>
      </c>
      <c r="G34" s="184">
        <f>PORTIONS!G34*USAGE!$D$7</f>
        <v>0</v>
      </c>
      <c r="H34" s="184">
        <f>PORTIONS!H34*USAGE!$D$8</f>
        <v>0</v>
      </c>
      <c r="I34" s="184">
        <f>PORTIONS!I34*USAGE!$D$9</f>
        <v>0.684</v>
      </c>
      <c r="J34" s="184">
        <f>PORTIONS!J34*USAGE!$D$10</f>
        <v>0</v>
      </c>
      <c r="K34" s="184">
        <f>PORTIONS!K34*USAGE!$D$11</f>
        <v>0</v>
      </c>
      <c r="L34" s="184">
        <f>PORTIONS!L34*USAGE!$D$12</f>
        <v>0</v>
      </c>
      <c r="M34" s="140">
        <f>PORTIONS!M34*USAGE!$D$13</f>
        <v>0</v>
      </c>
      <c r="N34" s="184">
        <f>PORTIONS!N34*USAGE!$D$14</f>
        <v>0</v>
      </c>
      <c r="O34" s="184">
        <f>PORTIONS!O34*USAGE!$D$15</f>
        <v>0</v>
      </c>
      <c r="P34" s="184">
        <f>PORTIONS!P34*USAGE!$D$16</f>
        <v>0</v>
      </c>
      <c r="Q34" s="140">
        <f>PORTIONS!Q34*USAGE!$D$17</f>
        <v>0</v>
      </c>
      <c r="R34" s="184">
        <f>PORTIONS!R34*USAGE!$D$18</f>
        <v>0</v>
      </c>
      <c r="S34" s="184">
        <f>PORTIONS!S34*USAGE!$D$19</f>
        <v>0</v>
      </c>
      <c r="T34" s="184">
        <f>PORTIONS!T34*USAGE!$D$20</f>
        <v>0</v>
      </c>
      <c r="U34" s="184">
        <f>PORTIONS!U34*USAGE!$D$21</f>
        <v>0</v>
      </c>
      <c r="V34" s="222">
        <f t="shared" si="1"/>
        <v>0.684</v>
      </c>
    </row>
    <row r="35">
      <c r="A35" s="139" t="str">
        <f>COSTS!A35&amp;" (g)"</f>
        <v>SALT, GRANULATED (g)</v>
      </c>
      <c r="B35" s="140">
        <f>PORTIONS!B35*USAGE!$D$2</f>
        <v>0</v>
      </c>
      <c r="C35" s="184">
        <f>PORTIONS!C35*USAGE!$D$3</f>
        <v>0</v>
      </c>
      <c r="D35" s="184">
        <f>PORTIONS!D35*USAGE!$D$4</f>
        <v>0</v>
      </c>
      <c r="E35" s="184">
        <f>PORTIONS!E35*USAGE!$D$5</f>
        <v>0</v>
      </c>
      <c r="F35" s="184">
        <f>PORTIONS!F35*USAGE!$D$6</f>
        <v>0</v>
      </c>
      <c r="G35" s="184">
        <f>PORTIONS!G35*USAGE!$D$7</f>
        <v>0</v>
      </c>
      <c r="H35" s="184">
        <f>PORTIONS!H35*USAGE!$D$8</f>
        <v>0</v>
      </c>
      <c r="I35" s="184">
        <f>PORTIONS!I35*USAGE!$D$9</f>
        <v>0</v>
      </c>
      <c r="J35" s="184">
        <f>PORTIONS!J35*USAGE!$D$10</f>
        <v>0</v>
      </c>
      <c r="K35" s="184">
        <f>PORTIONS!K35*USAGE!$D$11</f>
        <v>0</v>
      </c>
      <c r="L35" s="184">
        <f>PORTIONS!L35*USAGE!$D$12</f>
        <v>0</v>
      </c>
      <c r="M35" s="140">
        <f>PORTIONS!M35*USAGE!$D$13</f>
        <v>0</v>
      </c>
      <c r="N35" s="184">
        <f>PORTIONS!N35*USAGE!$D$14</f>
        <v>0</v>
      </c>
      <c r="O35" s="184">
        <f>PORTIONS!O35*USAGE!$D$15</f>
        <v>0</v>
      </c>
      <c r="P35" s="184">
        <f>PORTIONS!P35*USAGE!$D$16</f>
        <v>0</v>
      </c>
      <c r="Q35" s="140">
        <f>PORTIONS!Q35*USAGE!$D$17</f>
        <v>0</v>
      </c>
      <c r="R35" s="184">
        <f>PORTIONS!R35*USAGE!$D$18</f>
        <v>0</v>
      </c>
      <c r="S35" s="184">
        <f>PORTIONS!S35*USAGE!$D$19</f>
        <v>0</v>
      </c>
      <c r="T35" s="184">
        <f>PORTIONS!T35*USAGE!$D$20</f>
        <v>0</v>
      </c>
      <c r="U35" s="184">
        <f>PORTIONS!U35*USAGE!$D$21</f>
        <v>0</v>
      </c>
      <c r="V35" s="222">
        <f t="shared" si="1"/>
        <v>0</v>
      </c>
    </row>
    <row r="36">
      <c r="A36" s="139" t="str">
        <f>COSTS!A36&amp;" (g)"</f>
        <v>Salt, rock (g)</v>
      </c>
      <c r="B36" s="140">
        <f>PORTIONS!B36*USAGE!$D$2</f>
        <v>0</v>
      </c>
      <c r="C36" s="184">
        <f>PORTIONS!C36*USAGE!$D$3</f>
        <v>0</v>
      </c>
      <c r="D36" s="184">
        <f>PORTIONS!D36*USAGE!$D$4</f>
        <v>0</v>
      </c>
      <c r="E36" s="184">
        <f>PORTIONS!E36*USAGE!$D$5</f>
        <v>0</v>
      </c>
      <c r="F36" s="184">
        <f>PORTIONS!F36*USAGE!$D$6</f>
        <v>0</v>
      </c>
      <c r="G36" s="184">
        <f>PORTIONS!G36*USAGE!$D$7</f>
        <v>0</v>
      </c>
      <c r="H36" s="184">
        <f>PORTIONS!H36*USAGE!$D$8</f>
        <v>0</v>
      </c>
      <c r="I36" s="184">
        <f>PORTIONS!I36*USAGE!$D$9</f>
        <v>0</v>
      </c>
      <c r="J36" s="184">
        <f>PORTIONS!J36*USAGE!$D$10</f>
        <v>0</v>
      </c>
      <c r="K36" s="184">
        <f>PORTIONS!K36*USAGE!$D$11</f>
        <v>0</v>
      </c>
      <c r="L36" s="184">
        <f>PORTIONS!L36*USAGE!$D$12</f>
        <v>0</v>
      </c>
      <c r="M36" s="140">
        <f>PORTIONS!M36*USAGE!$D$13</f>
        <v>0</v>
      </c>
      <c r="N36" s="184">
        <f>PORTIONS!N36*USAGE!$D$14</f>
        <v>0</v>
      </c>
      <c r="O36" s="184">
        <f>PORTIONS!O36*USAGE!$D$15</f>
        <v>0.010944</v>
      </c>
      <c r="P36" s="184">
        <f>PORTIONS!P36*USAGE!$D$16</f>
        <v>0</v>
      </c>
      <c r="Q36" s="140">
        <f>PORTIONS!Q36*USAGE!$D$17</f>
        <v>0</v>
      </c>
      <c r="R36" s="184">
        <f>PORTIONS!R36*USAGE!$D$18</f>
        <v>0</v>
      </c>
      <c r="S36" s="184">
        <f>PORTIONS!S36*USAGE!$D$19</f>
        <v>0</v>
      </c>
      <c r="T36" s="184">
        <f>PORTIONS!T36*USAGE!$D$20</f>
        <v>0</v>
      </c>
      <c r="U36" s="184">
        <f>PORTIONS!U36*USAGE!$D$21</f>
        <v>0</v>
      </c>
      <c r="V36" s="222">
        <f t="shared" si="1"/>
        <v>0.010944</v>
      </c>
    </row>
    <row r="37">
      <c r="A37" s="139" t="str">
        <f>COSTS!A37&amp;" (g)"</f>
        <v>Sausage (g)</v>
      </c>
      <c r="B37" s="140">
        <f>PORTIONS!B37*USAGE!$D$2</f>
        <v>0</v>
      </c>
      <c r="C37" s="184">
        <f>PORTIONS!C37*USAGE!$D$3</f>
        <v>0</v>
      </c>
      <c r="D37" s="184">
        <f>PORTIONS!D37*USAGE!$D$4</f>
        <v>0</v>
      </c>
      <c r="E37" s="184">
        <f>PORTIONS!E37*USAGE!$D$5</f>
        <v>0</v>
      </c>
      <c r="F37" s="184">
        <f>PORTIONS!F37*USAGE!$D$6</f>
        <v>595.65</v>
      </c>
      <c r="G37" s="184">
        <f>PORTIONS!G37*USAGE!$D$7</f>
        <v>0</v>
      </c>
      <c r="H37" s="184">
        <f>PORTIONS!H37*USAGE!$D$8</f>
        <v>0</v>
      </c>
      <c r="I37" s="184">
        <f>PORTIONS!I37*USAGE!$D$9</f>
        <v>0</v>
      </c>
      <c r="J37" s="184">
        <f>PORTIONS!J37*USAGE!$D$10</f>
        <v>0</v>
      </c>
      <c r="K37" s="184">
        <f>PORTIONS!K37*USAGE!$D$11</f>
        <v>0</v>
      </c>
      <c r="L37" s="184">
        <f>PORTIONS!L37*USAGE!$D$12</f>
        <v>0</v>
      </c>
      <c r="M37" s="140">
        <f>PORTIONS!M37*USAGE!$D$13</f>
        <v>0</v>
      </c>
      <c r="N37" s="184">
        <f>PORTIONS!N37*USAGE!$D$14</f>
        <v>0</v>
      </c>
      <c r="O37" s="184">
        <f>PORTIONS!O37*USAGE!$D$15</f>
        <v>0</v>
      </c>
      <c r="P37" s="184">
        <f>PORTIONS!P37*USAGE!$D$16</f>
        <v>0</v>
      </c>
      <c r="Q37" s="140">
        <f>PORTIONS!Q37*USAGE!$D$17</f>
        <v>0</v>
      </c>
      <c r="R37" s="184">
        <f>PORTIONS!R37*USAGE!$D$18</f>
        <v>0</v>
      </c>
      <c r="S37" s="184">
        <f>PORTIONS!S37*USAGE!$D$19</f>
        <v>0</v>
      </c>
      <c r="T37" s="184">
        <f>PORTIONS!T37*USAGE!$D$20</f>
        <v>0</v>
      </c>
      <c r="U37" s="184">
        <f>PORTIONS!U37*USAGE!$D$21</f>
        <v>0</v>
      </c>
      <c r="V37" s="222">
        <f t="shared" si="1"/>
        <v>595.65</v>
      </c>
    </row>
    <row r="38">
      <c r="A38" s="139" t="str">
        <f>COSTS!A38&amp;" (g)"</f>
        <v>Smokey Blue Cheese (g)</v>
      </c>
      <c r="B38" s="140">
        <f>PORTIONS!B38*USAGE!$D$2</f>
        <v>0</v>
      </c>
      <c r="C38" s="184">
        <f>PORTIONS!C38*USAGE!$D$3</f>
        <v>0</v>
      </c>
      <c r="D38" s="184">
        <f>PORTIONS!D38*USAGE!$D$4</f>
        <v>0</v>
      </c>
      <c r="E38" s="184">
        <f>PORTIONS!E38*USAGE!$D$5</f>
        <v>0</v>
      </c>
      <c r="F38" s="184">
        <f>PORTIONS!F38*USAGE!$D$6</f>
        <v>0</v>
      </c>
      <c r="G38" s="184">
        <f>PORTIONS!G38*USAGE!$D$7</f>
        <v>0</v>
      </c>
      <c r="H38" s="184">
        <f>PORTIONS!H38*USAGE!$D$8</f>
        <v>0</v>
      </c>
      <c r="I38" s="184">
        <f>PORTIONS!I38*USAGE!$D$9</f>
        <v>68.4</v>
      </c>
      <c r="J38" s="184">
        <f>PORTIONS!J38*USAGE!$D$10</f>
        <v>0</v>
      </c>
      <c r="K38" s="184">
        <f>PORTIONS!K38*USAGE!$D$11</f>
        <v>68.4</v>
      </c>
      <c r="L38" s="184">
        <f>PORTIONS!L38*USAGE!$D$12</f>
        <v>0</v>
      </c>
      <c r="M38" s="140">
        <f>PORTIONS!M38*USAGE!$D$13</f>
        <v>0</v>
      </c>
      <c r="N38" s="184">
        <f>PORTIONS!N38*USAGE!$D$14</f>
        <v>0</v>
      </c>
      <c r="O38" s="184">
        <f>PORTIONS!O38*USAGE!$D$15</f>
        <v>0</v>
      </c>
      <c r="P38" s="184">
        <f>PORTIONS!P38*USAGE!$D$16</f>
        <v>28.5</v>
      </c>
      <c r="Q38" s="140">
        <f>PORTIONS!Q38*USAGE!$D$17</f>
        <v>0</v>
      </c>
      <c r="R38" s="184">
        <f>PORTIONS!R38*USAGE!$D$18</f>
        <v>0</v>
      </c>
      <c r="S38" s="184">
        <f>PORTIONS!S38*USAGE!$D$19</f>
        <v>0</v>
      </c>
      <c r="T38" s="184">
        <f>PORTIONS!T38*USAGE!$D$20</f>
        <v>0</v>
      </c>
      <c r="U38" s="184">
        <f>PORTIONS!U38*USAGE!$D$21</f>
        <v>0</v>
      </c>
      <c r="V38" s="222">
        <f t="shared" si="1"/>
        <v>165.3</v>
      </c>
    </row>
    <row r="39">
      <c r="A39" s="139" t="str">
        <f>COSTS!A39&amp;" (g)"</f>
        <v>Spinach (g)</v>
      </c>
      <c r="B39" s="140">
        <f>PORTIONS!B39*USAGE!$D$2</f>
        <v>0</v>
      </c>
      <c r="C39" s="184">
        <f>PORTIONS!C39*USAGE!$D$3</f>
        <v>0</v>
      </c>
      <c r="D39" s="184">
        <f>PORTIONS!D39*USAGE!$D$4</f>
        <v>0</v>
      </c>
      <c r="E39" s="184">
        <f>PORTIONS!E39*USAGE!$D$5</f>
        <v>0</v>
      </c>
      <c r="F39" s="184">
        <f>PORTIONS!F39*USAGE!$D$6</f>
        <v>0</v>
      </c>
      <c r="G39" s="184">
        <f>PORTIONS!G39*USAGE!$D$7</f>
        <v>0</v>
      </c>
      <c r="H39" s="184">
        <f>PORTIONS!H39*USAGE!$D$8</f>
        <v>0</v>
      </c>
      <c r="I39" s="184">
        <f>PORTIONS!I39*USAGE!$D$9</f>
        <v>0</v>
      </c>
      <c r="J39" s="184">
        <f>PORTIONS!J39*USAGE!$D$10</f>
        <v>0</v>
      </c>
      <c r="K39" s="184">
        <f>PORTIONS!K39*USAGE!$D$11</f>
        <v>0</v>
      </c>
      <c r="L39" s="184">
        <f>PORTIONS!L39*USAGE!$D$12</f>
        <v>102.6</v>
      </c>
      <c r="M39" s="140">
        <f>PORTIONS!M39*USAGE!$D$13</f>
        <v>0</v>
      </c>
      <c r="N39" s="184">
        <f>PORTIONS!N39*USAGE!$D$14</f>
        <v>0</v>
      </c>
      <c r="O39" s="184">
        <f>PORTIONS!O39*USAGE!$D$15</f>
        <v>0</v>
      </c>
      <c r="P39" s="184">
        <f>PORTIONS!P39*USAGE!$D$16</f>
        <v>102.6</v>
      </c>
      <c r="Q39" s="140">
        <f>PORTIONS!Q39*USAGE!$D$17</f>
        <v>0</v>
      </c>
      <c r="R39" s="184">
        <f>PORTIONS!R39*USAGE!$D$18</f>
        <v>0</v>
      </c>
      <c r="S39" s="184">
        <f>PORTIONS!S39*USAGE!$D$19</f>
        <v>0</v>
      </c>
      <c r="T39" s="184">
        <f>PORTIONS!T39*USAGE!$D$20</f>
        <v>0</v>
      </c>
      <c r="U39" s="184">
        <f>PORTIONS!U39*USAGE!$D$21</f>
        <v>0</v>
      </c>
      <c r="V39" s="222">
        <f t="shared" si="1"/>
        <v>205.2</v>
      </c>
    </row>
    <row r="40">
      <c r="A40" s="139" t="str">
        <f>COSTS!A40&amp;" (g)"</f>
        <v>SUGAR (g)</v>
      </c>
      <c r="B40" s="140">
        <f>PORTIONS!B40*USAGE!$D$2</f>
        <v>0</v>
      </c>
      <c r="C40" s="184">
        <f>PORTIONS!C40*USAGE!$D$3</f>
        <v>0</v>
      </c>
      <c r="D40" s="184">
        <f>PORTIONS!D40*USAGE!$D$4</f>
        <v>0</v>
      </c>
      <c r="E40" s="184">
        <f>PORTIONS!E40*USAGE!$D$5</f>
        <v>0</v>
      </c>
      <c r="F40" s="184">
        <f>PORTIONS!F40*USAGE!$D$6</f>
        <v>0</v>
      </c>
      <c r="G40" s="184">
        <f>PORTIONS!G40*USAGE!$D$7</f>
        <v>0</v>
      </c>
      <c r="H40" s="184">
        <f>PORTIONS!H40*USAGE!$D$8</f>
        <v>0</v>
      </c>
      <c r="I40" s="184">
        <f>PORTIONS!I40*USAGE!$D$9</f>
        <v>0</v>
      </c>
      <c r="J40" s="184">
        <f>PORTIONS!J40*USAGE!$D$10</f>
        <v>0</v>
      </c>
      <c r="K40" s="184">
        <f>PORTIONS!K40*USAGE!$D$11</f>
        <v>0</v>
      </c>
      <c r="L40" s="184">
        <f>PORTIONS!L40*USAGE!$D$12</f>
        <v>0</v>
      </c>
      <c r="M40" s="140">
        <f>PORTIONS!M40*USAGE!$D$13</f>
        <v>0</v>
      </c>
      <c r="N40" s="184">
        <f>PORTIONS!N40*USAGE!$D$14</f>
        <v>0</v>
      </c>
      <c r="O40" s="184">
        <f>PORTIONS!O40*USAGE!$D$15</f>
        <v>0</v>
      </c>
      <c r="P40" s="184">
        <f>PORTIONS!P40*USAGE!$D$16</f>
        <v>0</v>
      </c>
      <c r="Q40" s="140">
        <f>PORTIONS!Q40*USAGE!$D$17</f>
        <v>0</v>
      </c>
      <c r="R40" s="184">
        <f>PORTIONS!R40*USAGE!$D$18</f>
        <v>0</v>
      </c>
      <c r="S40" s="184">
        <f>PORTIONS!S40*USAGE!$D$19</f>
        <v>0</v>
      </c>
      <c r="T40" s="184">
        <f>PORTIONS!T40*USAGE!$D$20</f>
        <v>0</v>
      </c>
      <c r="U40" s="184">
        <f>PORTIONS!U40*USAGE!$D$21</f>
        <v>0</v>
      </c>
      <c r="V40" s="222">
        <f t="shared" si="1"/>
        <v>0</v>
      </c>
    </row>
    <row r="41">
      <c r="A41" s="139" t="str">
        <f>COSTS!A41&amp;" (g)"</f>
        <v>TOMATO FILLETS (g)</v>
      </c>
      <c r="B41" s="140">
        <f>PORTIONS!B41*USAGE!$D$2</f>
        <v>0</v>
      </c>
      <c r="C41" s="184">
        <f>PORTIONS!C41*USAGE!$D$3</f>
        <v>0</v>
      </c>
      <c r="D41" s="184">
        <f>PORTIONS!D41*USAGE!$D$4</f>
        <v>0</v>
      </c>
      <c r="E41" s="184">
        <f>PORTIONS!E41*USAGE!$D$5</f>
        <v>0</v>
      </c>
      <c r="F41" s="184">
        <f>PORTIONS!F41*USAGE!$D$6</f>
        <v>0</v>
      </c>
      <c r="G41" s="184">
        <f>PORTIONS!G41*USAGE!$D$7</f>
        <v>0</v>
      </c>
      <c r="H41" s="184">
        <f>PORTIONS!H41*USAGE!$D$8</f>
        <v>0</v>
      </c>
      <c r="I41" s="184">
        <f>PORTIONS!I41*USAGE!$D$9</f>
        <v>0</v>
      </c>
      <c r="J41" s="184">
        <f>PORTIONS!J41*USAGE!$D$10</f>
        <v>0</v>
      </c>
      <c r="K41" s="184">
        <f>PORTIONS!K41*USAGE!$D$11</f>
        <v>0</v>
      </c>
      <c r="L41" s="184">
        <f>PORTIONS!L41*USAGE!$D$12</f>
        <v>0</v>
      </c>
      <c r="M41" s="140">
        <f>PORTIONS!M41*USAGE!$D$13</f>
        <v>0</v>
      </c>
      <c r="N41" s="184">
        <f>PORTIONS!N41*USAGE!$D$14</f>
        <v>0</v>
      </c>
      <c r="O41" s="184">
        <f>PORTIONS!O41*USAGE!$D$15</f>
        <v>0</v>
      </c>
      <c r="P41" s="184">
        <f>PORTIONS!P41*USAGE!$D$16</f>
        <v>0</v>
      </c>
      <c r="Q41" s="140">
        <f>PORTIONS!Q41*USAGE!$D$17</f>
        <v>0</v>
      </c>
      <c r="R41" s="184">
        <f>PORTIONS!R41*USAGE!$D$18</f>
        <v>0</v>
      </c>
      <c r="S41" s="184">
        <f>PORTIONS!S41*USAGE!$D$19</f>
        <v>0</v>
      </c>
      <c r="T41" s="184">
        <f>PORTIONS!T41*USAGE!$D$20</f>
        <v>0</v>
      </c>
      <c r="U41" s="184">
        <f>PORTIONS!U41*USAGE!$D$21</f>
        <v>0</v>
      </c>
      <c r="V41" s="222">
        <f t="shared" si="1"/>
        <v>0</v>
      </c>
    </row>
    <row r="42">
      <c r="A42" s="139" t="str">
        <f>COSTS!A42&amp;" (g)"</f>
        <v>Tomatoes, grape (g)</v>
      </c>
      <c r="B42" s="140">
        <f>PORTIONS!B42*USAGE!$D$2</f>
        <v>0</v>
      </c>
      <c r="C42" s="184">
        <f>PORTIONS!C42*USAGE!$D$3</f>
        <v>0</v>
      </c>
      <c r="D42" s="184">
        <f>PORTIONS!D42*USAGE!$D$4</f>
        <v>0</v>
      </c>
      <c r="E42" s="184">
        <f>PORTIONS!E42*USAGE!$D$5</f>
        <v>0</v>
      </c>
      <c r="F42" s="184">
        <f>PORTIONS!F42*USAGE!$D$6</f>
        <v>0</v>
      </c>
      <c r="G42" s="184">
        <f>PORTIONS!G42*USAGE!$D$7</f>
        <v>0</v>
      </c>
      <c r="H42" s="184">
        <f>PORTIONS!H42*USAGE!$D$8</f>
        <v>0</v>
      </c>
      <c r="I42" s="184">
        <f>PORTIONS!I42*USAGE!$D$9</f>
        <v>0</v>
      </c>
      <c r="J42" s="184">
        <f>PORTIONS!J42*USAGE!$D$10</f>
        <v>0</v>
      </c>
      <c r="K42" s="184">
        <f>PORTIONS!K42*USAGE!$D$11</f>
        <v>0</v>
      </c>
      <c r="L42" s="184">
        <f>PORTIONS!L42*USAGE!$D$12</f>
        <v>0</v>
      </c>
      <c r="M42" s="140">
        <f>PORTIONS!M42*USAGE!$D$13</f>
        <v>0</v>
      </c>
      <c r="N42" s="184">
        <f>PORTIONS!N42*USAGE!$D$14</f>
        <v>0</v>
      </c>
      <c r="O42" s="184">
        <f>PORTIONS!O42*USAGE!$D$15</f>
        <v>54.72</v>
      </c>
      <c r="P42" s="184">
        <f>PORTIONS!P42*USAGE!$D$16</f>
        <v>0</v>
      </c>
      <c r="Q42" s="140">
        <f>PORTIONS!Q42*USAGE!$D$17</f>
        <v>0</v>
      </c>
      <c r="R42" s="184">
        <f>PORTIONS!R42*USAGE!$D$18</f>
        <v>0</v>
      </c>
      <c r="S42" s="184">
        <f>PORTIONS!S42*USAGE!$D$19</f>
        <v>0</v>
      </c>
      <c r="T42" s="184">
        <f>PORTIONS!T42*USAGE!$D$20</f>
        <v>0</v>
      </c>
      <c r="U42" s="184">
        <f>PORTIONS!U42*USAGE!$D$21</f>
        <v>0</v>
      </c>
      <c r="V42" s="222">
        <f t="shared" si="1"/>
        <v>54.72</v>
      </c>
    </row>
    <row r="43">
      <c r="A43" s="139" t="str">
        <f>COSTS!A43&amp;" (g)"</f>
        <v>WATER (g)</v>
      </c>
      <c r="B43" s="140">
        <f>PORTIONS!B43*USAGE!$D$2</f>
        <v>0</v>
      </c>
      <c r="C43" s="184">
        <f>PORTIONS!C43*USAGE!$D$3</f>
        <v>0</v>
      </c>
      <c r="D43" s="184">
        <f>PORTIONS!D43*USAGE!$D$4</f>
        <v>0</v>
      </c>
      <c r="E43" s="184">
        <f>PORTIONS!E43*USAGE!$D$5</f>
        <v>0</v>
      </c>
      <c r="F43" s="184">
        <f>PORTIONS!F43*USAGE!$D$6</f>
        <v>0</v>
      </c>
      <c r="G43" s="184">
        <f>PORTIONS!G43*USAGE!$D$7</f>
        <v>0</v>
      </c>
      <c r="H43" s="184">
        <f>PORTIONS!H43*USAGE!$D$8</f>
        <v>0</v>
      </c>
      <c r="I43" s="184">
        <f>PORTIONS!I43*USAGE!$D$9</f>
        <v>0</v>
      </c>
      <c r="J43" s="184">
        <f>PORTIONS!J43*USAGE!$D$10</f>
        <v>0</v>
      </c>
      <c r="K43" s="184">
        <f>PORTIONS!K43*USAGE!$D$11</f>
        <v>0</v>
      </c>
      <c r="L43" s="184">
        <f>PORTIONS!L43*USAGE!$D$12</f>
        <v>0</v>
      </c>
      <c r="M43" s="140">
        <f>PORTIONS!M43*USAGE!$D$13</f>
        <v>0</v>
      </c>
      <c r="N43" s="184">
        <f>PORTIONS!N43*USAGE!$D$14</f>
        <v>0</v>
      </c>
      <c r="O43" s="184">
        <f>PORTIONS!O43*USAGE!$D$15</f>
        <v>0</v>
      </c>
      <c r="P43" s="184">
        <f>PORTIONS!P43*USAGE!$D$16</f>
        <v>0</v>
      </c>
      <c r="Q43" s="140">
        <f>PORTIONS!Q43*USAGE!$D$17</f>
        <v>0</v>
      </c>
      <c r="R43" s="184">
        <f>PORTIONS!R43*USAGE!$D$18</f>
        <v>0</v>
      </c>
      <c r="S43" s="184">
        <f>PORTIONS!S43*USAGE!$D$19</f>
        <v>0</v>
      </c>
      <c r="T43" s="184">
        <f>PORTIONS!T43*USAGE!$D$20</f>
        <v>0</v>
      </c>
      <c r="U43" s="184">
        <f>PORTIONS!U43*USAGE!$D$21</f>
        <v>0</v>
      </c>
      <c r="V43" s="222">
        <f t="shared" si="1"/>
        <v>0</v>
      </c>
    </row>
    <row r="44">
      <c r="A44" s="139" t="str">
        <f>COSTS!A44&amp;" (g)"</f>
        <v>YEAST (g)</v>
      </c>
      <c r="B44" s="140">
        <f>PORTIONS!B44*USAGE!$D$2</f>
        <v>0</v>
      </c>
      <c r="C44" s="184">
        <f>PORTIONS!C44*USAGE!$D$3</f>
        <v>0</v>
      </c>
      <c r="D44" s="184">
        <f>PORTIONS!D44*USAGE!$D$4</f>
        <v>0</v>
      </c>
      <c r="E44" s="184">
        <f>PORTIONS!E44*USAGE!$D$5</f>
        <v>0</v>
      </c>
      <c r="F44" s="184">
        <f>PORTIONS!F44*USAGE!$D$6</f>
        <v>0</v>
      </c>
      <c r="G44" s="184">
        <f>PORTIONS!G44*USAGE!$D$7</f>
        <v>0</v>
      </c>
      <c r="H44" s="184">
        <f>PORTIONS!H44*USAGE!$D$8</f>
        <v>0</v>
      </c>
      <c r="I44" s="184">
        <f>PORTIONS!I44*USAGE!$D$9</f>
        <v>0</v>
      </c>
      <c r="J44" s="184">
        <f>PORTIONS!J44*USAGE!$D$10</f>
        <v>0</v>
      </c>
      <c r="K44" s="184">
        <f>PORTIONS!K44*USAGE!$D$11</f>
        <v>0</v>
      </c>
      <c r="L44" s="184">
        <f>PORTIONS!L44*USAGE!$D$12</f>
        <v>0</v>
      </c>
      <c r="M44" s="140">
        <f>PORTIONS!M44*USAGE!$D$13</f>
        <v>0</v>
      </c>
      <c r="N44" s="184">
        <f>PORTIONS!N44*USAGE!$D$14</f>
        <v>0</v>
      </c>
      <c r="O44" s="184">
        <f>PORTIONS!O44*USAGE!$D$15</f>
        <v>0</v>
      </c>
      <c r="P44" s="184">
        <f>PORTIONS!P44*USAGE!$D$16</f>
        <v>0</v>
      </c>
      <c r="Q44" s="140">
        <f>PORTIONS!Q44*USAGE!$D$17</f>
        <v>0</v>
      </c>
      <c r="R44" s="184">
        <f>PORTIONS!R45*USAGE!$D$18</f>
        <v>0</v>
      </c>
      <c r="S44" s="184">
        <f>PORTIONS!S45*USAGE!$D$19</f>
        <v>0</v>
      </c>
      <c r="T44" s="184">
        <f>PORTIONS!T45*USAGE!$D$20</f>
        <v>0</v>
      </c>
      <c r="U44" s="184">
        <f>PORTIONS!U45*USAGE!$D$21</f>
        <v>0</v>
      </c>
      <c r="V44" s="222">
        <f t="shared" si="1"/>
        <v>0</v>
      </c>
    </row>
    <row r="45">
      <c r="A45" s="139" t="str">
        <f>COSTS!A45&amp;" (g)"</f>
        <v>z* Kalamata olives (g)</v>
      </c>
      <c r="B45" s="140">
        <f>PORTIONS!B45*USAGE!$D$2</f>
        <v>0</v>
      </c>
      <c r="C45" s="184">
        <f>PORTIONS!C45*USAGE!$D$3</f>
        <v>0</v>
      </c>
      <c r="D45" s="184">
        <f>PORTIONS!D45*USAGE!$D$4</f>
        <v>0</v>
      </c>
      <c r="E45" s="184">
        <f>PORTIONS!E45*USAGE!$D$5</f>
        <v>0</v>
      </c>
      <c r="F45" s="184">
        <f>PORTIONS!F45*USAGE!$D$6</f>
        <v>0</v>
      </c>
      <c r="G45" s="184">
        <f>PORTIONS!G45*USAGE!$D$7</f>
        <v>0</v>
      </c>
      <c r="H45" s="184">
        <f>PORTIONS!H45*USAGE!$D$8</f>
        <v>0</v>
      </c>
      <c r="I45" s="184">
        <f>PORTIONS!I45*USAGE!$D$9</f>
        <v>0</v>
      </c>
      <c r="J45" s="184">
        <f>PORTIONS!J45*USAGE!$D$10</f>
        <v>0</v>
      </c>
      <c r="K45" s="184">
        <f>PORTIONS!K45*USAGE!$D$11</f>
        <v>0</v>
      </c>
      <c r="L45" s="184">
        <f>PORTIONS!L45*USAGE!$D$12</f>
        <v>0</v>
      </c>
      <c r="M45" s="140">
        <f>PORTIONS!M45*USAGE!$D$13</f>
        <v>0</v>
      </c>
      <c r="N45" s="184">
        <f>PORTIONS!N45*USAGE!$D$14</f>
        <v>0</v>
      </c>
      <c r="O45" s="184">
        <f>PORTIONS!O45*USAGE!$D$15</f>
        <v>0</v>
      </c>
      <c r="P45" s="184">
        <f>PORTIONS!P45*USAGE!$D$16</f>
        <v>0</v>
      </c>
      <c r="Q45" s="140">
        <f>PORTIONS!Q45*USAGE!$D$17</f>
        <v>0</v>
      </c>
      <c r="R45" s="184">
        <f>PORTIONS!R46*USAGE!$D$18</f>
        <v>0</v>
      </c>
      <c r="S45" s="184">
        <f>PORTIONS!S46*USAGE!$D$19</f>
        <v>0</v>
      </c>
      <c r="T45" s="184">
        <f>PORTIONS!T46*USAGE!$D$20</f>
        <v>0</v>
      </c>
      <c r="U45" s="184">
        <f>PORTIONS!U46*USAGE!$D$21</f>
        <v>0</v>
      </c>
      <c r="V45" s="222">
        <f t="shared" si="1"/>
        <v>0</v>
      </c>
    </row>
    <row r="46">
      <c r="A46" s="139" t="str">
        <f>COSTS!A46&amp;" (g)"</f>
        <v>z* Mozzarella, (V) (g)</v>
      </c>
      <c r="B46" s="140">
        <f>PORTIONS!B46*USAGE!$D$2</f>
        <v>0</v>
      </c>
      <c r="C46" s="184">
        <f>PORTIONS!C46*USAGE!$D$3</f>
        <v>0</v>
      </c>
      <c r="D46" s="184">
        <f>PORTIONS!D46*USAGE!$D$4</f>
        <v>0</v>
      </c>
      <c r="E46" s="184">
        <f>PORTIONS!E46*USAGE!$D$5</f>
        <v>0</v>
      </c>
      <c r="F46" s="184">
        <f>PORTIONS!F46*USAGE!$D$6</f>
        <v>0</v>
      </c>
      <c r="G46" s="184">
        <f>PORTIONS!G46*USAGE!$D$7</f>
        <v>0</v>
      </c>
      <c r="H46" s="184">
        <f>PORTIONS!H46*USAGE!$D$8</f>
        <v>0</v>
      </c>
      <c r="I46" s="184">
        <f>PORTIONS!I46*USAGE!$D$9</f>
        <v>0</v>
      </c>
      <c r="J46" s="184">
        <f>PORTIONS!J46*USAGE!$D$10</f>
        <v>0</v>
      </c>
      <c r="K46" s="184">
        <f>PORTIONS!K46*USAGE!$D$11</f>
        <v>0</v>
      </c>
      <c r="L46" s="184">
        <f>PORTIONS!L46*USAGE!$D$12</f>
        <v>0</v>
      </c>
      <c r="M46" s="140">
        <f>PORTIONS!M46*USAGE!$D$13</f>
        <v>0</v>
      </c>
      <c r="N46" s="184">
        <f>PORTIONS!N46*USAGE!$D$14</f>
        <v>0</v>
      </c>
      <c r="O46" s="184">
        <f>PORTIONS!O46*USAGE!$D$15</f>
        <v>0</v>
      </c>
      <c r="P46" s="184">
        <f>PORTIONS!P46*USAGE!$D$16</f>
        <v>0</v>
      </c>
      <c r="Q46" s="140">
        <f>PORTIONS!Q46*USAGE!$D$17</f>
        <v>0</v>
      </c>
      <c r="R46" s="184">
        <f>PORTIONS!R47*USAGE!$D$18</f>
        <v>0</v>
      </c>
      <c r="S46" s="184">
        <f>PORTIONS!S47*USAGE!$D$19</f>
        <v>0</v>
      </c>
      <c r="T46" s="184">
        <f>PORTIONS!T47*USAGE!$D$20</f>
        <v>0</v>
      </c>
      <c r="U46" s="184">
        <f>PORTIONS!U47*USAGE!$D$21</f>
        <v>0</v>
      </c>
      <c r="V46" s="222">
        <f t="shared" si="1"/>
        <v>0</v>
      </c>
    </row>
    <row r="47">
      <c r="A47" s="139" t="str">
        <f>COSTS!A47&amp;" (g)"</f>
        <v>z* Sausage, (V) (g)</v>
      </c>
      <c r="B47" s="140">
        <f>PORTIONS!B47*USAGE!$D$2</f>
        <v>0</v>
      </c>
      <c r="C47" s="184">
        <f>PORTIONS!C47*USAGE!$D$3</f>
        <v>0</v>
      </c>
      <c r="D47" s="184">
        <f>PORTIONS!D47*USAGE!$D$4</f>
        <v>0</v>
      </c>
      <c r="E47" s="184">
        <f>PORTIONS!E47*USAGE!$D$5</f>
        <v>0</v>
      </c>
      <c r="F47" s="184">
        <f>PORTIONS!F47*USAGE!$D$6</f>
        <v>0</v>
      </c>
      <c r="G47" s="184">
        <f>PORTIONS!G47*USAGE!$D$7</f>
        <v>0</v>
      </c>
      <c r="H47" s="184">
        <f>PORTIONS!H47*USAGE!$D$8</f>
        <v>0</v>
      </c>
      <c r="I47" s="184">
        <f>PORTIONS!I47*USAGE!$D$9</f>
        <v>0</v>
      </c>
      <c r="J47" s="184">
        <f>PORTIONS!J47*USAGE!$D$10</f>
        <v>0</v>
      </c>
      <c r="K47" s="184">
        <f>PORTIONS!K47*USAGE!$D$11</f>
        <v>0</v>
      </c>
      <c r="L47" s="184">
        <f>PORTIONS!L47*USAGE!$D$12</f>
        <v>0</v>
      </c>
      <c r="M47" s="140">
        <f>PORTIONS!M47*USAGE!$D$13</f>
        <v>0</v>
      </c>
      <c r="N47" s="184">
        <f>PORTIONS!N47*USAGE!$D$14</f>
        <v>0</v>
      </c>
      <c r="O47" s="184">
        <f>PORTIONS!O47*USAGE!$D$15</f>
        <v>0</v>
      </c>
      <c r="P47" s="184">
        <f>PORTIONS!P47*USAGE!$D$16</f>
        <v>0</v>
      </c>
      <c r="Q47" s="140">
        <f>PORTIONS!Q47*USAGE!$D$17</f>
        <v>0</v>
      </c>
      <c r="R47" s="184">
        <f>PORTIONS!R47*USAGE!$D$18</f>
        <v>0</v>
      </c>
      <c r="S47" s="184">
        <f>PORTIONS!S47*USAGE!$D$19</f>
        <v>0</v>
      </c>
      <c r="T47" s="184">
        <f>PORTIONS!T47*USAGE!$D$20</f>
        <v>0</v>
      </c>
      <c r="U47" s="184">
        <f>PORTIONS!U47*USAGE!$D$21</f>
        <v>0</v>
      </c>
      <c r="V47" s="222">
        <f t="shared" si="1"/>
        <v>0</v>
      </c>
    </row>
    <row r="48">
      <c r="A48" s="139" t="str">
        <f>COSTS!A48&amp;" (g)"</f>
        <v>zz* Chili pepper, crushed (g)</v>
      </c>
      <c r="B48" s="140">
        <f>PORTIONS!B48*USAGE!$D$2</f>
        <v>0</v>
      </c>
      <c r="C48" s="184">
        <f>PORTIONS!C48*USAGE!$D$3</f>
        <v>0</v>
      </c>
      <c r="D48" s="184">
        <f>PORTIONS!D48*USAGE!$D$4</f>
        <v>0</v>
      </c>
      <c r="E48" s="184">
        <f>PORTIONS!E48*USAGE!$D$5</f>
        <v>0</v>
      </c>
      <c r="F48" s="184">
        <f>PORTIONS!F48*USAGE!$D$6</f>
        <v>0</v>
      </c>
      <c r="G48" s="184">
        <f>PORTIONS!G48*USAGE!$D$7</f>
        <v>0</v>
      </c>
      <c r="H48" s="184">
        <f>PORTIONS!H48*USAGE!$D$8</f>
        <v>0</v>
      </c>
      <c r="I48" s="184">
        <f>PORTIONS!I48*USAGE!$D$9</f>
        <v>0</v>
      </c>
      <c r="J48" s="184">
        <f>PORTIONS!J48*USAGE!$D$10</f>
        <v>0</v>
      </c>
      <c r="K48" s="184">
        <f>PORTIONS!K48*USAGE!$D$11</f>
        <v>0</v>
      </c>
      <c r="L48" s="184">
        <f>PORTIONS!L48*USAGE!$D$12</f>
        <v>0</v>
      </c>
      <c r="M48" s="140">
        <f>PORTIONS!M48*USAGE!$D$13</f>
        <v>0</v>
      </c>
      <c r="N48" s="184">
        <f>PORTIONS!N48*USAGE!$D$14</f>
        <v>0</v>
      </c>
      <c r="O48" s="184">
        <f>PORTIONS!O48*USAGE!$D$15</f>
        <v>0</v>
      </c>
      <c r="P48" s="184">
        <f>PORTIONS!P48*USAGE!$D$16</f>
        <v>0</v>
      </c>
      <c r="Q48" s="140">
        <f>PORTIONS!Q48*USAGE!$D$17</f>
        <v>0</v>
      </c>
      <c r="R48" s="184">
        <f>PORTIONS!R48*USAGE!$D$18</f>
        <v>0</v>
      </c>
      <c r="S48" s="184">
        <f>PORTIONS!S48*USAGE!$D$19</f>
        <v>0</v>
      </c>
      <c r="T48" s="184">
        <f>PORTIONS!T48*USAGE!$D$20</f>
        <v>0</v>
      </c>
      <c r="U48" s="184">
        <f>PORTIONS!U48*USAGE!$D$21</f>
        <v>0</v>
      </c>
      <c r="V48" s="222">
        <f t="shared" si="1"/>
        <v>0</v>
      </c>
    </row>
    <row r="49">
      <c r="A49" s="139" t="str">
        <f>COSTS!A49&amp;" (g)"</f>
        <v>zz* Parmesan, grated (g)</v>
      </c>
      <c r="B49" s="140">
        <f>PORTIONS!B49*USAGE!$D$2</f>
        <v>0</v>
      </c>
      <c r="C49" s="184">
        <f>PORTIONS!C49*USAGE!$D$3</f>
        <v>0</v>
      </c>
      <c r="D49" s="184">
        <f>PORTIONS!D49*USAGE!$D$4</f>
        <v>0</v>
      </c>
      <c r="E49" s="184">
        <f>PORTIONS!E49*USAGE!$D$5</f>
        <v>0</v>
      </c>
      <c r="F49" s="184">
        <f>PORTIONS!F49*USAGE!$D$6</f>
        <v>0</v>
      </c>
      <c r="G49" s="184">
        <f>PORTIONS!G49*USAGE!$D$7</f>
        <v>0</v>
      </c>
      <c r="H49" s="184">
        <f>PORTIONS!H49*USAGE!$D$8</f>
        <v>0</v>
      </c>
      <c r="I49" s="184">
        <f>PORTIONS!I49*USAGE!$D$9</f>
        <v>0</v>
      </c>
      <c r="J49" s="184">
        <f>PORTIONS!J49*USAGE!$D$10</f>
        <v>0</v>
      </c>
      <c r="K49" s="184">
        <f>PORTIONS!K49*USAGE!$D$11</f>
        <v>0</v>
      </c>
      <c r="L49" s="184">
        <f>PORTIONS!L49*USAGE!$D$12</f>
        <v>0</v>
      </c>
      <c r="M49" s="140">
        <f>PORTIONS!M49*USAGE!$D$13</f>
        <v>0</v>
      </c>
      <c r="N49" s="184">
        <f>PORTIONS!N49*USAGE!$D$14</f>
        <v>0</v>
      </c>
      <c r="O49" s="184">
        <f>PORTIONS!O49*USAGE!$D$15</f>
        <v>0</v>
      </c>
      <c r="P49" s="184">
        <f>PORTIONS!P49*USAGE!$D$16</f>
        <v>0</v>
      </c>
      <c r="Q49" s="140">
        <f>PORTIONS!Q49*USAGE!$D$17</f>
        <v>0</v>
      </c>
      <c r="R49" s="184">
        <f>PORTIONS!R49*USAGE!$D$18</f>
        <v>0</v>
      </c>
      <c r="S49" s="184">
        <f>PORTIONS!S49*USAGE!$D$19</f>
        <v>0</v>
      </c>
      <c r="T49" s="184">
        <f>PORTIONS!T49*USAGE!$D$20</f>
        <v>0</v>
      </c>
      <c r="U49" s="184">
        <f>PORTIONS!U49*USAGE!$D$21</f>
        <v>0</v>
      </c>
      <c r="V49" s="222">
        <f t="shared" si="1"/>
        <v>0</v>
      </c>
    </row>
    <row r="50">
      <c r="A50" s="139" t="str">
        <f>COSTS!A50&amp;" (g)"</f>
        <v>zz* Yeast, nutritional (g)</v>
      </c>
      <c r="B50" s="140">
        <f>PORTIONS!B52*USAGE!$D$2</f>
        <v>0</v>
      </c>
      <c r="C50" s="184">
        <f>PORTIONS!C52*USAGE!$D$3</f>
        <v>0</v>
      </c>
      <c r="D50" s="184">
        <f>PORTIONS!D52*USAGE!$D$4</f>
        <v>0</v>
      </c>
      <c r="E50" s="184">
        <f>PORTIONS!E52*USAGE!$D$5</f>
        <v>0</v>
      </c>
      <c r="F50" s="184">
        <f>PORTIONS!F52*USAGE!$D$6</f>
        <v>0</v>
      </c>
      <c r="G50" s="184">
        <f>PORTIONS!G52*USAGE!$D$7</f>
        <v>0</v>
      </c>
      <c r="H50" s="184">
        <f>PORTIONS!H52*USAGE!$D$8</f>
        <v>0</v>
      </c>
      <c r="I50" s="184">
        <f>PORTIONS!I52*USAGE!$D$9</f>
        <v>0</v>
      </c>
      <c r="J50" s="184">
        <f>PORTIONS!J52*USAGE!$D$10</f>
        <v>0</v>
      </c>
      <c r="K50" s="184">
        <f>PORTIONS!K52*USAGE!$D$11</f>
        <v>0</v>
      </c>
      <c r="L50" s="184">
        <f>PORTIONS!L52*USAGE!$D$12</f>
        <v>0</v>
      </c>
      <c r="M50" s="140">
        <f>PORTIONS!M52*USAGE!$D$13</f>
        <v>0</v>
      </c>
      <c r="N50" s="184">
        <f>PORTIONS!N52*USAGE!$D$14</f>
        <v>0</v>
      </c>
      <c r="O50" s="184">
        <f>PORTIONS!O52*USAGE!$D$15</f>
        <v>0</v>
      </c>
      <c r="P50" s="184">
        <f>PORTIONS!P52*USAGE!$D$16</f>
        <v>0</v>
      </c>
      <c r="Q50" s="140">
        <f>PORTIONS!Q52*USAGE!$D$17</f>
        <v>0</v>
      </c>
      <c r="R50" s="184">
        <f>PORTIONS!R52*USAGE!$D$18</f>
        <v>0</v>
      </c>
      <c r="S50" s="184">
        <f>PORTIONS!S52*USAGE!$D$19</f>
        <v>0</v>
      </c>
      <c r="T50" s="184">
        <f>PORTIONS!T52*USAGE!$D$20</f>
        <v>0</v>
      </c>
      <c r="U50" s="184">
        <f>PORTIONS!U52*USAGE!$D$21</f>
        <v>0</v>
      </c>
      <c r="V50" s="222">
        <f t="shared" si="1"/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39" t="str">
        <f>COSTS!A1&amp;" (g)"</f>
        <v>COMPONENT (g)</v>
      </c>
      <c r="B1" s="140" t="str">
        <f>USAGE!$A2</f>
        <v>Totals, Pizza</v>
      </c>
      <c r="C1" s="139" t="str">
        <f>USAGE!$A3</f>
        <v>[special]</v>
      </c>
      <c r="D1" s="139" t="str">
        <f>USAGE!$A4</f>
        <v>Breadsticks, Cheese</v>
      </c>
      <c r="E1" s="139" t="str">
        <f>USAGE!$A5</f>
        <v>Breadsticks, Garlic</v>
      </c>
      <c r="F1" s="139" t="str">
        <f>USAGE!$A6</f>
        <v>Fennel Sausage</v>
      </c>
      <c r="G1" s="139" t="str">
        <f>USAGE!$A7</f>
        <v>Margherita</v>
      </c>
      <c r="H1" s="139" t="str">
        <f>USAGE!$A8</f>
        <v>Marinara</v>
      </c>
      <c r="I1" s="139" t="str">
        <f>USAGE!$A9</f>
        <v>Onion</v>
      </c>
      <c r="J1" s="139" t="str">
        <f>USAGE!$A10</f>
        <v>Pepperoni</v>
      </c>
      <c r="K1" s="139" t="str">
        <f>USAGE!$A11</f>
        <v>Quattro Formaggi</v>
      </c>
      <c r="L1" s="139" t="str">
        <f>USAGE!$A12</f>
        <v>Spinach &amp; Mushroom</v>
      </c>
      <c r="M1" s="140" t="str">
        <f>USAGE!$A13</f>
        <v>Totals, Salad</v>
      </c>
      <c r="N1" s="139" t="str">
        <f>USAGE!$A14</f>
        <v>Caesar</v>
      </c>
      <c r="O1" s="139" t="str">
        <f>USAGE!$A15</f>
        <v>Caprese</v>
      </c>
      <c r="P1" s="139" t="str">
        <f>USAGE!$A16</f>
        <v>Spinach</v>
      </c>
      <c r="Q1" s="140" t="str">
        <f>USAGE!$A17</f>
        <v>Totals, Additions</v>
      </c>
      <c r="R1" s="139" t="str">
        <f>USAGE!$A18</f>
        <v>(V) Mozzarella</v>
      </c>
      <c r="S1" s="139" t="str">
        <f>USAGE!$A19</f>
        <v>(V) Sausage</v>
      </c>
      <c r="T1" s="139" t="str">
        <f>USAGE!$A20</f>
        <v>Anchovy fillets</v>
      </c>
      <c r="U1" s="139" t="str">
        <f>USAGE!$A21</f>
        <v>Kalamata olives</v>
      </c>
      <c r="V1" s="189" t="s">
        <v>270</v>
      </c>
    </row>
    <row r="2">
      <c r="A2" s="139" t="str">
        <f>COSTS!A2&amp;" (g)"</f>
        <v>Anchovy fillets (g)</v>
      </c>
      <c r="B2" s="140">
        <f>PORTIONS!B2*USAGE!$E$2</f>
        <v>0</v>
      </c>
      <c r="C2" s="184">
        <f>PORTIONS!C2*USAGE!$E$3</f>
        <v>0</v>
      </c>
      <c r="D2" s="184">
        <f>PORTIONS!D2*USAGE!$E$4</f>
        <v>0</v>
      </c>
      <c r="E2" s="184">
        <f>PORTIONS!E2*USAGE!$E$5</f>
        <v>0</v>
      </c>
      <c r="F2" s="184">
        <f>PORTIONS!F2*USAGE!$E$6</f>
        <v>0</v>
      </c>
      <c r="G2" s="184">
        <f>PORTIONS!G2*USAGE!$E$7</f>
        <v>0</v>
      </c>
      <c r="H2" s="184">
        <f>PORTIONS!H2*USAGE!$E$8</f>
        <v>0</v>
      </c>
      <c r="I2" s="184">
        <f>PORTIONS!I2*USAGE!$E$9</f>
        <v>0</v>
      </c>
      <c r="J2" s="184">
        <f>PORTIONS!J2*USAGE!$E$10</f>
        <v>0</v>
      </c>
      <c r="K2" s="184">
        <f>PORTIONS!K2*USAGE!$E$11</f>
        <v>0</v>
      </c>
      <c r="L2" s="184">
        <f>PORTIONS!L2*USAGE!$E$12</f>
        <v>0</v>
      </c>
      <c r="M2" s="140">
        <f>PORTIONS!M2*USAGE!$E$13</f>
        <v>0</v>
      </c>
      <c r="N2" s="184">
        <f>PORTIONS!N2*USAGE!$E$14</f>
        <v>0</v>
      </c>
      <c r="O2" s="184">
        <f>PORTIONS!O2*USAGE!$E$15</f>
        <v>0</v>
      </c>
      <c r="P2" s="184">
        <f>PORTIONS!P2*USAGE!$E$16</f>
        <v>0</v>
      </c>
      <c r="Q2" s="140">
        <f>PORTIONS!Q2*USAGE!$E$17</f>
        <v>0</v>
      </c>
      <c r="R2" s="184">
        <f>PORTIONS!R2*USAGE!$E$18</f>
        <v>0</v>
      </c>
      <c r="S2" s="184">
        <f>PORTIONS!S2*USAGE!$E$19</f>
        <v>0</v>
      </c>
      <c r="T2" s="184">
        <f>PORTIONS!T2*USAGE!$E$20</f>
        <v>0</v>
      </c>
      <c r="U2" s="184">
        <f>PORTIONS!U2*USAGE!$E$21</f>
        <v>0</v>
      </c>
      <c r="V2" s="222">
        <f t="shared" ref="V2:V50" si="1">SUM(B2:U2)</f>
        <v>0</v>
      </c>
    </row>
    <row r="3">
      <c r="A3" s="139" t="str">
        <f>COSTS!A3&amp;" (g)"</f>
        <v>Balsamic vinegar (g)</v>
      </c>
      <c r="B3" s="140">
        <f>PORTIONS!B3*USAGE!$E$2</f>
        <v>0</v>
      </c>
      <c r="C3" s="184">
        <f>PORTIONS!C3*USAGE!$E$3</f>
        <v>0</v>
      </c>
      <c r="D3" s="184">
        <f>PORTIONS!D3*USAGE!$E$4</f>
        <v>0</v>
      </c>
      <c r="E3" s="184">
        <f>PORTIONS!E3*USAGE!$E$5</f>
        <v>0</v>
      </c>
      <c r="F3" s="184">
        <f>PORTIONS!F3*USAGE!$E$6</f>
        <v>0</v>
      </c>
      <c r="G3" s="184">
        <f>PORTIONS!G3*USAGE!$E$7</f>
        <v>0</v>
      </c>
      <c r="H3" s="184">
        <f>PORTIONS!H3*USAGE!$E$8</f>
        <v>0</v>
      </c>
      <c r="I3" s="184">
        <f>PORTIONS!I3*USAGE!$E$9</f>
        <v>0</v>
      </c>
      <c r="J3" s="184">
        <f>PORTIONS!J3*USAGE!$E$10</f>
        <v>0</v>
      </c>
      <c r="K3" s="184">
        <f>PORTIONS!K3*USAGE!$E$11</f>
        <v>0</v>
      </c>
      <c r="L3" s="184">
        <f>PORTIONS!L3*USAGE!$E$12</f>
        <v>0</v>
      </c>
      <c r="M3" s="140">
        <f>PORTIONS!M3*USAGE!$E$13</f>
        <v>0</v>
      </c>
      <c r="N3" s="184">
        <f>PORTIONS!N3*USAGE!$E$14</f>
        <v>0</v>
      </c>
      <c r="O3" s="184">
        <f>PORTIONS!O3*USAGE!$E$15</f>
        <v>10.816</v>
      </c>
      <c r="P3" s="184">
        <f>PORTIONS!P3*USAGE!$E$16</f>
        <v>11.26666667</v>
      </c>
      <c r="Q3" s="140">
        <f>PORTIONS!Q3*USAGE!$E$17</f>
        <v>0</v>
      </c>
      <c r="R3" s="184">
        <f>PORTIONS!R3*USAGE!$E$18</f>
        <v>0</v>
      </c>
      <c r="S3" s="184">
        <f>PORTIONS!S3*USAGE!$E$19</f>
        <v>0</v>
      </c>
      <c r="T3" s="184">
        <f>PORTIONS!T3*USAGE!$E$20</f>
        <v>0</v>
      </c>
      <c r="U3" s="184">
        <f>PORTIONS!U3*USAGE!$E$21</f>
        <v>0</v>
      </c>
      <c r="V3" s="222">
        <f t="shared" si="1"/>
        <v>22.08266667</v>
      </c>
    </row>
    <row r="4">
      <c r="A4" s="139" t="str">
        <f>COSTS!A4&amp;" (g)"</f>
        <v>Basil (g)</v>
      </c>
      <c r="B4" s="140">
        <f>PORTIONS!B4*USAGE!$E$2</f>
        <v>0</v>
      </c>
      <c r="C4" s="184">
        <f>PORTIONS!C4*USAGE!$E$3</f>
        <v>0</v>
      </c>
      <c r="D4" s="184">
        <f>PORTIONS!D4*USAGE!$E$4</f>
        <v>0</v>
      </c>
      <c r="E4" s="184">
        <f>PORTIONS!E4*USAGE!$E$5</f>
        <v>0</v>
      </c>
      <c r="F4" s="184">
        <f>PORTIONS!F4*USAGE!$E$6</f>
        <v>53.51666667</v>
      </c>
      <c r="G4" s="184">
        <f>PORTIONS!G4*USAGE!$E$7</f>
        <v>73.23333333</v>
      </c>
      <c r="H4" s="184">
        <f>PORTIONS!H4*USAGE!$E$8</f>
        <v>16.9</v>
      </c>
      <c r="I4" s="184">
        <f>PORTIONS!I4*USAGE!$E$9</f>
        <v>0</v>
      </c>
      <c r="J4" s="184">
        <f>PORTIONS!J4*USAGE!$E$10</f>
        <v>0</v>
      </c>
      <c r="K4" s="184">
        <f>PORTIONS!K4*USAGE!$E$11</f>
        <v>0</v>
      </c>
      <c r="L4" s="184">
        <f>PORTIONS!L4*USAGE!$E$12</f>
        <v>0</v>
      </c>
      <c r="M4" s="140">
        <f>PORTIONS!M4*USAGE!$E$13</f>
        <v>0</v>
      </c>
      <c r="N4" s="184">
        <f>PORTIONS!N4*USAGE!$E$14</f>
        <v>0</v>
      </c>
      <c r="O4" s="184">
        <f>PORTIONS!O4*USAGE!$E$15</f>
        <v>5.408</v>
      </c>
      <c r="P4" s="184">
        <f>PORTIONS!P4*USAGE!$E$16</f>
        <v>0</v>
      </c>
      <c r="Q4" s="140">
        <f>PORTIONS!Q4*USAGE!$E$17</f>
        <v>0</v>
      </c>
      <c r="R4" s="184">
        <f>PORTIONS!R4*USAGE!$E$18</f>
        <v>0</v>
      </c>
      <c r="S4" s="184">
        <f>PORTIONS!S4*USAGE!$E$19</f>
        <v>0</v>
      </c>
      <c r="T4" s="184">
        <f>PORTIONS!T4*USAGE!$E$20</f>
        <v>0</v>
      </c>
      <c r="U4" s="184">
        <f>PORTIONS!U4*USAGE!$E$21</f>
        <v>0</v>
      </c>
      <c r="V4" s="222">
        <f t="shared" si="1"/>
        <v>149.058</v>
      </c>
    </row>
    <row r="5">
      <c r="A5" s="139" t="str">
        <f>COSTS!A5&amp;" (g)"</f>
        <v>BIGA (g)</v>
      </c>
      <c r="B5" s="140">
        <f>PORTIONS!B5*USAGE!$E$2</f>
        <v>0</v>
      </c>
      <c r="C5" s="184">
        <f>PORTIONS!C5*USAGE!$E$3</f>
        <v>0</v>
      </c>
      <c r="D5" s="184">
        <f>PORTIONS!D5*USAGE!$E$4</f>
        <v>0</v>
      </c>
      <c r="E5" s="184">
        <f>PORTIONS!E5*USAGE!$E$5</f>
        <v>0</v>
      </c>
      <c r="F5" s="184">
        <f>PORTIONS!F5*USAGE!$E$6</f>
        <v>0</v>
      </c>
      <c r="G5" s="184">
        <f>PORTIONS!G5*USAGE!$E$7</f>
        <v>0</v>
      </c>
      <c r="H5" s="184">
        <f>PORTIONS!H5*USAGE!$E$8</f>
        <v>0</v>
      </c>
      <c r="I5" s="184">
        <f>PORTIONS!I5*USAGE!$E$9</f>
        <v>0</v>
      </c>
      <c r="J5" s="184">
        <f>PORTIONS!J5*USAGE!$E$10</f>
        <v>0</v>
      </c>
      <c r="K5" s="184">
        <f>PORTIONS!K5*USAGE!$E$11</f>
        <v>0</v>
      </c>
      <c r="L5" s="184">
        <f>PORTIONS!L5*USAGE!$E$12</f>
        <v>0</v>
      </c>
      <c r="M5" s="140">
        <f>PORTIONS!M5*USAGE!$E$13</f>
        <v>0</v>
      </c>
      <c r="N5" s="184">
        <f>PORTIONS!N5*USAGE!$E$14</f>
        <v>0</v>
      </c>
      <c r="O5" s="184">
        <f>PORTIONS!O5*USAGE!$E$15</f>
        <v>0</v>
      </c>
      <c r="P5" s="184">
        <f>PORTIONS!P5*USAGE!$E$16</f>
        <v>0</v>
      </c>
      <c r="Q5" s="140">
        <f>PORTIONS!Q5*USAGE!$E$17</f>
        <v>0</v>
      </c>
      <c r="R5" s="184">
        <f>PORTIONS!R5*USAGE!$E$18</f>
        <v>0</v>
      </c>
      <c r="S5" s="184">
        <f>PORTIONS!S5*USAGE!$E$19</f>
        <v>0</v>
      </c>
      <c r="T5" s="184">
        <f>PORTIONS!T5*USAGE!$E$20</f>
        <v>0</v>
      </c>
      <c r="U5" s="184">
        <f>PORTIONS!U5*USAGE!$E$21</f>
        <v>0</v>
      </c>
      <c r="V5" s="222">
        <f t="shared" si="1"/>
        <v>0</v>
      </c>
    </row>
    <row r="6">
      <c r="A6" s="139" t="str">
        <f>COSTS!A6&amp;" (g)"</f>
        <v>Caesar dressing (g)</v>
      </c>
      <c r="B6" s="140">
        <f>PORTIONS!B6*USAGE!$E$2</f>
        <v>0</v>
      </c>
      <c r="C6" s="184">
        <f>PORTIONS!C6*USAGE!$E$3</f>
        <v>0</v>
      </c>
      <c r="D6" s="184">
        <f>PORTIONS!D6*USAGE!$E$4</f>
        <v>0</v>
      </c>
      <c r="E6" s="184">
        <f>PORTIONS!E6*USAGE!$E$5</f>
        <v>0</v>
      </c>
      <c r="F6" s="184">
        <f>PORTIONS!F6*USAGE!$E$6</f>
        <v>0</v>
      </c>
      <c r="G6" s="184">
        <f>PORTIONS!G6*USAGE!$E$7</f>
        <v>0</v>
      </c>
      <c r="H6" s="184">
        <f>PORTIONS!H6*USAGE!$E$8</f>
        <v>0</v>
      </c>
      <c r="I6" s="184">
        <f>PORTIONS!I6*USAGE!$E$9</f>
        <v>0</v>
      </c>
      <c r="J6" s="184">
        <f>PORTIONS!J6*USAGE!$E$10</f>
        <v>0</v>
      </c>
      <c r="K6" s="184">
        <f>PORTIONS!K6*USAGE!$E$11</f>
        <v>0</v>
      </c>
      <c r="L6" s="184">
        <f>PORTIONS!L6*USAGE!$E$12</f>
        <v>0</v>
      </c>
      <c r="M6" s="140">
        <f>PORTIONS!M6*USAGE!$E$13</f>
        <v>0</v>
      </c>
      <c r="N6" s="184">
        <f>PORTIONS!N6*USAGE!$E$14</f>
        <v>114.92</v>
      </c>
      <c r="O6" s="184">
        <f>PORTIONS!O6*USAGE!$E$15</f>
        <v>0</v>
      </c>
      <c r="P6" s="184">
        <f>PORTIONS!P6*USAGE!$E$16</f>
        <v>0</v>
      </c>
      <c r="Q6" s="140">
        <f>PORTIONS!Q6*USAGE!$E$17</f>
        <v>0</v>
      </c>
      <c r="R6" s="184">
        <f>PORTIONS!R6*USAGE!$E$18</f>
        <v>0</v>
      </c>
      <c r="S6" s="184">
        <f>PORTIONS!S6*USAGE!$E$19</f>
        <v>0</v>
      </c>
      <c r="T6" s="184">
        <f>PORTIONS!T6*USAGE!$E$20</f>
        <v>0</v>
      </c>
      <c r="U6" s="184">
        <f>PORTIONS!U6*USAGE!$E$21</f>
        <v>0</v>
      </c>
      <c r="V6" s="222">
        <f t="shared" si="1"/>
        <v>114.92</v>
      </c>
    </row>
    <row r="7">
      <c r="A7" s="139" t="str">
        <f>COSTS!A7&amp;" (g)"</f>
        <v>Cranberries, dried (g)</v>
      </c>
      <c r="B7" s="140">
        <f>PORTIONS!B7*USAGE!$E$2</f>
        <v>0</v>
      </c>
      <c r="C7" s="184">
        <f>PORTIONS!C7*USAGE!$E$3</f>
        <v>0</v>
      </c>
      <c r="D7" s="184">
        <f>PORTIONS!D7*USAGE!$E$4</f>
        <v>0</v>
      </c>
      <c r="E7" s="184">
        <f>PORTIONS!E7*USAGE!$E$5</f>
        <v>0</v>
      </c>
      <c r="F7" s="184">
        <f>PORTIONS!F7*USAGE!$E$6</f>
        <v>0</v>
      </c>
      <c r="G7" s="184">
        <f>PORTIONS!G7*USAGE!$E$7</f>
        <v>0</v>
      </c>
      <c r="H7" s="184">
        <f>PORTIONS!H7*USAGE!$E$8</f>
        <v>0</v>
      </c>
      <c r="I7" s="184">
        <f>PORTIONS!I7*USAGE!$E$9</f>
        <v>0</v>
      </c>
      <c r="J7" s="184">
        <f>PORTIONS!J7*USAGE!$E$10</f>
        <v>0</v>
      </c>
      <c r="K7" s="184">
        <f>PORTIONS!K7*USAGE!$E$11</f>
        <v>0</v>
      </c>
      <c r="L7" s="184">
        <f>PORTIONS!L7*USAGE!$E$12</f>
        <v>0</v>
      </c>
      <c r="M7" s="140">
        <f>PORTIONS!M7*USAGE!$E$13</f>
        <v>0</v>
      </c>
      <c r="N7" s="184">
        <f>PORTIONS!N7*USAGE!$E$14</f>
        <v>0</v>
      </c>
      <c r="O7" s="184">
        <f>PORTIONS!O7*USAGE!$E$15</f>
        <v>0</v>
      </c>
      <c r="P7" s="184">
        <f>PORTIONS!P7*USAGE!$E$16</f>
        <v>22.53333333</v>
      </c>
      <c r="Q7" s="140">
        <f>PORTIONS!Q7*USAGE!$E$17</f>
        <v>0</v>
      </c>
      <c r="R7" s="184">
        <f>PORTIONS!R7*USAGE!$E$18</f>
        <v>0</v>
      </c>
      <c r="S7" s="184">
        <f>PORTIONS!S7*USAGE!$E$19</f>
        <v>0</v>
      </c>
      <c r="T7" s="184">
        <f>PORTIONS!T7*USAGE!$E$20</f>
        <v>0</v>
      </c>
      <c r="U7" s="184">
        <f>PORTIONS!U7*USAGE!$E$21</f>
        <v>0</v>
      </c>
      <c r="V7" s="222">
        <f t="shared" si="1"/>
        <v>22.53333333</v>
      </c>
    </row>
    <row r="8">
      <c r="A8" s="139" t="str">
        <f>COSTS!A8&amp;" (g)"</f>
        <v>Croutons (g)</v>
      </c>
      <c r="B8" s="140">
        <f>PORTIONS!B8*USAGE!$E$2</f>
        <v>0</v>
      </c>
      <c r="C8" s="184">
        <f>PORTIONS!C8*USAGE!$E$3</f>
        <v>0</v>
      </c>
      <c r="D8" s="184">
        <f>PORTIONS!D8*USAGE!$E$4</f>
        <v>0</v>
      </c>
      <c r="E8" s="184">
        <f>PORTIONS!E8*USAGE!$E$5</f>
        <v>0</v>
      </c>
      <c r="F8" s="184">
        <f>PORTIONS!F8*USAGE!$E$6</f>
        <v>0</v>
      </c>
      <c r="G8" s="184">
        <f>PORTIONS!G8*USAGE!$E$7</f>
        <v>0</v>
      </c>
      <c r="H8" s="184">
        <f>PORTIONS!H8*USAGE!$E$8</f>
        <v>0</v>
      </c>
      <c r="I8" s="184">
        <f>PORTIONS!I8*USAGE!$E$9</f>
        <v>0</v>
      </c>
      <c r="J8" s="184">
        <f>PORTIONS!J8*USAGE!$E$10</f>
        <v>0</v>
      </c>
      <c r="K8" s="184">
        <f>PORTIONS!K8*USAGE!$E$11</f>
        <v>0</v>
      </c>
      <c r="L8" s="184">
        <f>PORTIONS!L8*USAGE!$E$12</f>
        <v>0</v>
      </c>
      <c r="M8" s="140">
        <f>PORTIONS!M8*USAGE!$E$13</f>
        <v>0</v>
      </c>
      <c r="N8" s="184">
        <f>PORTIONS!N8*USAGE!$E$14</f>
        <v>68.952</v>
      </c>
      <c r="O8" s="184">
        <f>PORTIONS!O8*USAGE!$E$15</f>
        <v>0</v>
      </c>
      <c r="P8" s="184">
        <f>PORTIONS!P8*USAGE!$E$16</f>
        <v>0</v>
      </c>
      <c r="Q8" s="140">
        <f>PORTIONS!Q8*USAGE!$E$17</f>
        <v>0</v>
      </c>
      <c r="R8" s="184">
        <f>PORTIONS!R8*USAGE!$E$18</f>
        <v>0</v>
      </c>
      <c r="S8" s="184">
        <f>PORTIONS!S8*USAGE!$E$19</f>
        <v>0</v>
      </c>
      <c r="T8" s="184">
        <f>PORTIONS!T8*USAGE!$E$20</f>
        <v>0</v>
      </c>
      <c r="U8" s="184">
        <f>PORTIONS!U8*USAGE!$E$21</f>
        <v>0</v>
      </c>
      <c r="V8" s="222">
        <f t="shared" si="1"/>
        <v>68.952</v>
      </c>
    </row>
    <row r="9">
      <c r="A9" s="139" t="str">
        <f>COSTS!A9&amp;" (g)"</f>
        <v>Dough (g)</v>
      </c>
      <c r="B9" s="140">
        <f>PORTIONS!B9*USAGE!$E$2</f>
        <v>0</v>
      </c>
      <c r="C9" s="184">
        <f>PORTIONS!C9*USAGE!$E$3</f>
        <v>0</v>
      </c>
      <c r="D9" s="184">
        <f>PORTIONS!D9*USAGE!$E$4</f>
        <v>298.5666667</v>
      </c>
      <c r="E9" s="184">
        <f>PORTIONS!E9*USAGE!$E$5</f>
        <v>895.7</v>
      </c>
      <c r="F9" s="184">
        <f>PORTIONS!F9*USAGE!$E$6</f>
        <v>2836.383333</v>
      </c>
      <c r="G9" s="184">
        <f>PORTIONS!G9*USAGE!$E$7</f>
        <v>3881.366667</v>
      </c>
      <c r="H9" s="184">
        <f>PORTIONS!H9*USAGE!$E$8</f>
        <v>895.7</v>
      </c>
      <c r="I9" s="184">
        <f>PORTIONS!I9*USAGE!$E$9</f>
        <v>895.7</v>
      </c>
      <c r="J9" s="184">
        <f>PORTIONS!J9*USAGE!$E$10</f>
        <v>3134.95</v>
      </c>
      <c r="K9" s="184">
        <f>PORTIONS!K9*USAGE!$E$11</f>
        <v>895.7</v>
      </c>
      <c r="L9" s="184">
        <f>PORTIONS!L9*USAGE!$E$12</f>
        <v>1791.4</v>
      </c>
      <c r="M9" s="140">
        <f>PORTIONS!M9*USAGE!$E$13</f>
        <v>0</v>
      </c>
      <c r="N9" s="184">
        <f>PORTIONS!N9*USAGE!$E$14</f>
        <v>0</v>
      </c>
      <c r="O9" s="184">
        <f>PORTIONS!O9*USAGE!$E$15</f>
        <v>0</v>
      </c>
      <c r="P9" s="184">
        <f>PORTIONS!P9*USAGE!$E$16</f>
        <v>0</v>
      </c>
      <c r="Q9" s="140">
        <f>PORTIONS!Q9*USAGE!$E$17</f>
        <v>0</v>
      </c>
      <c r="R9" s="184">
        <f>PORTIONS!R9*USAGE!$E$18</f>
        <v>0</v>
      </c>
      <c r="S9" s="184">
        <f>PORTIONS!S9*USAGE!$E$19</f>
        <v>0</v>
      </c>
      <c r="T9" s="184">
        <f>PORTIONS!T9*USAGE!$E$20</f>
        <v>0</v>
      </c>
      <c r="U9" s="184">
        <f>PORTIONS!U9*USAGE!$E$21</f>
        <v>0</v>
      </c>
      <c r="V9" s="222">
        <f t="shared" si="1"/>
        <v>15525.46667</v>
      </c>
    </row>
    <row r="10">
      <c r="A10" s="150" t="str">
        <f>COSTS!A10&amp;" (g)"</f>
        <v>EGGS (g)</v>
      </c>
      <c r="B10" s="150">
        <f>PORTIONS!B10*USAGE!$E$2</f>
        <v>0</v>
      </c>
      <c r="C10" s="150">
        <f>PORTIONS!C10*USAGE!$E$3</f>
        <v>0</v>
      </c>
      <c r="D10" s="150">
        <f>PORTIONS!D10*USAGE!$E$4</f>
        <v>0</v>
      </c>
      <c r="E10" s="150">
        <f>PORTIONS!E10*USAGE!$E$5</f>
        <v>0</v>
      </c>
      <c r="F10" s="150">
        <f>PORTIONS!F10*USAGE!$E$6</f>
        <v>0</v>
      </c>
      <c r="G10" s="150">
        <f>PORTIONS!G10*USAGE!$E$7</f>
        <v>0</v>
      </c>
      <c r="H10" s="150">
        <f>PORTIONS!H10*USAGE!$E$8</f>
        <v>0</v>
      </c>
      <c r="I10" s="150">
        <f>PORTIONS!I10*USAGE!$E$9</f>
        <v>0</v>
      </c>
      <c r="J10" s="150">
        <f>PORTIONS!J10*USAGE!$E$10</f>
        <v>0</v>
      </c>
      <c r="K10" s="150">
        <f>PORTIONS!K10*USAGE!$E$11</f>
        <v>0</v>
      </c>
      <c r="L10" s="150">
        <f>PORTIONS!L10*USAGE!$E$12</f>
        <v>0</v>
      </c>
      <c r="M10" s="150">
        <f>PORTIONS!M10*USAGE!$E$13</f>
        <v>0</v>
      </c>
      <c r="N10" s="150">
        <f>PORTIONS!N10*USAGE!$E$14</f>
        <v>0</v>
      </c>
      <c r="O10" s="150">
        <f>PORTIONS!O10*USAGE!$E$15</f>
        <v>0</v>
      </c>
      <c r="P10" s="150">
        <f>PORTIONS!P10*USAGE!$E$16</f>
        <v>0</v>
      </c>
      <c r="Q10" s="150">
        <f>PORTIONS!Q10*USAGE!$E$17</f>
        <v>0</v>
      </c>
      <c r="R10" s="150">
        <f>PORTIONS!R10*USAGE!$E$18</f>
        <v>0</v>
      </c>
      <c r="S10" s="150">
        <f>PORTIONS!S10*USAGE!$E$19</f>
        <v>0</v>
      </c>
      <c r="T10" s="150">
        <f>PORTIONS!T10*USAGE!$E$20</f>
        <v>0</v>
      </c>
      <c r="U10" s="150">
        <f>PORTIONS!U10*USAGE!$E$21</f>
        <v>0</v>
      </c>
      <c r="V10" s="222">
        <f t="shared" si="1"/>
        <v>0</v>
      </c>
    </row>
    <row r="11">
      <c r="A11" s="139" t="str">
        <f>COSTS!A11&amp;" (g)"</f>
        <v>FLOUR, WHITE (g)</v>
      </c>
      <c r="B11" s="140">
        <f>PORTIONS!B11*USAGE!$E$2</f>
        <v>0</v>
      </c>
      <c r="C11" s="184">
        <f>PORTIONS!C11*USAGE!$E$3</f>
        <v>0</v>
      </c>
      <c r="D11" s="184">
        <f>PORTIONS!D11*USAGE!$E$4</f>
        <v>0</v>
      </c>
      <c r="E11" s="184">
        <f>PORTIONS!E11*USAGE!$E$5</f>
        <v>0</v>
      </c>
      <c r="F11" s="184">
        <f>PORTIONS!F11*USAGE!$E$6</f>
        <v>0</v>
      </c>
      <c r="G11" s="184">
        <f>PORTIONS!G11*USAGE!$E$7</f>
        <v>0</v>
      </c>
      <c r="H11" s="184">
        <f>PORTIONS!H11*USAGE!$E$8</f>
        <v>0</v>
      </c>
      <c r="I11" s="184">
        <f>PORTIONS!I11*USAGE!$E$9</f>
        <v>0</v>
      </c>
      <c r="J11" s="184">
        <f>PORTIONS!J11*USAGE!$E$10</f>
        <v>0</v>
      </c>
      <c r="K11" s="184">
        <f>PORTIONS!K11*USAGE!$E$11</f>
        <v>0</v>
      </c>
      <c r="L11" s="184">
        <f>PORTIONS!L11*USAGE!$E$12</f>
        <v>0</v>
      </c>
      <c r="M11" s="140">
        <f>PORTIONS!M11*USAGE!$E$13</f>
        <v>0</v>
      </c>
      <c r="N11" s="184">
        <f>PORTIONS!N11*USAGE!$E$14</f>
        <v>0</v>
      </c>
      <c r="O11" s="184">
        <f>PORTIONS!O11*USAGE!$E$15</f>
        <v>0</v>
      </c>
      <c r="P11" s="184">
        <f>PORTIONS!P11*USAGE!$E$16</f>
        <v>0</v>
      </c>
      <c r="Q11" s="140">
        <f>PORTIONS!Q11*USAGE!$E$17</f>
        <v>0</v>
      </c>
      <c r="R11" s="184">
        <f>PORTIONS!R11*USAGE!$E$18</f>
        <v>0</v>
      </c>
      <c r="S11" s="184">
        <f>PORTIONS!S11*USAGE!$E$19</f>
        <v>0</v>
      </c>
      <c r="T11" s="184">
        <f>PORTIONS!T11*USAGE!$E$20</f>
        <v>0</v>
      </c>
      <c r="U11" s="184">
        <f>PORTIONS!U11*USAGE!$E$21</f>
        <v>0</v>
      </c>
      <c r="V11" s="222">
        <f t="shared" si="1"/>
        <v>0</v>
      </c>
    </row>
    <row r="12">
      <c r="A12" s="139" t="str">
        <f>COSTS!A12&amp;" (g)"</f>
        <v>FLOUR, WHOLE WHEAT (g)</v>
      </c>
      <c r="B12" s="140">
        <f>PORTIONS!B12*USAGE!$E$2</f>
        <v>0</v>
      </c>
      <c r="C12" s="184">
        <f>PORTIONS!C12*USAGE!$E$3</f>
        <v>0</v>
      </c>
      <c r="D12" s="184">
        <f>PORTIONS!D12*USAGE!$E$4</f>
        <v>0</v>
      </c>
      <c r="E12" s="184">
        <f>PORTIONS!E12*USAGE!$E$5</f>
        <v>0</v>
      </c>
      <c r="F12" s="184">
        <f>PORTIONS!F12*USAGE!$E$6</f>
        <v>0</v>
      </c>
      <c r="G12" s="184">
        <f>PORTIONS!G12*USAGE!$E$7</f>
        <v>0</v>
      </c>
      <c r="H12" s="184">
        <f>PORTIONS!H12*USAGE!$E$8</f>
        <v>0</v>
      </c>
      <c r="I12" s="184">
        <f>PORTIONS!I12*USAGE!$E$9</f>
        <v>0</v>
      </c>
      <c r="J12" s="184">
        <f>PORTIONS!J12*USAGE!$E$10</f>
        <v>0</v>
      </c>
      <c r="K12" s="184">
        <f>PORTIONS!K12*USAGE!$E$11</f>
        <v>0</v>
      </c>
      <c r="L12" s="184">
        <f>PORTIONS!L12*USAGE!$E$12</f>
        <v>0</v>
      </c>
      <c r="M12" s="140">
        <f>PORTIONS!M12*USAGE!$E$13</f>
        <v>0</v>
      </c>
      <c r="N12" s="184">
        <f>PORTIONS!N12*USAGE!$E$14</f>
        <v>0</v>
      </c>
      <c r="O12" s="184">
        <f>PORTIONS!O12*USAGE!$E$15</f>
        <v>0</v>
      </c>
      <c r="P12" s="184">
        <f>PORTIONS!P12*USAGE!$E$16</f>
        <v>0</v>
      </c>
      <c r="Q12" s="140">
        <f>PORTIONS!Q12*USAGE!$E$17</f>
        <v>0</v>
      </c>
      <c r="R12" s="184">
        <f>PORTIONS!R12*USAGE!$E$18</f>
        <v>0</v>
      </c>
      <c r="S12" s="184">
        <f>PORTIONS!S12*USAGE!$E$19</f>
        <v>0</v>
      </c>
      <c r="T12" s="184">
        <f>PORTIONS!T12*USAGE!$E$20</f>
        <v>0</v>
      </c>
      <c r="U12" s="184">
        <f>PORTIONS!U12*USAGE!$E$21</f>
        <v>0</v>
      </c>
      <c r="V12" s="222">
        <f t="shared" si="1"/>
        <v>0</v>
      </c>
    </row>
    <row r="13">
      <c r="A13" s="139" t="str">
        <f>COSTS!A13&amp;" (g)"</f>
        <v>Garlic, raw (g)</v>
      </c>
      <c r="B13" s="140">
        <f>PORTIONS!B13*USAGE!$E$2</f>
        <v>0</v>
      </c>
      <c r="C13" s="184">
        <f>PORTIONS!C13*USAGE!$E$3</f>
        <v>0</v>
      </c>
      <c r="D13" s="184">
        <f>PORTIONS!D13*USAGE!$E$4</f>
        <v>0</v>
      </c>
      <c r="E13" s="184">
        <f>PORTIONS!E13*USAGE!$E$5</f>
        <v>0</v>
      </c>
      <c r="F13" s="184">
        <f>PORTIONS!F13*USAGE!$E$6</f>
        <v>0</v>
      </c>
      <c r="G13" s="184">
        <f>PORTIONS!G13*USAGE!$E$7</f>
        <v>0</v>
      </c>
      <c r="H13" s="184">
        <f>PORTIONS!H13*USAGE!$E$8</f>
        <v>27.04</v>
      </c>
      <c r="I13" s="184">
        <f>PORTIONS!I13*USAGE!$E$9</f>
        <v>0</v>
      </c>
      <c r="J13" s="184">
        <f>PORTIONS!J13*USAGE!$E$10</f>
        <v>0</v>
      </c>
      <c r="K13" s="184">
        <f>PORTIONS!K13*USAGE!$E$11</f>
        <v>0</v>
      </c>
      <c r="L13" s="184">
        <f>PORTIONS!L13*USAGE!$E$12</f>
        <v>0</v>
      </c>
      <c r="M13" s="140">
        <f>PORTIONS!M13*USAGE!$E$13</f>
        <v>0</v>
      </c>
      <c r="N13" s="184">
        <f>PORTIONS!N13*USAGE!$E$14</f>
        <v>0</v>
      </c>
      <c r="O13" s="184">
        <f>PORTIONS!O13*USAGE!$E$15</f>
        <v>0</v>
      </c>
      <c r="P13" s="184">
        <f>PORTIONS!P13*USAGE!$E$16</f>
        <v>0</v>
      </c>
      <c r="Q13" s="140">
        <f>PORTIONS!Q13*USAGE!$E$17</f>
        <v>0</v>
      </c>
      <c r="R13" s="184">
        <f>PORTIONS!R13*USAGE!$E$18</f>
        <v>0</v>
      </c>
      <c r="S13" s="184">
        <f>PORTIONS!S13*USAGE!$E$19</f>
        <v>0</v>
      </c>
      <c r="T13" s="184">
        <f>PORTIONS!T13*USAGE!$E$20</f>
        <v>0</v>
      </c>
      <c r="U13" s="184">
        <f>PORTIONS!U13*USAGE!$E$21</f>
        <v>0</v>
      </c>
      <c r="V13" s="222">
        <f t="shared" si="1"/>
        <v>27.04</v>
      </c>
    </row>
    <row r="14">
      <c r="A14" s="139" t="str">
        <f>COSTS!A14&amp;" (g)"</f>
        <v>Garlic, roasted (g)</v>
      </c>
      <c r="B14" s="140">
        <f>PORTIONS!B14*USAGE!$E$2</f>
        <v>0</v>
      </c>
      <c r="C14" s="184">
        <f>PORTIONS!C14*USAGE!$E$3</f>
        <v>0</v>
      </c>
      <c r="D14" s="184">
        <f>PORTIONS!D14*USAGE!$E$4</f>
        <v>0</v>
      </c>
      <c r="E14" s="184">
        <f>PORTIONS!E14*USAGE!$E$5</f>
        <v>135.2</v>
      </c>
      <c r="F14" s="184">
        <f>PORTIONS!F14*USAGE!$E$6</f>
        <v>0</v>
      </c>
      <c r="G14" s="184">
        <f>PORTIONS!G14*USAGE!$E$7</f>
        <v>0</v>
      </c>
      <c r="H14" s="184">
        <f>PORTIONS!H14*USAGE!$E$8</f>
        <v>0</v>
      </c>
      <c r="I14" s="184">
        <f>PORTIONS!I14*USAGE!$E$9</f>
        <v>0</v>
      </c>
      <c r="J14" s="184">
        <f>PORTIONS!J14*USAGE!$E$10</f>
        <v>0</v>
      </c>
      <c r="K14" s="184">
        <f>PORTIONS!K14*USAGE!$E$11</f>
        <v>0</v>
      </c>
      <c r="L14" s="184">
        <f>PORTIONS!L14*USAGE!$E$12</f>
        <v>0</v>
      </c>
      <c r="M14" s="140">
        <f>PORTIONS!M14*USAGE!$E$13</f>
        <v>0</v>
      </c>
      <c r="N14" s="184">
        <f>PORTIONS!N14*USAGE!$E$14</f>
        <v>0</v>
      </c>
      <c r="O14" s="184">
        <f>PORTIONS!O14*USAGE!$E$15</f>
        <v>0</v>
      </c>
      <c r="P14" s="184">
        <f>PORTIONS!P14*USAGE!$E$16</f>
        <v>0</v>
      </c>
      <c r="Q14" s="140">
        <f>PORTIONS!Q14*USAGE!$E$17</f>
        <v>0</v>
      </c>
      <c r="R14" s="184">
        <f>PORTIONS!R14*USAGE!$E$18</f>
        <v>0</v>
      </c>
      <c r="S14" s="184">
        <f>PORTIONS!S14*USAGE!$E$19</f>
        <v>0</v>
      </c>
      <c r="T14" s="184">
        <f>PORTIONS!T14*USAGE!$E$20</f>
        <v>0</v>
      </c>
      <c r="U14" s="184">
        <f>PORTIONS!U14*USAGE!$E$21</f>
        <v>0</v>
      </c>
      <c r="V14" s="222">
        <f t="shared" si="1"/>
        <v>135.2</v>
      </c>
    </row>
    <row r="15">
      <c r="A15" s="139" t="str">
        <f>COSTS!A15&amp;" (g)"</f>
        <v>Grana Padano (g)</v>
      </c>
      <c r="B15" s="140">
        <f>PORTIONS!B15*USAGE!$E$2</f>
        <v>0</v>
      </c>
      <c r="C15" s="184">
        <f>PORTIONS!C15*USAGE!$E$3</f>
        <v>0</v>
      </c>
      <c r="D15" s="184">
        <f>PORTIONS!D15*USAGE!$E$4</f>
        <v>0</v>
      </c>
      <c r="E15" s="184">
        <f>PORTIONS!E15*USAGE!$E$5</f>
        <v>0</v>
      </c>
      <c r="F15" s="184">
        <f>PORTIONS!F15*USAGE!$E$6</f>
        <v>0</v>
      </c>
      <c r="G15" s="184">
        <f>PORTIONS!G15*USAGE!$E$7</f>
        <v>0</v>
      </c>
      <c r="H15" s="184">
        <f>PORTIONS!H15*USAGE!$E$8</f>
        <v>50.7</v>
      </c>
      <c r="I15" s="184">
        <f>PORTIONS!I15*USAGE!$E$9</f>
        <v>84.5</v>
      </c>
      <c r="J15" s="184">
        <f>PORTIONS!J15*USAGE!$E$10</f>
        <v>0</v>
      </c>
      <c r="K15" s="184">
        <f>PORTIONS!K15*USAGE!$E$11</f>
        <v>0</v>
      </c>
      <c r="L15" s="184">
        <f>PORTIONS!L15*USAGE!$E$12</f>
        <v>0</v>
      </c>
      <c r="M15" s="140">
        <f>PORTIONS!M15*USAGE!$E$13</f>
        <v>0</v>
      </c>
      <c r="N15" s="184">
        <f>PORTIONS!N15*USAGE!$E$14</f>
        <v>22.984</v>
      </c>
      <c r="O15" s="184">
        <f>PORTIONS!O15*USAGE!$E$15</f>
        <v>0</v>
      </c>
      <c r="P15" s="184">
        <f>PORTIONS!P15*USAGE!$E$16</f>
        <v>0</v>
      </c>
      <c r="Q15" s="140">
        <f>PORTIONS!Q15*USAGE!$E$17</f>
        <v>0</v>
      </c>
      <c r="R15" s="184">
        <f>PORTIONS!R15*USAGE!$E$18</f>
        <v>0</v>
      </c>
      <c r="S15" s="184">
        <f>PORTIONS!S15*USAGE!$E$19</f>
        <v>0</v>
      </c>
      <c r="T15" s="184">
        <f>PORTIONS!T15*USAGE!$E$20</f>
        <v>0</v>
      </c>
      <c r="U15" s="184">
        <f>PORTIONS!U15*USAGE!$E$21</f>
        <v>0</v>
      </c>
      <c r="V15" s="222">
        <f t="shared" si="1"/>
        <v>158.184</v>
      </c>
    </row>
    <row r="16">
      <c r="A16" s="139" t="str">
        <f>COSTS!A16&amp;" (g)"</f>
        <v>Hazelnuts, candied (g)</v>
      </c>
      <c r="B16" s="140">
        <f>PORTIONS!B16*USAGE!$E$2</f>
        <v>0</v>
      </c>
      <c r="C16" s="184">
        <f>PORTIONS!C16*USAGE!$E$3</f>
        <v>0</v>
      </c>
      <c r="D16" s="184">
        <f>PORTIONS!D16*USAGE!$E$4</f>
        <v>0</v>
      </c>
      <c r="E16" s="184">
        <f>PORTIONS!E16*USAGE!$E$5</f>
        <v>0</v>
      </c>
      <c r="F16" s="184">
        <f>PORTIONS!F16*USAGE!$E$6</f>
        <v>0</v>
      </c>
      <c r="G16" s="184">
        <f>PORTIONS!G16*USAGE!$E$7</f>
        <v>0</v>
      </c>
      <c r="H16" s="184">
        <f>PORTIONS!H16*USAGE!$E$8</f>
        <v>0</v>
      </c>
      <c r="I16" s="184">
        <f>PORTIONS!I16*USAGE!$E$9</f>
        <v>0</v>
      </c>
      <c r="J16" s="184">
        <f>PORTIONS!J16*USAGE!$E$10</f>
        <v>0</v>
      </c>
      <c r="K16" s="184">
        <f>PORTIONS!K16*USAGE!$E$11</f>
        <v>0</v>
      </c>
      <c r="L16" s="184">
        <f>PORTIONS!L16*USAGE!$E$12</f>
        <v>0</v>
      </c>
      <c r="M16" s="140">
        <f>PORTIONS!M16*USAGE!$E$13</f>
        <v>0</v>
      </c>
      <c r="N16" s="184">
        <f>PORTIONS!N16*USAGE!$E$14</f>
        <v>0</v>
      </c>
      <c r="O16" s="184">
        <f>PORTIONS!O16*USAGE!$E$15</f>
        <v>0</v>
      </c>
      <c r="P16" s="184">
        <f>PORTIONS!P16*USAGE!$E$16</f>
        <v>33.8</v>
      </c>
      <c r="Q16" s="140">
        <f>PORTIONS!Q16*USAGE!$E$17</f>
        <v>0</v>
      </c>
      <c r="R16" s="184">
        <f>PORTIONS!R16*USAGE!$E$18</f>
        <v>0</v>
      </c>
      <c r="S16" s="184">
        <f>PORTIONS!S16*USAGE!$E$19</f>
        <v>0</v>
      </c>
      <c r="T16" s="184">
        <f>PORTIONS!T16*USAGE!$E$20</f>
        <v>0</v>
      </c>
      <c r="U16" s="184">
        <f>PORTIONS!U16*USAGE!$E$21</f>
        <v>0</v>
      </c>
      <c r="V16" s="222">
        <f t="shared" si="1"/>
        <v>33.8</v>
      </c>
    </row>
    <row r="17">
      <c r="A17" s="139" t="str">
        <f>COSTS!A17&amp;" (g)"</f>
        <v>Hazelnuts, roasted (g)</v>
      </c>
      <c r="B17" s="140">
        <f>PORTIONS!B17*USAGE!$E$2</f>
        <v>0</v>
      </c>
      <c r="C17" s="184">
        <f>PORTIONS!C17*USAGE!$E$3</f>
        <v>0</v>
      </c>
      <c r="D17" s="184">
        <f>PORTIONS!D17*USAGE!$E$4</f>
        <v>0</v>
      </c>
      <c r="E17" s="184">
        <f>PORTIONS!E17*USAGE!$E$5</f>
        <v>0</v>
      </c>
      <c r="F17" s="184">
        <f>PORTIONS!F17*USAGE!$E$6</f>
        <v>0</v>
      </c>
      <c r="G17" s="184">
        <f>PORTIONS!G17*USAGE!$E$7</f>
        <v>0</v>
      </c>
      <c r="H17" s="184">
        <f>PORTIONS!H17*USAGE!$E$8</f>
        <v>0</v>
      </c>
      <c r="I17" s="184">
        <f>PORTIONS!I17*USAGE!$E$9</f>
        <v>33.8</v>
      </c>
      <c r="J17" s="184">
        <f>PORTIONS!J17*USAGE!$E$10</f>
        <v>0</v>
      </c>
      <c r="K17" s="184">
        <f>PORTIONS!K17*USAGE!$E$11</f>
        <v>0</v>
      </c>
      <c r="L17" s="184">
        <f>PORTIONS!L17*USAGE!$E$12</f>
        <v>0</v>
      </c>
      <c r="M17" s="140">
        <f>PORTIONS!M17*USAGE!$E$13</f>
        <v>0</v>
      </c>
      <c r="N17" s="184">
        <f>PORTIONS!N17*USAGE!$E$14</f>
        <v>0</v>
      </c>
      <c r="O17" s="184">
        <f>PORTIONS!O17*USAGE!$E$15</f>
        <v>0</v>
      </c>
      <c r="P17" s="184">
        <f>PORTIONS!P17*USAGE!$E$16</f>
        <v>0</v>
      </c>
      <c r="Q17" s="140">
        <f>PORTIONS!Q17*USAGE!$E$17</f>
        <v>0</v>
      </c>
      <c r="R17" s="184">
        <f>PORTIONS!R17*USAGE!$E$18</f>
        <v>0</v>
      </c>
      <c r="S17" s="184">
        <f>PORTIONS!S17*USAGE!$E$19</f>
        <v>0</v>
      </c>
      <c r="T17" s="184">
        <f>PORTIONS!T17*USAGE!$E$20</f>
        <v>0</v>
      </c>
      <c r="U17" s="184">
        <f>PORTIONS!U17*USAGE!$E$21</f>
        <v>0</v>
      </c>
      <c r="V17" s="222">
        <f t="shared" si="1"/>
        <v>33.8</v>
      </c>
    </row>
    <row r="18">
      <c r="A18" s="139" t="str">
        <f>COSTS!A18&amp;" (g)"</f>
        <v>Kefalograviera (g)</v>
      </c>
      <c r="B18" s="140">
        <f>PORTIONS!B18*USAGE!$E$2</f>
        <v>0</v>
      </c>
      <c r="C18" s="184">
        <f>PORTIONS!C18*USAGE!$E$3</f>
        <v>0</v>
      </c>
      <c r="D18" s="184">
        <f>PORTIONS!D18*USAGE!$E$4</f>
        <v>0</v>
      </c>
      <c r="E18" s="184">
        <f>PORTIONS!E18*USAGE!$E$5</f>
        <v>0</v>
      </c>
      <c r="F18" s="184">
        <f>PORTIONS!F18*USAGE!$E$6</f>
        <v>0</v>
      </c>
      <c r="G18" s="184">
        <f>PORTIONS!G18*USAGE!$E$7</f>
        <v>0</v>
      </c>
      <c r="H18" s="184">
        <f>PORTIONS!H18*USAGE!$E$8</f>
        <v>0</v>
      </c>
      <c r="I18" s="184">
        <f>PORTIONS!I18*USAGE!$E$9</f>
        <v>0</v>
      </c>
      <c r="J18" s="184">
        <f>PORTIONS!J18*USAGE!$E$10</f>
        <v>0</v>
      </c>
      <c r="K18" s="184">
        <f>PORTIONS!K18*USAGE!$E$11</f>
        <v>67.6</v>
      </c>
      <c r="L18" s="184">
        <f>PORTIONS!L18*USAGE!$E$12</f>
        <v>0</v>
      </c>
      <c r="M18" s="140">
        <f>PORTIONS!M18*USAGE!$E$13</f>
        <v>0</v>
      </c>
      <c r="N18" s="184">
        <f>PORTIONS!N18*USAGE!$E$14</f>
        <v>0</v>
      </c>
      <c r="O18" s="184">
        <f>PORTIONS!O18*USAGE!$E$15</f>
        <v>0</v>
      </c>
      <c r="P18" s="184">
        <f>PORTIONS!P18*USAGE!$E$16</f>
        <v>0</v>
      </c>
      <c r="Q18" s="140">
        <f>PORTIONS!Q18*USAGE!$E$17</f>
        <v>0</v>
      </c>
      <c r="R18" s="184">
        <f>PORTIONS!R18*USAGE!$E$18</f>
        <v>0</v>
      </c>
      <c r="S18" s="184">
        <f>PORTIONS!S18*USAGE!$E$19</f>
        <v>0</v>
      </c>
      <c r="T18" s="184">
        <f>PORTIONS!T18*USAGE!$E$20</f>
        <v>0</v>
      </c>
      <c r="U18" s="184">
        <f>PORTIONS!U18*USAGE!$E$21</f>
        <v>0</v>
      </c>
      <c r="V18" s="222">
        <f t="shared" si="1"/>
        <v>67.6</v>
      </c>
    </row>
    <row r="19">
      <c r="A19" s="150" t="str">
        <f>COSTS!A19&amp;" (g)"</f>
        <v>Lemons (g)</v>
      </c>
      <c r="B19" s="150">
        <f>PORTIONS!B19*USAGE!$E$2</f>
        <v>0</v>
      </c>
      <c r="C19" s="150">
        <f>PORTIONS!C19*USAGE!$E$3</f>
        <v>0</v>
      </c>
      <c r="D19" s="150">
        <f>PORTIONS!D19*USAGE!$E$4</f>
        <v>0</v>
      </c>
      <c r="E19" s="150">
        <f>PORTIONS!E19*USAGE!$E$5</f>
        <v>0</v>
      </c>
      <c r="F19" s="150">
        <f>PORTIONS!F19*USAGE!$E$6</f>
        <v>0</v>
      </c>
      <c r="G19" s="150">
        <f>PORTIONS!G19*USAGE!$E$7</f>
        <v>0</v>
      </c>
      <c r="H19" s="150">
        <f>PORTIONS!H19*USAGE!$E$8</f>
        <v>0</v>
      </c>
      <c r="I19" s="150">
        <f>PORTIONS!I19*USAGE!$E$9</f>
        <v>0</v>
      </c>
      <c r="J19" s="150">
        <f>PORTIONS!J19*USAGE!$E$10</f>
        <v>0</v>
      </c>
      <c r="K19" s="150">
        <f>PORTIONS!K19*USAGE!$E$11</f>
        <v>0</v>
      </c>
      <c r="L19" s="150">
        <f>PORTIONS!L19*USAGE!$E$12</f>
        <v>0</v>
      </c>
      <c r="M19" s="150">
        <f>PORTIONS!M19*USAGE!$E$13</f>
        <v>0</v>
      </c>
      <c r="N19" s="150">
        <f>PORTIONS!N19*USAGE!$E$14</f>
        <v>0.2873</v>
      </c>
      <c r="O19" s="150">
        <f>PORTIONS!O19*USAGE!$E$15</f>
        <v>0</v>
      </c>
      <c r="P19" s="150">
        <f>PORTIONS!P19*USAGE!$E$16</f>
        <v>0</v>
      </c>
      <c r="Q19" s="150">
        <f>PORTIONS!Q19*USAGE!$E$17</f>
        <v>0</v>
      </c>
      <c r="R19" s="150">
        <f>PORTIONS!R19*USAGE!$E$18</f>
        <v>0</v>
      </c>
      <c r="S19" s="150">
        <f>PORTIONS!S19*USAGE!$E$19</f>
        <v>0</v>
      </c>
      <c r="T19" s="150">
        <f>PORTIONS!T19*USAGE!$E$20</f>
        <v>0</v>
      </c>
      <c r="U19" s="150">
        <f>PORTIONS!U19*USAGE!$E$21</f>
        <v>0</v>
      </c>
      <c r="V19" s="222">
        <f t="shared" si="1"/>
        <v>0.2873</v>
      </c>
    </row>
    <row r="20">
      <c r="A20" s="139" t="str">
        <f>COSTS!A20&amp;" (g)"</f>
        <v>Lettuce, romaine (g)</v>
      </c>
      <c r="B20" s="140">
        <f>PORTIONS!B20*USAGE!$E$2</f>
        <v>0</v>
      </c>
      <c r="C20" s="184">
        <f>PORTIONS!C20*USAGE!$E$3</f>
        <v>0</v>
      </c>
      <c r="D20" s="184">
        <f>PORTIONS!D20*USAGE!$E$4</f>
        <v>0</v>
      </c>
      <c r="E20" s="184">
        <f>PORTIONS!E20*USAGE!$E$5</f>
        <v>0</v>
      </c>
      <c r="F20" s="184">
        <f>PORTIONS!F20*USAGE!$E$6</f>
        <v>0</v>
      </c>
      <c r="G20" s="184">
        <f>PORTIONS!G20*USAGE!$E$7</f>
        <v>0</v>
      </c>
      <c r="H20" s="184">
        <f>PORTIONS!H20*USAGE!$E$8</f>
        <v>0</v>
      </c>
      <c r="I20" s="184">
        <f>PORTIONS!I20*USAGE!$E$9</f>
        <v>0</v>
      </c>
      <c r="J20" s="184">
        <f>PORTIONS!J20*USAGE!$E$10</f>
        <v>0</v>
      </c>
      <c r="K20" s="184">
        <f>PORTIONS!K20*USAGE!$E$11</f>
        <v>0</v>
      </c>
      <c r="L20" s="184">
        <f>PORTIONS!L20*USAGE!$E$12</f>
        <v>0</v>
      </c>
      <c r="M20" s="140">
        <f>PORTIONS!M20*USAGE!$E$13</f>
        <v>0</v>
      </c>
      <c r="N20" s="184">
        <f>PORTIONS!N20*USAGE!$E$14</f>
        <v>310.284</v>
      </c>
      <c r="O20" s="184">
        <f>PORTIONS!O20*USAGE!$E$15</f>
        <v>0</v>
      </c>
      <c r="P20" s="184">
        <f>PORTIONS!P20*USAGE!$E$16</f>
        <v>0</v>
      </c>
      <c r="Q20" s="140">
        <f>PORTIONS!Q20*USAGE!$E$17</f>
        <v>0</v>
      </c>
      <c r="R20" s="184">
        <f>PORTIONS!R20*USAGE!$E$18</f>
        <v>0</v>
      </c>
      <c r="S20" s="184">
        <f>PORTIONS!S20*USAGE!$E$19</f>
        <v>0</v>
      </c>
      <c r="T20" s="184">
        <f>PORTIONS!T20*USAGE!$E$20</f>
        <v>0</v>
      </c>
      <c r="U20" s="184">
        <f>PORTIONS!U20*USAGE!$E$21</f>
        <v>0</v>
      </c>
      <c r="V20" s="222">
        <f t="shared" si="1"/>
        <v>310.284</v>
      </c>
    </row>
    <row r="21">
      <c r="A21" s="139" t="str">
        <f>COSTS!A21&amp;" (g)"</f>
        <v>Marinara (g)</v>
      </c>
      <c r="B21" s="140">
        <f>PORTIONS!B21*USAGE!$E$2</f>
        <v>0</v>
      </c>
      <c r="C21" s="184">
        <f>PORTIONS!C21*USAGE!$E$3</f>
        <v>0</v>
      </c>
      <c r="D21" s="184">
        <f>PORTIONS!D21*USAGE!$E$4</f>
        <v>135.2</v>
      </c>
      <c r="E21" s="184">
        <f>PORTIONS!E21*USAGE!$E$5</f>
        <v>405.6</v>
      </c>
      <c r="F21" s="184">
        <f>PORTIONS!F21*USAGE!$E$6</f>
        <v>642.2</v>
      </c>
      <c r="G21" s="184">
        <f>PORTIONS!G21*USAGE!$E$7</f>
        <v>878.8</v>
      </c>
      <c r="H21" s="184">
        <f>PORTIONS!H21*USAGE!$E$8</f>
        <v>405.6</v>
      </c>
      <c r="I21" s="184">
        <f>PORTIONS!I21*USAGE!$E$9</f>
        <v>0</v>
      </c>
      <c r="J21" s="184">
        <f>PORTIONS!J21*USAGE!$E$10</f>
        <v>709.8</v>
      </c>
      <c r="K21" s="184">
        <f>PORTIONS!K21*USAGE!$E$11</f>
        <v>0</v>
      </c>
      <c r="L21" s="184">
        <f>PORTIONS!L21*USAGE!$E$12</f>
        <v>405.6</v>
      </c>
      <c r="M21" s="140">
        <f>PORTIONS!M21*USAGE!$E$13</f>
        <v>0</v>
      </c>
      <c r="N21" s="184">
        <f>PORTIONS!N21*USAGE!$E$14</f>
        <v>0</v>
      </c>
      <c r="O21" s="184">
        <f>PORTIONS!O21*USAGE!$E$15</f>
        <v>0</v>
      </c>
      <c r="P21" s="184">
        <f>PORTIONS!P21*USAGE!$E$16</f>
        <v>0</v>
      </c>
      <c r="Q21" s="140">
        <f>PORTIONS!Q21*USAGE!$E$17</f>
        <v>0</v>
      </c>
      <c r="R21" s="184">
        <f>PORTIONS!R21*USAGE!$E$18</f>
        <v>0</v>
      </c>
      <c r="S21" s="184">
        <f>PORTIONS!S21*USAGE!$E$19</f>
        <v>0</v>
      </c>
      <c r="T21" s="184">
        <f>PORTIONS!T21*USAGE!$E$20</f>
        <v>0</v>
      </c>
      <c r="U21" s="184">
        <f>PORTIONS!U21*USAGE!$E$21</f>
        <v>0</v>
      </c>
      <c r="V21" s="222">
        <f t="shared" si="1"/>
        <v>3582.8</v>
      </c>
    </row>
    <row r="22">
      <c r="A22" s="139" t="str">
        <f>COSTS!A22&amp;" (g)"</f>
        <v>Mozzarella (g)</v>
      </c>
      <c r="B22" s="140">
        <f>PORTIONS!B22*USAGE!$E$2</f>
        <v>0</v>
      </c>
      <c r="C22" s="184">
        <f>PORTIONS!C22*USAGE!$E$3</f>
        <v>0</v>
      </c>
      <c r="D22" s="184">
        <f>PORTIONS!D22*USAGE!$E$4</f>
        <v>0</v>
      </c>
      <c r="E22" s="184">
        <f>PORTIONS!E22*USAGE!$E$5</f>
        <v>0</v>
      </c>
      <c r="F22" s="184">
        <f>PORTIONS!F22*USAGE!$E$6</f>
        <v>588.6833333</v>
      </c>
      <c r="G22" s="184">
        <f>PORTIONS!G22*USAGE!$E$7</f>
        <v>805.5666667</v>
      </c>
      <c r="H22" s="184">
        <f>PORTIONS!H22*USAGE!$E$8</f>
        <v>0</v>
      </c>
      <c r="I22" s="184">
        <f>PORTIONS!I22*USAGE!$E$9</f>
        <v>0</v>
      </c>
      <c r="J22" s="184">
        <f>PORTIONS!J22*USAGE!$E$10</f>
        <v>650.65</v>
      </c>
      <c r="K22" s="184">
        <f>PORTIONS!K22*USAGE!$E$11</f>
        <v>185.9</v>
      </c>
      <c r="L22" s="184">
        <f>PORTIONS!L22*USAGE!$E$12</f>
        <v>371.8</v>
      </c>
      <c r="M22" s="140">
        <f>PORTIONS!M22*USAGE!$E$13</f>
        <v>0</v>
      </c>
      <c r="N22" s="184">
        <f>PORTIONS!N22*USAGE!$E$14</f>
        <v>0</v>
      </c>
      <c r="O22" s="184">
        <f>PORTIONS!O22*USAGE!$E$15</f>
        <v>129.792</v>
      </c>
      <c r="P22" s="184">
        <f>PORTIONS!P22*USAGE!$E$16</f>
        <v>0</v>
      </c>
      <c r="Q22" s="140">
        <f>PORTIONS!Q22*USAGE!$E$17</f>
        <v>0</v>
      </c>
      <c r="R22" s="184">
        <f>PORTIONS!R22*USAGE!$E$18</f>
        <v>0</v>
      </c>
      <c r="S22" s="184">
        <f>PORTIONS!S22*USAGE!$E$19</f>
        <v>0</v>
      </c>
      <c r="T22" s="184">
        <f>PORTIONS!T22*USAGE!$E$20</f>
        <v>0</v>
      </c>
      <c r="U22" s="184">
        <f>PORTIONS!U22*USAGE!$E$21</f>
        <v>0</v>
      </c>
      <c r="V22" s="222">
        <f t="shared" si="1"/>
        <v>2732.392</v>
      </c>
    </row>
    <row r="23">
      <c r="A23" s="139" t="str">
        <f>COSTS!A23&amp;" (g)"</f>
        <v>MOZZARELLA CURD (g)</v>
      </c>
      <c r="B23" s="140">
        <f>PORTIONS!B23*USAGE!$E$2</f>
        <v>0</v>
      </c>
      <c r="C23" s="184">
        <f>PORTIONS!C23*USAGE!$E$3</f>
        <v>0</v>
      </c>
      <c r="D23" s="184">
        <f>PORTIONS!D23*USAGE!$E$4</f>
        <v>0</v>
      </c>
      <c r="E23" s="184">
        <f>PORTIONS!E23*USAGE!$E$5</f>
        <v>0</v>
      </c>
      <c r="F23" s="184">
        <f>PORTIONS!F23*USAGE!$E$6</f>
        <v>0</v>
      </c>
      <c r="G23" s="184">
        <f>PORTIONS!G23*USAGE!$E$7</f>
        <v>0</v>
      </c>
      <c r="H23" s="184">
        <f>PORTIONS!H23*USAGE!$E$8</f>
        <v>0</v>
      </c>
      <c r="I23" s="184">
        <f>PORTIONS!I23*USAGE!$E$9</f>
        <v>0</v>
      </c>
      <c r="J23" s="184">
        <f>PORTIONS!J23*USAGE!$E$10</f>
        <v>0</v>
      </c>
      <c r="K23" s="184">
        <f>PORTIONS!K23*USAGE!$E$11</f>
        <v>0</v>
      </c>
      <c r="L23" s="184">
        <f>PORTIONS!L23*USAGE!$E$12</f>
        <v>0</v>
      </c>
      <c r="M23" s="140">
        <f>PORTIONS!M23*USAGE!$E$13</f>
        <v>0</v>
      </c>
      <c r="N23" s="184">
        <f>PORTIONS!N23*USAGE!$E$14</f>
        <v>0</v>
      </c>
      <c r="O23" s="184">
        <f>PORTIONS!O23*USAGE!$E$15</f>
        <v>0</v>
      </c>
      <c r="P23" s="184">
        <f>PORTIONS!P23*USAGE!$E$16</f>
        <v>0</v>
      </c>
      <c r="Q23" s="140">
        <f>PORTIONS!Q23*USAGE!$E$17</f>
        <v>0</v>
      </c>
      <c r="R23" s="184">
        <f>PORTIONS!R23*USAGE!$E$18</f>
        <v>0</v>
      </c>
      <c r="S23" s="184">
        <f>PORTIONS!S23*USAGE!$E$19</f>
        <v>0</v>
      </c>
      <c r="T23" s="184">
        <f>PORTIONS!T23*USAGE!$E$20</f>
        <v>0</v>
      </c>
      <c r="U23" s="184">
        <f>PORTIONS!U23*USAGE!$E$21</f>
        <v>0</v>
      </c>
      <c r="V23" s="222">
        <f t="shared" si="1"/>
        <v>0</v>
      </c>
    </row>
    <row r="24">
      <c r="A24" s="139" t="str">
        <f>COSTS!A24&amp;" (g)"</f>
        <v>MUSHROOMS (g)</v>
      </c>
      <c r="B24" s="140">
        <f>PORTIONS!B24*USAGE!$E$2</f>
        <v>0</v>
      </c>
      <c r="C24" s="184">
        <f>PORTIONS!C24*USAGE!$E$3</f>
        <v>0</v>
      </c>
      <c r="D24" s="184">
        <f>PORTIONS!D24*USAGE!$E$4</f>
        <v>0</v>
      </c>
      <c r="E24" s="184">
        <f>PORTIONS!E24*USAGE!$E$5</f>
        <v>0</v>
      </c>
      <c r="F24" s="184">
        <f>PORTIONS!F24*USAGE!$E$6</f>
        <v>0</v>
      </c>
      <c r="G24" s="184">
        <f>PORTIONS!G24*USAGE!$E$7</f>
        <v>0</v>
      </c>
      <c r="H24" s="184">
        <f>PORTIONS!H24*USAGE!$E$8</f>
        <v>0</v>
      </c>
      <c r="I24" s="184">
        <f>PORTIONS!I24*USAGE!$E$9</f>
        <v>0</v>
      </c>
      <c r="J24" s="184">
        <f>PORTIONS!J24*USAGE!$E$10</f>
        <v>0</v>
      </c>
      <c r="K24" s="184">
        <f>PORTIONS!K24*USAGE!$E$11</f>
        <v>0</v>
      </c>
      <c r="L24" s="184">
        <f>PORTIONS!L24*USAGE!$E$12</f>
        <v>0</v>
      </c>
      <c r="M24" s="140">
        <f>PORTIONS!M24*USAGE!$E$13</f>
        <v>0</v>
      </c>
      <c r="N24" s="184">
        <f>PORTIONS!N24*USAGE!$E$14</f>
        <v>0</v>
      </c>
      <c r="O24" s="184">
        <f>PORTIONS!O24*USAGE!$E$15</f>
        <v>0</v>
      </c>
      <c r="P24" s="184">
        <f>PORTIONS!P24*USAGE!$E$16</f>
        <v>0</v>
      </c>
      <c r="Q24" s="140">
        <f>PORTIONS!Q24*USAGE!$E$17</f>
        <v>0</v>
      </c>
      <c r="R24" s="184">
        <f>PORTIONS!R24*USAGE!$E$18</f>
        <v>0</v>
      </c>
      <c r="S24" s="184">
        <f>PORTIONS!S24*USAGE!$E$19</f>
        <v>0</v>
      </c>
      <c r="T24" s="184">
        <f>PORTIONS!T24*USAGE!$E$20</f>
        <v>0</v>
      </c>
      <c r="U24" s="184">
        <f>PORTIONS!U24*USAGE!$E$21</f>
        <v>0</v>
      </c>
      <c r="V24" s="222">
        <f t="shared" si="1"/>
        <v>0</v>
      </c>
    </row>
    <row r="25">
      <c r="A25" s="139" t="str">
        <f>COSTS!A25&amp;" (g)"</f>
        <v>Mushrooms, cooked (g)</v>
      </c>
      <c r="B25" s="140">
        <f>PORTIONS!B25*USAGE!$E$2</f>
        <v>0</v>
      </c>
      <c r="C25" s="184">
        <f>PORTIONS!C25*USAGE!$E$3</f>
        <v>0</v>
      </c>
      <c r="D25" s="184">
        <f>PORTIONS!D25*USAGE!$E$4</f>
        <v>0</v>
      </c>
      <c r="E25" s="184">
        <f>PORTIONS!E25*USAGE!$E$5</f>
        <v>0</v>
      </c>
      <c r="F25" s="184">
        <f>PORTIONS!F25*USAGE!$E$6</f>
        <v>0</v>
      </c>
      <c r="G25" s="184">
        <f>PORTIONS!G25*USAGE!$E$7</f>
        <v>0</v>
      </c>
      <c r="H25" s="184">
        <f>PORTIONS!H25*USAGE!$E$8</f>
        <v>0</v>
      </c>
      <c r="I25" s="184">
        <f>PORTIONS!I25*USAGE!$E$9</f>
        <v>0</v>
      </c>
      <c r="J25" s="184">
        <f>PORTIONS!J25*USAGE!$E$10</f>
        <v>0</v>
      </c>
      <c r="K25" s="184">
        <f>PORTIONS!K25*USAGE!$E$11</f>
        <v>0</v>
      </c>
      <c r="L25" s="184">
        <f>PORTIONS!L25*USAGE!$E$12</f>
        <v>405.6</v>
      </c>
      <c r="M25" s="140">
        <f>PORTIONS!M25*USAGE!$E$13</f>
        <v>0</v>
      </c>
      <c r="N25" s="184">
        <f>PORTIONS!N25*USAGE!$E$14</f>
        <v>0</v>
      </c>
      <c r="O25" s="184">
        <f>PORTIONS!O25*USAGE!$E$15</f>
        <v>0</v>
      </c>
      <c r="P25" s="184">
        <f>PORTIONS!P25*USAGE!$E$16</f>
        <v>0</v>
      </c>
      <c r="Q25" s="140">
        <f>PORTIONS!Q25*USAGE!$E$17</f>
        <v>0</v>
      </c>
      <c r="R25" s="184">
        <f>PORTIONS!R25*USAGE!$E$18</f>
        <v>0</v>
      </c>
      <c r="S25" s="184">
        <f>PORTIONS!S25*USAGE!$E$19</f>
        <v>0</v>
      </c>
      <c r="T25" s="184">
        <f>PORTIONS!T25*USAGE!$E$20</f>
        <v>0</v>
      </c>
      <c r="U25" s="184">
        <f>PORTIONS!U25*USAGE!$E$21</f>
        <v>0</v>
      </c>
      <c r="V25" s="222">
        <f t="shared" si="1"/>
        <v>405.6</v>
      </c>
    </row>
    <row r="26">
      <c r="A26" s="139" t="str">
        <f>COSTS!A26&amp;" (g)"</f>
        <v>Olive oil, extra-virgin (g)</v>
      </c>
      <c r="B26" s="140">
        <f>PORTIONS!B26*USAGE!$E$2</f>
        <v>0</v>
      </c>
      <c r="C26" s="184">
        <f>PORTIONS!C26*USAGE!$E$3</f>
        <v>0</v>
      </c>
      <c r="D26" s="184">
        <f>PORTIONS!D26*USAGE!$E$4</f>
        <v>0</v>
      </c>
      <c r="E26" s="184">
        <f>PORTIONS!E26*USAGE!$E$5</f>
        <v>0</v>
      </c>
      <c r="F26" s="184">
        <f>PORTIONS!F26*USAGE!$E$6</f>
        <v>64.22</v>
      </c>
      <c r="G26" s="184">
        <f>PORTIONS!G26*USAGE!$E$7</f>
        <v>87.88</v>
      </c>
      <c r="H26" s="184">
        <f>PORTIONS!H26*USAGE!$E$8</f>
        <v>20.28</v>
      </c>
      <c r="I26" s="184">
        <f>PORTIONS!I26*USAGE!$E$9</f>
        <v>0</v>
      </c>
      <c r="J26" s="184">
        <f>PORTIONS!J26*USAGE!$E$10</f>
        <v>0</v>
      </c>
      <c r="K26" s="184">
        <f>PORTIONS!K26*USAGE!$E$11</f>
        <v>0</v>
      </c>
      <c r="L26" s="184">
        <f>PORTIONS!L26*USAGE!$E$12</f>
        <v>40.56</v>
      </c>
      <c r="M26" s="140">
        <f>PORTIONS!M26*USAGE!$E$13</f>
        <v>0</v>
      </c>
      <c r="N26" s="184">
        <f>PORTIONS!N26*USAGE!$E$14</f>
        <v>0</v>
      </c>
      <c r="O26" s="184">
        <f>PORTIONS!O26*USAGE!$E$15</f>
        <v>6.4896</v>
      </c>
      <c r="P26" s="184">
        <f>PORTIONS!P26*USAGE!$E$16</f>
        <v>11.26666667</v>
      </c>
      <c r="Q26" s="140">
        <f>PORTIONS!Q26*USAGE!$E$17</f>
        <v>0</v>
      </c>
      <c r="R26" s="184">
        <f>PORTIONS!R26*USAGE!$E$18</f>
        <v>0</v>
      </c>
      <c r="S26" s="184">
        <f>PORTIONS!S26*USAGE!$E$19</f>
        <v>0</v>
      </c>
      <c r="T26" s="184">
        <f>PORTIONS!T26*USAGE!$E$20</f>
        <v>0</v>
      </c>
      <c r="U26" s="184">
        <f>PORTIONS!U26*USAGE!$E$21</f>
        <v>0</v>
      </c>
      <c r="V26" s="222">
        <f t="shared" si="1"/>
        <v>230.6962667</v>
      </c>
    </row>
    <row r="27">
      <c r="A27" s="139" t="str">
        <f>COSTS!A27&amp;" (g)"</f>
        <v>Olive oil, garlic (g)</v>
      </c>
      <c r="B27" s="140">
        <f>PORTIONS!B27*USAGE!$E$2</f>
        <v>0</v>
      </c>
      <c r="C27" s="184">
        <f>PORTIONS!C27*USAGE!$E$3</f>
        <v>0</v>
      </c>
      <c r="D27" s="184">
        <f>PORTIONS!D27*USAGE!$E$4</f>
        <v>9.013333333</v>
      </c>
      <c r="E27" s="184">
        <f>PORTIONS!E27*USAGE!$E$5</f>
        <v>27.04</v>
      </c>
      <c r="F27" s="184">
        <f>PORTIONS!F27*USAGE!$E$6</f>
        <v>0</v>
      </c>
      <c r="G27" s="184">
        <f>PORTIONS!G27*USAGE!$E$7</f>
        <v>0</v>
      </c>
      <c r="H27" s="184">
        <f>PORTIONS!H27*USAGE!$E$8</f>
        <v>0</v>
      </c>
      <c r="I27" s="184">
        <f>PORTIONS!I27*USAGE!$E$9</f>
        <v>20.28</v>
      </c>
      <c r="J27" s="184">
        <f>PORTIONS!J27*USAGE!$E$10</f>
        <v>0</v>
      </c>
      <c r="K27" s="184">
        <f>PORTIONS!K27*USAGE!$E$11</f>
        <v>20.28</v>
      </c>
      <c r="L27" s="184">
        <f>PORTIONS!L27*USAGE!$E$12</f>
        <v>0</v>
      </c>
      <c r="M27" s="140">
        <f>PORTIONS!M27*USAGE!$E$13</f>
        <v>0</v>
      </c>
      <c r="N27" s="184">
        <f>PORTIONS!N27*USAGE!$E$14</f>
        <v>0</v>
      </c>
      <c r="O27" s="184">
        <f>PORTIONS!O27*USAGE!$E$15</f>
        <v>0</v>
      </c>
      <c r="P27" s="184">
        <f>PORTIONS!P27*USAGE!$E$16</f>
        <v>0</v>
      </c>
      <c r="Q27" s="140">
        <f>PORTIONS!Q27*USAGE!$E$17</f>
        <v>0</v>
      </c>
      <c r="R27" s="184">
        <f>PORTIONS!R27*USAGE!$E$18</f>
        <v>0</v>
      </c>
      <c r="S27" s="184">
        <f>PORTIONS!S27*USAGE!$E$19</f>
        <v>0</v>
      </c>
      <c r="T27" s="184">
        <f>PORTIONS!T27*USAGE!$E$20</f>
        <v>0</v>
      </c>
      <c r="U27" s="184">
        <f>PORTIONS!U27*USAGE!$E$21</f>
        <v>0</v>
      </c>
      <c r="V27" s="222">
        <f t="shared" si="1"/>
        <v>76.61333333</v>
      </c>
    </row>
    <row r="28">
      <c r="A28" s="139" t="str">
        <f>COSTS!A28&amp;" (g)"</f>
        <v>OLIVE OIL, PURE (g)</v>
      </c>
      <c r="B28" s="140">
        <f>PORTIONS!B28*USAGE!$E$2</f>
        <v>0</v>
      </c>
      <c r="C28" s="184">
        <f>PORTIONS!C28*USAGE!$E$3</f>
        <v>0</v>
      </c>
      <c r="D28" s="184">
        <f>PORTIONS!D28*USAGE!$E$4</f>
        <v>0</v>
      </c>
      <c r="E28" s="184">
        <f>PORTIONS!E28*USAGE!$E$5</f>
        <v>0</v>
      </c>
      <c r="F28" s="184">
        <f>PORTIONS!F28*USAGE!$E$6</f>
        <v>0</v>
      </c>
      <c r="G28" s="184">
        <f>PORTIONS!G28*USAGE!$E$7</f>
        <v>0</v>
      </c>
      <c r="H28" s="184">
        <f>PORTIONS!H28*USAGE!$E$8</f>
        <v>0</v>
      </c>
      <c r="I28" s="184">
        <f>PORTIONS!I28*USAGE!$E$9</f>
        <v>0</v>
      </c>
      <c r="J28" s="184">
        <f>PORTIONS!J28*USAGE!$E$10</f>
        <v>0</v>
      </c>
      <c r="K28" s="184">
        <f>PORTIONS!K28*USAGE!$E$11</f>
        <v>0</v>
      </c>
      <c r="L28" s="184">
        <f>PORTIONS!L28*USAGE!$E$12</f>
        <v>0</v>
      </c>
      <c r="M28" s="140">
        <f>PORTIONS!M28*USAGE!$E$13</f>
        <v>0</v>
      </c>
      <c r="N28" s="184">
        <f>PORTIONS!N28*USAGE!$E$14</f>
        <v>0</v>
      </c>
      <c r="O28" s="184">
        <f>PORTIONS!O28*USAGE!$E$15</f>
        <v>0</v>
      </c>
      <c r="P28" s="184">
        <f>PORTIONS!P28*USAGE!$E$16</f>
        <v>0</v>
      </c>
      <c r="Q28" s="140">
        <f>PORTIONS!Q28*USAGE!$E$17</f>
        <v>0</v>
      </c>
      <c r="R28" s="184">
        <f>PORTIONS!R28*USAGE!$E$18</f>
        <v>0</v>
      </c>
      <c r="S28" s="184">
        <f>PORTIONS!S28*USAGE!$E$19</f>
        <v>0</v>
      </c>
      <c r="T28" s="184">
        <f>PORTIONS!T28*USAGE!$E$20</f>
        <v>0</v>
      </c>
      <c r="U28" s="184">
        <f>PORTIONS!U28*USAGE!$E$21</f>
        <v>0</v>
      </c>
      <c r="V28" s="222">
        <f t="shared" si="1"/>
        <v>0</v>
      </c>
    </row>
    <row r="29">
      <c r="A29" s="139" t="str">
        <f>COSTS!A29&amp;" (g)"</f>
        <v>Onions, red (g)</v>
      </c>
      <c r="B29" s="140">
        <f>PORTIONS!B29*USAGE!$E$2</f>
        <v>0</v>
      </c>
      <c r="C29" s="184">
        <f>PORTIONS!C29*USAGE!$E$3</f>
        <v>0</v>
      </c>
      <c r="D29" s="184">
        <f>PORTIONS!D29*USAGE!$E$4</f>
        <v>0</v>
      </c>
      <c r="E29" s="184">
        <f>PORTIONS!E29*USAGE!$E$5</f>
        <v>0</v>
      </c>
      <c r="F29" s="184">
        <f>PORTIONS!F29*USAGE!$E$6</f>
        <v>267.5833333</v>
      </c>
      <c r="G29" s="184">
        <f>PORTIONS!G29*USAGE!$E$7</f>
        <v>0</v>
      </c>
      <c r="H29" s="184">
        <f>PORTIONS!H29*USAGE!$E$8</f>
        <v>0</v>
      </c>
      <c r="I29" s="184">
        <f>PORTIONS!I29*USAGE!$E$9</f>
        <v>338</v>
      </c>
      <c r="J29" s="184">
        <f>PORTIONS!J29*USAGE!$E$10</f>
        <v>0</v>
      </c>
      <c r="K29" s="184">
        <f>PORTIONS!K29*USAGE!$E$11</f>
        <v>0</v>
      </c>
      <c r="L29" s="184">
        <f>PORTIONS!L29*USAGE!$E$12</f>
        <v>0</v>
      </c>
      <c r="M29" s="140">
        <f>PORTIONS!M29*USAGE!$E$13</f>
        <v>0</v>
      </c>
      <c r="N29" s="184">
        <f>PORTIONS!N29*USAGE!$E$14</f>
        <v>0</v>
      </c>
      <c r="O29" s="184">
        <f>PORTIONS!O29*USAGE!$E$15</f>
        <v>0</v>
      </c>
      <c r="P29" s="184">
        <f>PORTIONS!P29*USAGE!$E$16</f>
        <v>0</v>
      </c>
      <c r="Q29" s="140">
        <f>PORTIONS!Q29*USAGE!$E$17</f>
        <v>0</v>
      </c>
      <c r="R29" s="184">
        <f>PORTIONS!R29*USAGE!$E$18</f>
        <v>0</v>
      </c>
      <c r="S29" s="184">
        <f>PORTIONS!S29*USAGE!$E$19</f>
        <v>0</v>
      </c>
      <c r="T29" s="184">
        <f>PORTIONS!T29*USAGE!$E$20</f>
        <v>0</v>
      </c>
      <c r="U29" s="184">
        <f>PORTIONS!U29*USAGE!$E$21</f>
        <v>0</v>
      </c>
      <c r="V29" s="222">
        <f t="shared" si="1"/>
        <v>605.5833333</v>
      </c>
    </row>
    <row r="30">
      <c r="A30" s="139" t="str">
        <f>COSTS!A30&amp;" (g)"</f>
        <v>Oregano (g)</v>
      </c>
      <c r="B30" s="140">
        <f>PORTIONS!B30*USAGE!$E$2</f>
        <v>0</v>
      </c>
      <c r="C30" s="184">
        <f>PORTIONS!C30*USAGE!$E$3</f>
        <v>0</v>
      </c>
      <c r="D30" s="184">
        <f>PORTIONS!D30*USAGE!$E$4</f>
        <v>0.4506666667</v>
      </c>
      <c r="E30" s="184">
        <f>PORTIONS!E30*USAGE!$E$5</f>
        <v>1.352</v>
      </c>
      <c r="F30" s="184">
        <f>PORTIONS!F30*USAGE!$E$6</f>
        <v>2.140666667</v>
      </c>
      <c r="G30" s="184">
        <f>PORTIONS!G30*USAGE!$E$7</f>
        <v>2.929333333</v>
      </c>
      <c r="H30" s="184">
        <f>PORTIONS!H30*USAGE!$E$8</f>
        <v>0.676</v>
      </c>
      <c r="I30" s="184">
        <f>PORTIONS!I30*USAGE!$E$9</f>
        <v>0</v>
      </c>
      <c r="J30" s="184">
        <f>PORTIONS!J30*USAGE!$E$10</f>
        <v>2.366</v>
      </c>
      <c r="K30" s="184">
        <f>PORTIONS!K30*USAGE!$E$11</f>
        <v>0.676</v>
      </c>
      <c r="L30" s="184">
        <f>PORTIONS!L30*USAGE!$E$12</f>
        <v>1.352</v>
      </c>
      <c r="M30" s="140">
        <f>PORTIONS!M30*USAGE!$E$13</f>
        <v>0</v>
      </c>
      <c r="N30" s="184">
        <f>PORTIONS!N30*USAGE!$E$14</f>
        <v>0</v>
      </c>
      <c r="O30" s="184">
        <f>PORTIONS!O30*USAGE!$E$15</f>
        <v>0</v>
      </c>
      <c r="P30" s="184">
        <f>PORTIONS!P30*USAGE!$E$16</f>
        <v>0</v>
      </c>
      <c r="Q30" s="140">
        <f>PORTIONS!Q30*USAGE!$E$17</f>
        <v>0</v>
      </c>
      <c r="R30" s="184">
        <f>PORTIONS!R30*USAGE!$E$18</f>
        <v>0</v>
      </c>
      <c r="S30" s="184">
        <f>PORTIONS!S30*USAGE!$E$19</f>
        <v>0</v>
      </c>
      <c r="T30" s="184">
        <f>PORTIONS!T30*USAGE!$E$20</f>
        <v>0</v>
      </c>
      <c r="U30" s="184">
        <f>PORTIONS!U30*USAGE!$E$21</f>
        <v>0</v>
      </c>
      <c r="V30" s="222">
        <f t="shared" si="1"/>
        <v>11.94266667</v>
      </c>
    </row>
    <row r="31">
      <c r="A31" s="139" t="str">
        <f>COSTS!A31&amp;" (g)"</f>
        <v>Pecorino Romano (g)</v>
      </c>
      <c r="B31" s="140">
        <f>PORTIONS!B31*USAGE!$E$2</f>
        <v>0</v>
      </c>
      <c r="C31" s="184">
        <f>PORTIONS!C31*USAGE!$E$3</f>
        <v>0</v>
      </c>
      <c r="D31" s="184">
        <f>PORTIONS!D31*USAGE!$E$4</f>
        <v>39.43333333</v>
      </c>
      <c r="E31" s="184">
        <f>PORTIONS!E31*USAGE!$E$5</f>
        <v>0</v>
      </c>
      <c r="F31" s="184">
        <f>PORTIONS!F31*USAGE!$E$6</f>
        <v>0</v>
      </c>
      <c r="G31" s="184">
        <f>PORTIONS!G31*USAGE!$E$7</f>
        <v>0</v>
      </c>
      <c r="H31" s="184">
        <f>PORTIONS!H31*USAGE!$E$8</f>
        <v>0</v>
      </c>
      <c r="I31" s="184">
        <f>PORTIONS!I31*USAGE!$E$9</f>
        <v>0</v>
      </c>
      <c r="J31" s="184">
        <f>PORTIONS!J31*USAGE!$E$10</f>
        <v>0</v>
      </c>
      <c r="K31" s="184">
        <f>PORTIONS!K31*USAGE!$E$11</f>
        <v>67.6</v>
      </c>
      <c r="L31" s="184">
        <f>PORTIONS!L31*USAGE!$E$12</f>
        <v>0</v>
      </c>
      <c r="M31" s="140">
        <f>PORTIONS!M31*USAGE!$E$13</f>
        <v>0</v>
      </c>
      <c r="N31" s="184">
        <f>PORTIONS!N31*USAGE!$E$14</f>
        <v>0</v>
      </c>
      <c r="O31" s="184">
        <f>PORTIONS!O31*USAGE!$E$15</f>
        <v>0</v>
      </c>
      <c r="P31" s="184">
        <f>PORTIONS!P31*USAGE!$E$16</f>
        <v>0</v>
      </c>
      <c r="Q31" s="140">
        <f>PORTIONS!Q31*USAGE!$E$17</f>
        <v>0</v>
      </c>
      <c r="R31" s="184">
        <f>PORTIONS!R31*USAGE!$E$18</f>
        <v>0</v>
      </c>
      <c r="S31" s="184">
        <f>PORTIONS!S31*USAGE!$E$19</f>
        <v>0</v>
      </c>
      <c r="T31" s="184">
        <f>PORTIONS!T31*USAGE!$E$20</f>
        <v>0</v>
      </c>
      <c r="U31" s="184">
        <f>PORTIONS!U31*USAGE!$E$21</f>
        <v>0</v>
      </c>
      <c r="V31" s="222">
        <f t="shared" si="1"/>
        <v>107.0333333</v>
      </c>
    </row>
    <row r="32">
      <c r="A32" s="139" t="str">
        <f>COSTS!A32&amp;" (g)"</f>
        <v>Pepper, black (g)</v>
      </c>
      <c r="B32" s="140">
        <f>PORTIONS!B32*USAGE!$E$2</f>
        <v>0</v>
      </c>
      <c r="C32" s="184">
        <f>PORTIONS!C32*USAGE!$E$3</f>
        <v>0</v>
      </c>
      <c r="D32" s="184">
        <f>PORTIONS!D32*USAGE!$E$4</f>
        <v>0</v>
      </c>
      <c r="E32" s="184">
        <f>PORTIONS!E32*USAGE!$E$5</f>
        <v>0</v>
      </c>
      <c r="F32" s="184">
        <f>PORTIONS!F32*USAGE!$E$6</f>
        <v>0</v>
      </c>
      <c r="G32" s="184">
        <f>PORTIONS!G32*USAGE!$E$7</f>
        <v>0</v>
      </c>
      <c r="H32" s="184">
        <f>PORTIONS!H32*USAGE!$E$8</f>
        <v>0</v>
      </c>
      <c r="I32" s="184">
        <f>PORTIONS!I32*USAGE!$E$9</f>
        <v>0</v>
      </c>
      <c r="J32" s="184">
        <f>PORTIONS!J32*USAGE!$E$10</f>
        <v>0</v>
      </c>
      <c r="K32" s="184">
        <f>PORTIONS!K32*USAGE!$E$11</f>
        <v>0</v>
      </c>
      <c r="L32" s="184">
        <f>PORTIONS!L32*USAGE!$E$12</f>
        <v>0</v>
      </c>
      <c r="M32" s="140">
        <f>PORTIONS!M32*USAGE!$E$13</f>
        <v>0</v>
      </c>
      <c r="N32" s="184">
        <f>PORTIONS!N32*USAGE!$E$14</f>
        <v>0.022984</v>
      </c>
      <c r="O32" s="184">
        <f>PORTIONS!O32*USAGE!$E$15</f>
        <v>0</v>
      </c>
      <c r="P32" s="184">
        <f>PORTIONS!P32*USAGE!$E$16</f>
        <v>0</v>
      </c>
      <c r="Q32" s="140">
        <f>PORTIONS!Q32*USAGE!$E$17</f>
        <v>0</v>
      </c>
      <c r="R32" s="184">
        <f>PORTIONS!R32*USAGE!$E$18</f>
        <v>0</v>
      </c>
      <c r="S32" s="184">
        <f>PORTIONS!S32*USAGE!$E$19</f>
        <v>0</v>
      </c>
      <c r="T32" s="184">
        <f>PORTIONS!T32*USAGE!$E$20</f>
        <v>0</v>
      </c>
      <c r="U32" s="184">
        <f>PORTIONS!U32*USAGE!$E$21</f>
        <v>0</v>
      </c>
      <c r="V32" s="222">
        <f t="shared" si="1"/>
        <v>0.022984</v>
      </c>
    </row>
    <row r="33">
      <c r="A33" s="139" t="str">
        <f>COSTS!A33&amp;" (g)"</f>
        <v>Pepperoni (g)</v>
      </c>
      <c r="B33" s="140">
        <f>PORTIONS!B33*USAGE!$E$2</f>
        <v>0</v>
      </c>
      <c r="C33" s="184">
        <f>PORTIONS!C33*USAGE!$E$3</f>
        <v>0</v>
      </c>
      <c r="D33" s="184">
        <f>PORTIONS!D33*USAGE!$E$4</f>
        <v>0</v>
      </c>
      <c r="E33" s="184">
        <f>PORTIONS!E33*USAGE!$E$5</f>
        <v>0</v>
      </c>
      <c r="F33" s="184">
        <f>PORTIONS!F33*USAGE!$E$6</f>
        <v>0</v>
      </c>
      <c r="G33" s="184">
        <f>PORTIONS!G33*USAGE!$E$7</f>
        <v>0</v>
      </c>
      <c r="H33" s="184">
        <f>PORTIONS!H33*USAGE!$E$8</f>
        <v>0</v>
      </c>
      <c r="I33" s="184">
        <f>PORTIONS!I33*USAGE!$E$9</f>
        <v>0</v>
      </c>
      <c r="J33" s="184">
        <f>PORTIONS!J33*USAGE!$E$10</f>
        <v>650.65</v>
      </c>
      <c r="K33" s="184">
        <f>PORTIONS!K33*USAGE!$E$11</f>
        <v>0</v>
      </c>
      <c r="L33" s="184">
        <f>PORTIONS!L33*USAGE!$E$12</f>
        <v>0</v>
      </c>
      <c r="M33" s="140">
        <f>PORTIONS!M33*USAGE!$E$13</f>
        <v>0</v>
      </c>
      <c r="N33" s="184">
        <f>PORTIONS!N33*USAGE!$E$14</f>
        <v>0</v>
      </c>
      <c r="O33" s="184">
        <f>PORTIONS!O33*USAGE!$E$15</f>
        <v>0</v>
      </c>
      <c r="P33" s="184">
        <f>PORTIONS!P33*USAGE!$E$16</f>
        <v>0</v>
      </c>
      <c r="Q33" s="140">
        <f>PORTIONS!Q33*USAGE!$E$17</f>
        <v>0</v>
      </c>
      <c r="R33" s="184">
        <f>PORTIONS!R33*USAGE!$E$18</f>
        <v>0</v>
      </c>
      <c r="S33" s="184">
        <f>PORTIONS!S33*USAGE!$E$19</f>
        <v>0</v>
      </c>
      <c r="T33" s="184">
        <f>PORTIONS!T33*USAGE!$E$20</f>
        <v>0</v>
      </c>
      <c r="U33" s="184">
        <f>PORTIONS!U33*USAGE!$E$21</f>
        <v>0</v>
      </c>
      <c r="V33" s="222">
        <f t="shared" si="1"/>
        <v>650.65</v>
      </c>
    </row>
    <row r="34">
      <c r="A34" s="139" t="str">
        <f>COSTS!A34&amp;" (g)"</f>
        <v>Rosemary (g)</v>
      </c>
      <c r="B34" s="140">
        <f>PORTIONS!B34*USAGE!$E$2</f>
        <v>0</v>
      </c>
      <c r="C34" s="184">
        <f>PORTIONS!C34*USAGE!$E$3</f>
        <v>0</v>
      </c>
      <c r="D34" s="184">
        <f>PORTIONS!D34*USAGE!$E$4</f>
        <v>0</v>
      </c>
      <c r="E34" s="184">
        <f>PORTIONS!E34*USAGE!$E$5</f>
        <v>0</v>
      </c>
      <c r="F34" s="184">
        <f>PORTIONS!F34*USAGE!$E$6</f>
        <v>0</v>
      </c>
      <c r="G34" s="184">
        <f>PORTIONS!G34*USAGE!$E$7</f>
        <v>0</v>
      </c>
      <c r="H34" s="184">
        <f>PORTIONS!H34*USAGE!$E$8</f>
        <v>0</v>
      </c>
      <c r="I34" s="184">
        <f>PORTIONS!I34*USAGE!$E$9</f>
        <v>0.676</v>
      </c>
      <c r="J34" s="184">
        <f>PORTIONS!J34*USAGE!$E$10</f>
        <v>0</v>
      </c>
      <c r="K34" s="184">
        <f>PORTIONS!K34*USAGE!$E$11</f>
        <v>0</v>
      </c>
      <c r="L34" s="184">
        <f>PORTIONS!L34*USAGE!$E$12</f>
        <v>0</v>
      </c>
      <c r="M34" s="140">
        <f>PORTIONS!M34*USAGE!$E$13</f>
        <v>0</v>
      </c>
      <c r="N34" s="184">
        <f>PORTIONS!N34*USAGE!$E$14</f>
        <v>0</v>
      </c>
      <c r="O34" s="184">
        <f>PORTIONS!O34*USAGE!$E$15</f>
        <v>0</v>
      </c>
      <c r="P34" s="184">
        <f>PORTIONS!P34*USAGE!$E$16</f>
        <v>0</v>
      </c>
      <c r="Q34" s="140">
        <f>PORTIONS!Q34*USAGE!$E$17</f>
        <v>0</v>
      </c>
      <c r="R34" s="184">
        <f>PORTIONS!R34*USAGE!$E$18</f>
        <v>0</v>
      </c>
      <c r="S34" s="184">
        <f>PORTIONS!S34*USAGE!$E$19</f>
        <v>0</v>
      </c>
      <c r="T34" s="184">
        <f>PORTIONS!T34*USAGE!$E$20</f>
        <v>0</v>
      </c>
      <c r="U34" s="184">
        <f>PORTIONS!U34*USAGE!$E$21</f>
        <v>0</v>
      </c>
      <c r="V34" s="222">
        <f t="shared" si="1"/>
        <v>0.676</v>
      </c>
    </row>
    <row r="35">
      <c r="A35" s="139" t="str">
        <f>COSTS!A35&amp;" (g)"</f>
        <v>SALT, GRANULATED (g)</v>
      </c>
      <c r="B35" s="140">
        <f>PORTIONS!B35*USAGE!$E$2</f>
        <v>0</v>
      </c>
      <c r="C35" s="184">
        <f>PORTIONS!C35*USAGE!$E$3</f>
        <v>0</v>
      </c>
      <c r="D35" s="184">
        <f>PORTIONS!D35*USAGE!$E$4</f>
        <v>0</v>
      </c>
      <c r="E35" s="184">
        <f>PORTIONS!E35*USAGE!$E$5</f>
        <v>0</v>
      </c>
      <c r="F35" s="184">
        <f>PORTIONS!F35*USAGE!$E$6</f>
        <v>0</v>
      </c>
      <c r="G35" s="184">
        <f>PORTIONS!G35*USAGE!$E$7</f>
        <v>0</v>
      </c>
      <c r="H35" s="184">
        <f>PORTIONS!H35*USAGE!$E$8</f>
        <v>0</v>
      </c>
      <c r="I35" s="184">
        <f>PORTIONS!I35*USAGE!$E$9</f>
        <v>0</v>
      </c>
      <c r="J35" s="184">
        <f>PORTIONS!J35*USAGE!$E$10</f>
        <v>0</v>
      </c>
      <c r="K35" s="184">
        <f>PORTIONS!K35*USAGE!$E$11</f>
        <v>0</v>
      </c>
      <c r="L35" s="184">
        <f>PORTIONS!L35*USAGE!$E$12</f>
        <v>0</v>
      </c>
      <c r="M35" s="140">
        <f>PORTIONS!M35*USAGE!$E$13</f>
        <v>0</v>
      </c>
      <c r="N35" s="184">
        <f>PORTIONS!N35*USAGE!$E$14</f>
        <v>0</v>
      </c>
      <c r="O35" s="184">
        <f>PORTIONS!O35*USAGE!$E$15</f>
        <v>0</v>
      </c>
      <c r="P35" s="184">
        <f>PORTIONS!P35*USAGE!$E$16</f>
        <v>0</v>
      </c>
      <c r="Q35" s="140">
        <f>PORTIONS!Q35*USAGE!$E$17</f>
        <v>0</v>
      </c>
      <c r="R35" s="184">
        <f>PORTIONS!R35*USAGE!$E$18</f>
        <v>0</v>
      </c>
      <c r="S35" s="184">
        <f>PORTIONS!S35*USAGE!$E$19</f>
        <v>0</v>
      </c>
      <c r="T35" s="184">
        <f>PORTIONS!T35*USAGE!$E$20</f>
        <v>0</v>
      </c>
      <c r="U35" s="184">
        <f>PORTIONS!U35*USAGE!$E$21</f>
        <v>0</v>
      </c>
      <c r="V35" s="222">
        <f t="shared" si="1"/>
        <v>0</v>
      </c>
    </row>
    <row r="36">
      <c r="A36" s="139" t="str">
        <f>COSTS!A36&amp;" (g)"</f>
        <v>Salt, rock (g)</v>
      </c>
      <c r="B36" s="140">
        <f>PORTIONS!B36*USAGE!$E$2</f>
        <v>0</v>
      </c>
      <c r="C36" s="184">
        <f>PORTIONS!C36*USAGE!$E$3</f>
        <v>0</v>
      </c>
      <c r="D36" s="184">
        <f>PORTIONS!D36*USAGE!$E$4</f>
        <v>0</v>
      </c>
      <c r="E36" s="184">
        <f>PORTIONS!E36*USAGE!$E$5</f>
        <v>0</v>
      </c>
      <c r="F36" s="184">
        <f>PORTIONS!F36*USAGE!$E$6</f>
        <v>0</v>
      </c>
      <c r="G36" s="184">
        <f>PORTIONS!G36*USAGE!$E$7</f>
        <v>0</v>
      </c>
      <c r="H36" s="184">
        <f>PORTIONS!H36*USAGE!$E$8</f>
        <v>0</v>
      </c>
      <c r="I36" s="184">
        <f>PORTIONS!I36*USAGE!$E$9</f>
        <v>0</v>
      </c>
      <c r="J36" s="184">
        <f>PORTIONS!J36*USAGE!$E$10</f>
        <v>0</v>
      </c>
      <c r="K36" s="184">
        <f>PORTIONS!K36*USAGE!$E$11</f>
        <v>0</v>
      </c>
      <c r="L36" s="184">
        <f>PORTIONS!L36*USAGE!$E$12</f>
        <v>0</v>
      </c>
      <c r="M36" s="140">
        <f>PORTIONS!M36*USAGE!$E$13</f>
        <v>0</v>
      </c>
      <c r="N36" s="184">
        <f>PORTIONS!N36*USAGE!$E$14</f>
        <v>0</v>
      </c>
      <c r="O36" s="184">
        <f>PORTIONS!O36*USAGE!$E$15</f>
        <v>0.010816</v>
      </c>
      <c r="P36" s="184">
        <f>PORTIONS!P36*USAGE!$E$16</f>
        <v>0</v>
      </c>
      <c r="Q36" s="140">
        <f>PORTIONS!Q36*USAGE!$E$17</f>
        <v>0</v>
      </c>
      <c r="R36" s="184">
        <f>PORTIONS!R36*USAGE!$E$18</f>
        <v>0</v>
      </c>
      <c r="S36" s="184">
        <f>PORTIONS!S36*USAGE!$E$19</f>
        <v>0</v>
      </c>
      <c r="T36" s="184">
        <f>PORTIONS!T36*USAGE!$E$20</f>
        <v>0</v>
      </c>
      <c r="U36" s="184">
        <f>PORTIONS!U36*USAGE!$E$21</f>
        <v>0</v>
      </c>
      <c r="V36" s="222">
        <f t="shared" si="1"/>
        <v>0.010816</v>
      </c>
    </row>
    <row r="37">
      <c r="A37" s="139" t="str">
        <f>COSTS!A37&amp;" (g)"</f>
        <v>Sausage (g)</v>
      </c>
      <c r="B37" s="140">
        <f>PORTIONS!B37*USAGE!$E$2</f>
        <v>0</v>
      </c>
      <c r="C37" s="184">
        <f>PORTIONS!C37*USAGE!$E$3</f>
        <v>0</v>
      </c>
      <c r="D37" s="184">
        <f>PORTIONS!D37*USAGE!$E$4</f>
        <v>0</v>
      </c>
      <c r="E37" s="184">
        <f>PORTIONS!E37*USAGE!$E$5</f>
        <v>0</v>
      </c>
      <c r="F37" s="184">
        <f>PORTIONS!F37*USAGE!$E$6</f>
        <v>588.6833333</v>
      </c>
      <c r="G37" s="184">
        <f>PORTIONS!G37*USAGE!$E$7</f>
        <v>0</v>
      </c>
      <c r="H37" s="184">
        <f>PORTIONS!H37*USAGE!$E$8</f>
        <v>0</v>
      </c>
      <c r="I37" s="184">
        <f>PORTIONS!I37*USAGE!$E$9</f>
        <v>0</v>
      </c>
      <c r="J37" s="184">
        <f>PORTIONS!J37*USAGE!$E$10</f>
        <v>0</v>
      </c>
      <c r="K37" s="184">
        <f>PORTIONS!K37*USAGE!$E$11</f>
        <v>0</v>
      </c>
      <c r="L37" s="184">
        <f>PORTIONS!L37*USAGE!$E$12</f>
        <v>0</v>
      </c>
      <c r="M37" s="140">
        <f>PORTIONS!M37*USAGE!$E$13</f>
        <v>0</v>
      </c>
      <c r="N37" s="184">
        <f>PORTIONS!N37*USAGE!$E$14</f>
        <v>0</v>
      </c>
      <c r="O37" s="184">
        <f>PORTIONS!O37*USAGE!$E$15</f>
        <v>0</v>
      </c>
      <c r="P37" s="184">
        <f>PORTIONS!P37*USAGE!$E$16</f>
        <v>0</v>
      </c>
      <c r="Q37" s="140">
        <f>PORTIONS!Q37*USAGE!$E$17</f>
        <v>0</v>
      </c>
      <c r="R37" s="184">
        <f>PORTIONS!R37*USAGE!$E$18</f>
        <v>0</v>
      </c>
      <c r="S37" s="184">
        <f>PORTIONS!S37*USAGE!$E$19</f>
        <v>0</v>
      </c>
      <c r="T37" s="184">
        <f>PORTIONS!T37*USAGE!$E$20</f>
        <v>0</v>
      </c>
      <c r="U37" s="184">
        <f>PORTIONS!U37*USAGE!$E$21</f>
        <v>0</v>
      </c>
      <c r="V37" s="222">
        <f t="shared" si="1"/>
        <v>588.6833333</v>
      </c>
    </row>
    <row r="38">
      <c r="A38" s="139" t="str">
        <f>COSTS!A38&amp;" (g)"</f>
        <v>Smokey Blue Cheese (g)</v>
      </c>
      <c r="B38" s="140">
        <f>PORTIONS!B38*USAGE!$E$2</f>
        <v>0</v>
      </c>
      <c r="C38" s="184">
        <f>PORTIONS!C38*USAGE!$E$3</f>
        <v>0</v>
      </c>
      <c r="D38" s="184">
        <f>PORTIONS!D38*USAGE!$E$4</f>
        <v>0</v>
      </c>
      <c r="E38" s="184">
        <f>PORTIONS!E38*USAGE!$E$5</f>
        <v>0</v>
      </c>
      <c r="F38" s="184">
        <f>PORTIONS!F38*USAGE!$E$6</f>
        <v>0</v>
      </c>
      <c r="G38" s="184">
        <f>PORTIONS!G38*USAGE!$E$7</f>
        <v>0</v>
      </c>
      <c r="H38" s="184">
        <f>PORTIONS!H38*USAGE!$E$8</f>
        <v>0</v>
      </c>
      <c r="I38" s="184">
        <f>PORTIONS!I38*USAGE!$E$9</f>
        <v>67.6</v>
      </c>
      <c r="J38" s="184">
        <f>PORTIONS!J38*USAGE!$E$10</f>
        <v>0</v>
      </c>
      <c r="K38" s="184">
        <f>PORTIONS!K38*USAGE!$E$11</f>
        <v>67.6</v>
      </c>
      <c r="L38" s="184">
        <f>PORTIONS!L38*USAGE!$E$12</f>
        <v>0</v>
      </c>
      <c r="M38" s="140">
        <f>PORTIONS!M38*USAGE!$E$13</f>
        <v>0</v>
      </c>
      <c r="N38" s="184">
        <f>PORTIONS!N38*USAGE!$E$14</f>
        <v>0</v>
      </c>
      <c r="O38" s="184">
        <f>PORTIONS!O38*USAGE!$E$15</f>
        <v>0</v>
      </c>
      <c r="P38" s="184">
        <f>PORTIONS!P38*USAGE!$E$16</f>
        <v>28.16666667</v>
      </c>
      <c r="Q38" s="140">
        <f>PORTIONS!Q38*USAGE!$E$17</f>
        <v>0</v>
      </c>
      <c r="R38" s="184">
        <f>PORTIONS!R38*USAGE!$E$18</f>
        <v>0</v>
      </c>
      <c r="S38" s="184">
        <f>PORTIONS!S38*USAGE!$E$19</f>
        <v>0</v>
      </c>
      <c r="T38" s="184">
        <f>PORTIONS!T38*USAGE!$E$20</f>
        <v>0</v>
      </c>
      <c r="U38" s="184">
        <f>PORTIONS!U38*USAGE!$E$21</f>
        <v>0</v>
      </c>
      <c r="V38" s="222">
        <f t="shared" si="1"/>
        <v>163.3666667</v>
      </c>
    </row>
    <row r="39">
      <c r="A39" s="139" t="str">
        <f>COSTS!A39&amp;" (g)"</f>
        <v>Spinach (g)</v>
      </c>
      <c r="B39" s="140">
        <f>PORTIONS!B39*USAGE!$E$2</f>
        <v>0</v>
      </c>
      <c r="C39" s="184">
        <f>PORTIONS!C39*USAGE!$E$3</f>
        <v>0</v>
      </c>
      <c r="D39" s="184">
        <f>PORTIONS!D39*USAGE!$E$4</f>
        <v>0</v>
      </c>
      <c r="E39" s="184">
        <f>PORTIONS!E39*USAGE!$E$5</f>
        <v>0</v>
      </c>
      <c r="F39" s="184">
        <f>PORTIONS!F39*USAGE!$E$6</f>
        <v>0</v>
      </c>
      <c r="G39" s="184">
        <f>PORTIONS!G39*USAGE!$E$7</f>
        <v>0</v>
      </c>
      <c r="H39" s="184">
        <f>PORTIONS!H39*USAGE!$E$8</f>
        <v>0</v>
      </c>
      <c r="I39" s="184">
        <f>PORTIONS!I39*USAGE!$E$9</f>
        <v>0</v>
      </c>
      <c r="J39" s="184">
        <f>PORTIONS!J39*USAGE!$E$10</f>
        <v>0</v>
      </c>
      <c r="K39" s="184">
        <f>PORTIONS!K39*USAGE!$E$11</f>
        <v>0</v>
      </c>
      <c r="L39" s="184">
        <f>PORTIONS!L39*USAGE!$E$12</f>
        <v>101.4</v>
      </c>
      <c r="M39" s="140">
        <f>PORTIONS!M39*USAGE!$E$13</f>
        <v>0</v>
      </c>
      <c r="N39" s="184">
        <f>PORTIONS!N39*USAGE!$E$14</f>
        <v>0</v>
      </c>
      <c r="O39" s="184">
        <f>PORTIONS!O39*USAGE!$E$15</f>
        <v>0</v>
      </c>
      <c r="P39" s="184">
        <f>PORTIONS!P39*USAGE!$E$16</f>
        <v>101.4</v>
      </c>
      <c r="Q39" s="140">
        <f>PORTIONS!Q39*USAGE!$E$17</f>
        <v>0</v>
      </c>
      <c r="R39" s="184">
        <f>PORTIONS!R39*USAGE!$E$18</f>
        <v>0</v>
      </c>
      <c r="S39" s="184">
        <f>PORTIONS!S39*USAGE!$E$19</f>
        <v>0</v>
      </c>
      <c r="T39" s="184">
        <f>PORTIONS!T39*USAGE!$E$20</f>
        <v>0</v>
      </c>
      <c r="U39" s="184">
        <f>PORTIONS!U39*USAGE!$E$21</f>
        <v>0</v>
      </c>
      <c r="V39" s="222">
        <f t="shared" si="1"/>
        <v>202.8</v>
      </c>
    </row>
    <row r="40">
      <c r="A40" s="139" t="str">
        <f>COSTS!A40&amp;" (g)"</f>
        <v>SUGAR (g)</v>
      </c>
      <c r="B40" s="140">
        <f>PORTIONS!B40*USAGE!$E$2</f>
        <v>0</v>
      </c>
      <c r="C40" s="184">
        <f>PORTIONS!C40*USAGE!$E$3</f>
        <v>0</v>
      </c>
      <c r="D40" s="184">
        <f>PORTIONS!D40*USAGE!$E$4</f>
        <v>0</v>
      </c>
      <c r="E40" s="184">
        <f>PORTIONS!E40*USAGE!$E$5</f>
        <v>0</v>
      </c>
      <c r="F40" s="184">
        <f>PORTIONS!F40*USAGE!$E$6</f>
        <v>0</v>
      </c>
      <c r="G40" s="184">
        <f>PORTIONS!G40*USAGE!$E$7</f>
        <v>0</v>
      </c>
      <c r="H40" s="184">
        <f>PORTIONS!H40*USAGE!$E$8</f>
        <v>0</v>
      </c>
      <c r="I40" s="184">
        <f>PORTIONS!I40*USAGE!$E$9</f>
        <v>0</v>
      </c>
      <c r="J40" s="184">
        <f>PORTIONS!J40*USAGE!$E$10</f>
        <v>0</v>
      </c>
      <c r="K40" s="184">
        <f>PORTIONS!K40*USAGE!$E$11</f>
        <v>0</v>
      </c>
      <c r="L40" s="184">
        <f>PORTIONS!L40*USAGE!$E$12</f>
        <v>0</v>
      </c>
      <c r="M40" s="140">
        <f>PORTIONS!M40*USAGE!$E$13</f>
        <v>0</v>
      </c>
      <c r="N40" s="184">
        <f>PORTIONS!N40*USAGE!$E$14</f>
        <v>0</v>
      </c>
      <c r="O40" s="184">
        <f>PORTIONS!O40*USAGE!$E$15</f>
        <v>0</v>
      </c>
      <c r="P40" s="184">
        <f>PORTIONS!P40*USAGE!$E$16</f>
        <v>0</v>
      </c>
      <c r="Q40" s="140">
        <f>PORTIONS!Q40*USAGE!$E$17</f>
        <v>0</v>
      </c>
      <c r="R40" s="184">
        <f>PORTIONS!R40*USAGE!$E$18</f>
        <v>0</v>
      </c>
      <c r="S40" s="184">
        <f>PORTIONS!S40*USAGE!$E$19</f>
        <v>0</v>
      </c>
      <c r="T40" s="184">
        <f>PORTIONS!T40*USAGE!$E$20</f>
        <v>0</v>
      </c>
      <c r="U40" s="184">
        <f>PORTIONS!U40*USAGE!$E$21</f>
        <v>0</v>
      </c>
      <c r="V40" s="222">
        <f t="shared" si="1"/>
        <v>0</v>
      </c>
    </row>
    <row r="41">
      <c r="A41" s="139" t="str">
        <f>COSTS!A41&amp;" (g)"</f>
        <v>TOMATO FILLETS (g)</v>
      </c>
      <c r="B41" s="140">
        <f>PORTIONS!B41*USAGE!$E$2</f>
        <v>0</v>
      </c>
      <c r="C41" s="184">
        <f>PORTIONS!C41*USAGE!$E$3</f>
        <v>0</v>
      </c>
      <c r="D41" s="184">
        <f>PORTIONS!D41*USAGE!$E$4</f>
        <v>0</v>
      </c>
      <c r="E41" s="184">
        <f>PORTIONS!E41*USAGE!$E$5</f>
        <v>0</v>
      </c>
      <c r="F41" s="184">
        <f>PORTIONS!F41*USAGE!$E$6</f>
        <v>0</v>
      </c>
      <c r="G41" s="184">
        <f>PORTIONS!G41*USAGE!$E$7</f>
        <v>0</v>
      </c>
      <c r="H41" s="184">
        <f>PORTIONS!H41*USAGE!$E$8</f>
        <v>0</v>
      </c>
      <c r="I41" s="184">
        <f>PORTIONS!I41*USAGE!$E$9</f>
        <v>0</v>
      </c>
      <c r="J41" s="184">
        <f>PORTIONS!J41*USAGE!$E$10</f>
        <v>0</v>
      </c>
      <c r="K41" s="184">
        <f>PORTIONS!K41*USAGE!$E$11</f>
        <v>0</v>
      </c>
      <c r="L41" s="184">
        <f>PORTIONS!L41*USAGE!$E$12</f>
        <v>0</v>
      </c>
      <c r="M41" s="140">
        <f>PORTIONS!M41*USAGE!$E$13</f>
        <v>0</v>
      </c>
      <c r="N41" s="184">
        <f>PORTIONS!N41*USAGE!$E$14</f>
        <v>0</v>
      </c>
      <c r="O41" s="184">
        <f>PORTIONS!O41*USAGE!$E$15</f>
        <v>0</v>
      </c>
      <c r="P41" s="184">
        <f>PORTIONS!P41*USAGE!$E$16</f>
        <v>0</v>
      </c>
      <c r="Q41" s="140">
        <f>PORTIONS!Q41*USAGE!$E$17</f>
        <v>0</v>
      </c>
      <c r="R41" s="184">
        <f>PORTIONS!R41*USAGE!$E$18</f>
        <v>0</v>
      </c>
      <c r="S41" s="184">
        <f>PORTIONS!S41*USAGE!$E$19</f>
        <v>0</v>
      </c>
      <c r="T41" s="184">
        <f>PORTIONS!T41*USAGE!$E$20</f>
        <v>0</v>
      </c>
      <c r="U41" s="184">
        <f>PORTIONS!U41*USAGE!$E$21</f>
        <v>0</v>
      </c>
      <c r="V41" s="222">
        <f t="shared" si="1"/>
        <v>0</v>
      </c>
    </row>
    <row r="42">
      <c r="A42" s="139" t="str">
        <f>COSTS!A42&amp;" (g)"</f>
        <v>Tomatoes, grape (g)</v>
      </c>
      <c r="B42" s="140">
        <f>PORTIONS!B42*USAGE!$E$2</f>
        <v>0</v>
      </c>
      <c r="C42" s="184">
        <f>PORTIONS!C42*USAGE!$E$3</f>
        <v>0</v>
      </c>
      <c r="D42" s="184">
        <f>PORTIONS!D42*USAGE!$E$4</f>
        <v>0</v>
      </c>
      <c r="E42" s="184">
        <f>PORTIONS!E42*USAGE!$E$5</f>
        <v>0</v>
      </c>
      <c r="F42" s="184">
        <f>PORTIONS!F42*USAGE!$E$6</f>
        <v>0</v>
      </c>
      <c r="G42" s="184">
        <f>PORTIONS!G42*USAGE!$E$7</f>
        <v>0</v>
      </c>
      <c r="H42" s="184">
        <f>PORTIONS!H42*USAGE!$E$8</f>
        <v>0</v>
      </c>
      <c r="I42" s="184">
        <f>PORTIONS!I42*USAGE!$E$9</f>
        <v>0</v>
      </c>
      <c r="J42" s="184">
        <f>PORTIONS!J42*USAGE!$E$10</f>
        <v>0</v>
      </c>
      <c r="K42" s="184">
        <f>PORTIONS!K42*USAGE!$E$11</f>
        <v>0</v>
      </c>
      <c r="L42" s="184">
        <f>PORTIONS!L42*USAGE!$E$12</f>
        <v>0</v>
      </c>
      <c r="M42" s="140">
        <f>PORTIONS!M42*USAGE!$E$13</f>
        <v>0</v>
      </c>
      <c r="N42" s="184">
        <f>PORTIONS!N42*USAGE!$E$14</f>
        <v>0</v>
      </c>
      <c r="O42" s="184">
        <f>PORTIONS!O42*USAGE!$E$15</f>
        <v>54.08</v>
      </c>
      <c r="P42" s="184">
        <f>PORTIONS!P42*USAGE!$E$16</f>
        <v>0</v>
      </c>
      <c r="Q42" s="140">
        <f>PORTIONS!Q42*USAGE!$E$17</f>
        <v>0</v>
      </c>
      <c r="R42" s="184">
        <f>PORTIONS!R42*USAGE!$E$18</f>
        <v>0</v>
      </c>
      <c r="S42" s="184">
        <f>PORTIONS!S42*USAGE!$E$19</f>
        <v>0</v>
      </c>
      <c r="T42" s="184">
        <f>PORTIONS!T42*USAGE!$E$20</f>
        <v>0</v>
      </c>
      <c r="U42" s="184">
        <f>PORTIONS!U42*USAGE!$E$21</f>
        <v>0</v>
      </c>
      <c r="V42" s="222">
        <f t="shared" si="1"/>
        <v>54.08</v>
      </c>
    </row>
    <row r="43">
      <c r="A43" s="139" t="str">
        <f>COSTS!A43&amp;" (g)"</f>
        <v>WATER (g)</v>
      </c>
      <c r="B43" s="140">
        <f>PORTIONS!B43*USAGE!$E$2</f>
        <v>0</v>
      </c>
      <c r="C43" s="184">
        <f>PORTIONS!C43*USAGE!$E$3</f>
        <v>0</v>
      </c>
      <c r="D43" s="184">
        <f>PORTIONS!D43*USAGE!$E$4</f>
        <v>0</v>
      </c>
      <c r="E43" s="184">
        <f>PORTIONS!E43*USAGE!$E$5</f>
        <v>0</v>
      </c>
      <c r="F43" s="184">
        <f>PORTIONS!F43*USAGE!$E$6</f>
        <v>0</v>
      </c>
      <c r="G43" s="184">
        <f>PORTIONS!G43*USAGE!$E$7</f>
        <v>0</v>
      </c>
      <c r="H43" s="184">
        <f>PORTIONS!H43*USAGE!$E$8</f>
        <v>0</v>
      </c>
      <c r="I43" s="184">
        <f>PORTIONS!I43*USAGE!$E$9</f>
        <v>0</v>
      </c>
      <c r="J43" s="184">
        <f>PORTIONS!J43*USAGE!$E$10</f>
        <v>0</v>
      </c>
      <c r="K43" s="184">
        <f>PORTIONS!K43*USAGE!$E$11</f>
        <v>0</v>
      </c>
      <c r="L43" s="184">
        <f>PORTIONS!L43*USAGE!$E$12</f>
        <v>0</v>
      </c>
      <c r="M43" s="140">
        <f>PORTIONS!M43*USAGE!$E$13</f>
        <v>0</v>
      </c>
      <c r="N43" s="184">
        <f>PORTIONS!N43*USAGE!$E$14</f>
        <v>0</v>
      </c>
      <c r="O43" s="184">
        <f>PORTIONS!O43*USAGE!$E$15</f>
        <v>0</v>
      </c>
      <c r="P43" s="184">
        <f>PORTIONS!P43*USAGE!$E$16</f>
        <v>0</v>
      </c>
      <c r="Q43" s="140">
        <f>PORTIONS!Q43*USAGE!$E$17</f>
        <v>0</v>
      </c>
      <c r="R43" s="184">
        <f>PORTIONS!R43*USAGE!$E$18</f>
        <v>0</v>
      </c>
      <c r="S43" s="184">
        <f>PORTIONS!S43*USAGE!$E$19</f>
        <v>0</v>
      </c>
      <c r="T43" s="184">
        <f>PORTIONS!T43*USAGE!$E$20</f>
        <v>0</v>
      </c>
      <c r="U43" s="184">
        <f>PORTIONS!U43*USAGE!$E$21</f>
        <v>0</v>
      </c>
      <c r="V43" s="222">
        <f t="shared" si="1"/>
        <v>0</v>
      </c>
    </row>
    <row r="44">
      <c r="A44" s="139" t="str">
        <f>COSTS!A44&amp;" (g)"</f>
        <v>YEAST (g)</v>
      </c>
      <c r="B44" s="140">
        <f>PORTIONS!B44*USAGE!$E$2</f>
        <v>0</v>
      </c>
      <c r="C44" s="184">
        <f>PORTIONS!C44*USAGE!$E$3</f>
        <v>0</v>
      </c>
      <c r="D44" s="184">
        <f>PORTIONS!D44*USAGE!$E$4</f>
        <v>0</v>
      </c>
      <c r="E44" s="184">
        <f>PORTIONS!E44*USAGE!$E$5</f>
        <v>0</v>
      </c>
      <c r="F44" s="184">
        <f>PORTIONS!F44*USAGE!$E$6</f>
        <v>0</v>
      </c>
      <c r="G44" s="184">
        <f>PORTIONS!G44*USAGE!$E$7</f>
        <v>0</v>
      </c>
      <c r="H44" s="184">
        <f>PORTIONS!H44*USAGE!$E$8</f>
        <v>0</v>
      </c>
      <c r="I44" s="184">
        <f>PORTIONS!I44*USAGE!$E$9</f>
        <v>0</v>
      </c>
      <c r="J44" s="184">
        <f>PORTIONS!J44*USAGE!$E$10</f>
        <v>0</v>
      </c>
      <c r="K44" s="184">
        <f>PORTIONS!K44*USAGE!$E$11</f>
        <v>0</v>
      </c>
      <c r="L44" s="184">
        <f>PORTIONS!L44*USAGE!$E$12</f>
        <v>0</v>
      </c>
      <c r="M44" s="140">
        <f>PORTIONS!M44*USAGE!$E$13</f>
        <v>0</v>
      </c>
      <c r="N44" s="184">
        <f>PORTIONS!N44*USAGE!$E$14</f>
        <v>0</v>
      </c>
      <c r="O44" s="184">
        <f>PORTIONS!O44*USAGE!$E$15</f>
        <v>0</v>
      </c>
      <c r="P44" s="184">
        <f>PORTIONS!P44*USAGE!$E$16</f>
        <v>0</v>
      </c>
      <c r="Q44" s="140">
        <f>PORTIONS!Q44*USAGE!$E$17</f>
        <v>0</v>
      </c>
      <c r="R44" s="184">
        <f>PORTIONS!R45*USAGE!$E$18</f>
        <v>0</v>
      </c>
      <c r="S44" s="184">
        <f>PORTIONS!S45*USAGE!$E$19</f>
        <v>0</v>
      </c>
      <c r="T44" s="184">
        <f>PORTIONS!T45*USAGE!$E$20</f>
        <v>0</v>
      </c>
      <c r="U44" s="184">
        <f>PORTIONS!U45*USAGE!$E$21</f>
        <v>0</v>
      </c>
      <c r="V44" s="222">
        <f t="shared" si="1"/>
        <v>0</v>
      </c>
    </row>
    <row r="45">
      <c r="A45" s="139" t="str">
        <f>COSTS!A45&amp;" (g)"</f>
        <v>z* Kalamata olives (g)</v>
      </c>
      <c r="B45" s="140">
        <f>PORTIONS!B45*USAGE!$E$2</f>
        <v>0</v>
      </c>
      <c r="C45" s="184">
        <f>PORTIONS!C45*USAGE!$E$3</f>
        <v>0</v>
      </c>
      <c r="D45" s="184">
        <f>PORTIONS!D45*USAGE!$E$4</f>
        <v>0</v>
      </c>
      <c r="E45" s="184">
        <f>PORTIONS!E45*USAGE!$E$5</f>
        <v>0</v>
      </c>
      <c r="F45" s="184">
        <f>PORTIONS!F45*USAGE!$E$6</f>
        <v>0</v>
      </c>
      <c r="G45" s="184">
        <f>PORTIONS!G45*USAGE!$E$7</f>
        <v>0</v>
      </c>
      <c r="H45" s="184">
        <f>PORTIONS!H45*USAGE!$E$8</f>
        <v>0</v>
      </c>
      <c r="I45" s="184">
        <f>PORTIONS!I45*USAGE!$E$9</f>
        <v>0</v>
      </c>
      <c r="J45" s="184">
        <f>PORTIONS!J45*USAGE!$E$10</f>
        <v>0</v>
      </c>
      <c r="K45" s="184">
        <f>PORTIONS!K45*USAGE!$E$11</f>
        <v>0</v>
      </c>
      <c r="L45" s="184">
        <f>PORTIONS!L45*USAGE!$E$12</f>
        <v>0</v>
      </c>
      <c r="M45" s="140">
        <f>PORTIONS!M45*USAGE!$E$13</f>
        <v>0</v>
      </c>
      <c r="N45" s="184">
        <f>PORTIONS!N45*USAGE!$E$14</f>
        <v>0</v>
      </c>
      <c r="O45" s="184">
        <f>PORTIONS!O45*USAGE!$E$15</f>
        <v>0</v>
      </c>
      <c r="P45" s="184">
        <f>PORTIONS!P45*USAGE!$E$16</f>
        <v>0</v>
      </c>
      <c r="Q45" s="140">
        <f>PORTIONS!Q45*USAGE!$E$17</f>
        <v>0</v>
      </c>
      <c r="R45" s="184">
        <f>PORTIONS!R46*USAGE!$E$18</f>
        <v>0</v>
      </c>
      <c r="S45" s="184">
        <f>PORTIONS!S46*USAGE!$E$19</f>
        <v>0</v>
      </c>
      <c r="T45" s="184">
        <f>PORTIONS!T46*USAGE!$E$20</f>
        <v>0</v>
      </c>
      <c r="U45" s="184">
        <f>PORTIONS!U46*USAGE!$E$21</f>
        <v>0</v>
      </c>
      <c r="V45" s="222">
        <f t="shared" si="1"/>
        <v>0</v>
      </c>
    </row>
    <row r="46">
      <c r="A46" s="139" t="str">
        <f>COSTS!A46&amp;" (g)"</f>
        <v>z* Mozzarella, (V) (g)</v>
      </c>
      <c r="B46" s="140">
        <f>PORTIONS!B46*USAGE!$E$2</f>
        <v>0</v>
      </c>
      <c r="C46" s="184">
        <f>PORTIONS!C46*USAGE!$E$3</f>
        <v>0</v>
      </c>
      <c r="D46" s="184">
        <f>PORTIONS!D46*USAGE!$E$4</f>
        <v>0</v>
      </c>
      <c r="E46" s="184">
        <f>PORTIONS!E46*USAGE!$E$5</f>
        <v>0</v>
      </c>
      <c r="F46" s="184">
        <f>PORTIONS!F46*USAGE!$E$6</f>
        <v>0</v>
      </c>
      <c r="G46" s="184">
        <f>PORTIONS!G46*USAGE!$E$7</f>
        <v>0</v>
      </c>
      <c r="H46" s="184">
        <f>PORTIONS!H46*USAGE!$E$8</f>
        <v>0</v>
      </c>
      <c r="I46" s="184">
        <f>PORTIONS!I46*USAGE!$E$9</f>
        <v>0</v>
      </c>
      <c r="J46" s="184">
        <f>PORTIONS!J46*USAGE!$E$10</f>
        <v>0</v>
      </c>
      <c r="K46" s="184">
        <f>PORTIONS!K46*USAGE!$E$11</f>
        <v>0</v>
      </c>
      <c r="L46" s="184">
        <f>PORTIONS!L46*USAGE!$E$12</f>
        <v>0</v>
      </c>
      <c r="M46" s="140">
        <f>PORTIONS!M46*USAGE!$E$13</f>
        <v>0</v>
      </c>
      <c r="N46" s="184">
        <f>PORTIONS!N46*USAGE!$E$14</f>
        <v>0</v>
      </c>
      <c r="O46" s="184">
        <f>PORTIONS!O46*USAGE!$E$15</f>
        <v>0</v>
      </c>
      <c r="P46" s="184">
        <f>PORTIONS!P46*USAGE!$E$16</f>
        <v>0</v>
      </c>
      <c r="Q46" s="140">
        <f>PORTIONS!Q46*USAGE!$E$17</f>
        <v>0</v>
      </c>
      <c r="R46" s="184">
        <f>PORTIONS!R47*USAGE!$E$18</f>
        <v>0</v>
      </c>
      <c r="S46" s="184">
        <f>PORTIONS!S47*USAGE!$E$19</f>
        <v>0</v>
      </c>
      <c r="T46" s="184">
        <f>PORTIONS!T47*USAGE!$E$20</f>
        <v>0</v>
      </c>
      <c r="U46" s="184">
        <f>PORTIONS!U47*USAGE!$E$21</f>
        <v>0</v>
      </c>
      <c r="V46" s="222">
        <f t="shared" si="1"/>
        <v>0</v>
      </c>
    </row>
    <row r="47">
      <c r="A47" s="139" t="str">
        <f>COSTS!A47&amp;" (g)"</f>
        <v>z* Sausage, (V) (g)</v>
      </c>
      <c r="B47" s="140">
        <f>PORTIONS!B47*USAGE!$E$2</f>
        <v>0</v>
      </c>
      <c r="C47" s="184">
        <f>PORTIONS!C47*USAGE!$E$3</f>
        <v>0</v>
      </c>
      <c r="D47" s="184">
        <f>PORTIONS!D47*USAGE!$E$4</f>
        <v>0</v>
      </c>
      <c r="E47" s="184">
        <f>PORTIONS!E47*USAGE!$E$5</f>
        <v>0</v>
      </c>
      <c r="F47" s="184">
        <f>PORTIONS!F47*USAGE!$E$6</f>
        <v>0</v>
      </c>
      <c r="G47" s="184">
        <f>PORTIONS!G47*USAGE!$E$7</f>
        <v>0</v>
      </c>
      <c r="H47" s="184">
        <f>PORTIONS!H47*USAGE!$E$8</f>
        <v>0</v>
      </c>
      <c r="I47" s="184">
        <f>PORTIONS!I47*USAGE!$E$9</f>
        <v>0</v>
      </c>
      <c r="J47" s="184">
        <f>PORTIONS!J47*USAGE!$E$10</f>
        <v>0</v>
      </c>
      <c r="K47" s="184">
        <f>PORTIONS!K47*USAGE!$E$11</f>
        <v>0</v>
      </c>
      <c r="L47" s="184">
        <f>PORTIONS!L47*USAGE!$E$12</f>
        <v>0</v>
      </c>
      <c r="M47" s="140">
        <f>PORTIONS!M47*USAGE!$E$13</f>
        <v>0</v>
      </c>
      <c r="N47" s="184">
        <f>PORTIONS!N47*USAGE!$E$14</f>
        <v>0</v>
      </c>
      <c r="O47" s="184">
        <f>PORTIONS!O47*USAGE!$E$15</f>
        <v>0</v>
      </c>
      <c r="P47" s="184">
        <f>PORTIONS!P47*USAGE!$E$16</f>
        <v>0</v>
      </c>
      <c r="Q47" s="140">
        <f>PORTIONS!Q47*USAGE!$E$17</f>
        <v>0</v>
      </c>
      <c r="R47" s="184">
        <f>PORTIONS!R47*USAGE!$E$18</f>
        <v>0</v>
      </c>
      <c r="S47" s="184">
        <f>PORTIONS!S47*USAGE!$E$19</f>
        <v>0</v>
      </c>
      <c r="T47" s="184">
        <f>PORTIONS!T47*USAGE!$E$20</f>
        <v>0</v>
      </c>
      <c r="U47" s="184">
        <f>PORTIONS!U47*USAGE!$E$21</f>
        <v>0</v>
      </c>
      <c r="V47" s="222">
        <f t="shared" si="1"/>
        <v>0</v>
      </c>
    </row>
    <row r="48">
      <c r="A48" s="139" t="str">
        <f>COSTS!A48&amp;" (g)"</f>
        <v>zz* Chili pepper, crushed (g)</v>
      </c>
      <c r="B48" s="140">
        <f>PORTIONS!B48*USAGE!$E$2</f>
        <v>0</v>
      </c>
      <c r="C48" s="184">
        <f>PORTIONS!C48*USAGE!$E$3</f>
        <v>0</v>
      </c>
      <c r="D48" s="184">
        <f>PORTIONS!D48*USAGE!$E$4</f>
        <v>0</v>
      </c>
      <c r="E48" s="184">
        <f>PORTIONS!E48*USAGE!$E$5</f>
        <v>0</v>
      </c>
      <c r="F48" s="184">
        <f>PORTIONS!F48*USAGE!$E$6</f>
        <v>0</v>
      </c>
      <c r="G48" s="184">
        <f>PORTIONS!G48*USAGE!$E$7</f>
        <v>0</v>
      </c>
      <c r="H48" s="184">
        <f>PORTIONS!H48*USAGE!$E$8</f>
        <v>0</v>
      </c>
      <c r="I48" s="184">
        <f>PORTIONS!I48*USAGE!$E$9</f>
        <v>0</v>
      </c>
      <c r="J48" s="184">
        <f>PORTIONS!J48*USAGE!$E$10</f>
        <v>0</v>
      </c>
      <c r="K48" s="184">
        <f>PORTIONS!K48*USAGE!$E$11</f>
        <v>0</v>
      </c>
      <c r="L48" s="184">
        <f>PORTIONS!L48*USAGE!$E$12</f>
        <v>0</v>
      </c>
      <c r="M48" s="140">
        <f>PORTIONS!M48*USAGE!$E$13</f>
        <v>0</v>
      </c>
      <c r="N48" s="184">
        <f>PORTIONS!N48*USAGE!$E$14</f>
        <v>0</v>
      </c>
      <c r="O48" s="184">
        <f>PORTIONS!O48*USAGE!$E$15</f>
        <v>0</v>
      </c>
      <c r="P48" s="184">
        <f>PORTIONS!P48*USAGE!$E$16</f>
        <v>0</v>
      </c>
      <c r="Q48" s="140">
        <f>PORTIONS!Q48*USAGE!$E$17</f>
        <v>0</v>
      </c>
      <c r="R48" s="184">
        <f>PORTIONS!R48*USAGE!$E$18</f>
        <v>0</v>
      </c>
      <c r="S48" s="184">
        <f>PORTIONS!S48*USAGE!$E$19</f>
        <v>0</v>
      </c>
      <c r="T48" s="184">
        <f>PORTIONS!T48*USAGE!$E$20</f>
        <v>0</v>
      </c>
      <c r="U48" s="184">
        <f>PORTIONS!U48*USAGE!$E$21</f>
        <v>0</v>
      </c>
      <c r="V48" s="222">
        <f t="shared" si="1"/>
        <v>0</v>
      </c>
    </row>
    <row r="49">
      <c r="A49" s="139" t="str">
        <f>COSTS!A49&amp;" (g)"</f>
        <v>zz* Parmesan, grated (g)</v>
      </c>
      <c r="B49" s="140">
        <f>PORTIONS!B49*USAGE!$E$2</f>
        <v>0</v>
      </c>
      <c r="C49" s="184">
        <f>PORTIONS!C49*USAGE!$E$3</f>
        <v>0</v>
      </c>
      <c r="D49" s="184">
        <f>PORTIONS!D49*USAGE!$E$4</f>
        <v>0</v>
      </c>
      <c r="E49" s="184">
        <f>PORTIONS!E49*USAGE!$E$5</f>
        <v>0</v>
      </c>
      <c r="F49" s="184">
        <f>PORTIONS!F49*USAGE!$E$6</f>
        <v>0</v>
      </c>
      <c r="G49" s="184">
        <f>PORTIONS!G49*USAGE!$E$7</f>
        <v>0</v>
      </c>
      <c r="H49" s="184">
        <f>PORTIONS!H49*USAGE!$E$8</f>
        <v>0</v>
      </c>
      <c r="I49" s="184">
        <f>PORTIONS!I49*USAGE!$E$9</f>
        <v>0</v>
      </c>
      <c r="J49" s="184">
        <f>PORTIONS!J49*USAGE!$E$10</f>
        <v>0</v>
      </c>
      <c r="K49" s="184">
        <f>PORTIONS!K49*USAGE!$E$11</f>
        <v>0</v>
      </c>
      <c r="L49" s="184">
        <f>PORTIONS!L49*USAGE!$E$12</f>
        <v>0</v>
      </c>
      <c r="M49" s="140">
        <f>PORTIONS!M49*USAGE!$E$13</f>
        <v>0</v>
      </c>
      <c r="N49" s="184">
        <f>PORTIONS!N49*USAGE!$E$14</f>
        <v>0</v>
      </c>
      <c r="O49" s="184">
        <f>PORTIONS!O49*USAGE!$E$15</f>
        <v>0</v>
      </c>
      <c r="P49" s="184">
        <f>PORTIONS!P49*USAGE!$E$16</f>
        <v>0</v>
      </c>
      <c r="Q49" s="140">
        <f>PORTIONS!Q49*USAGE!$E$17</f>
        <v>0</v>
      </c>
      <c r="R49" s="184">
        <f>PORTIONS!R49*USAGE!$E$18</f>
        <v>0</v>
      </c>
      <c r="S49" s="184">
        <f>PORTIONS!S49*USAGE!$E$19</f>
        <v>0</v>
      </c>
      <c r="T49" s="184">
        <f>PORTIONS!T49*USAGE!$E$20</f>
        <v>0</v>
      </c>
      <c r="U49" s="184">
        <f>PORTIONS!U49*USAGE!$E$21</f>
        <v>0</v>
      </c>
      <c r="V49" s="222">
        <f t="shared" si="1"/>
        <v>0</v>
      </c>
    </row>
    <row r="50">
      <c r="A50" s="139" t="str">
        <f>COSTS!A50&amp;" (g)"</f>
        <v>zz* Yeast, nutritional (g)</v>
      </c>
      <c r="B50" s="140">
        <f>PORTIONS!B52*USAGE!$E$2</f>
        <v>0</v>
      </c>
      <c r="C50" s="184">
        <f>PORTIONS!C52*USAGE!$E$3</f>
        <v>0</v>
      </c>
      <c r="D50" s="184">
        <f>PORTIONS!D52*USAGE!$E$4</f>
        <v>0</v>
      </c>
      <c r="E50" s="184">
        <f>PORTIONS!E52*USAGE!$E$5</f>
        <v>0</v>
      </c>
      <c r="F50" s="184">
        <f>PORTIONS!F52*USAGE!$E$6</f>
        <v>0</v>
      </c>
      <c r="G50" s="184">
        <f>PORTIONS!G52*USAGE!$E$7</f>
        <v>0</v>
      </c>
      <c r="H50" s="184">
        <f>PORTIONS!H52*USAGE!$E$8</f>
        <v>0</v>
      </c>
      <c r="I50" s="184">
        <f>PORTIONS!I52*USAGE!$E$9</f>
        <v>0</v>
      </c>
      <c r="J50" s="184">
        <f>PORTIONS!J52*USAGE!$E$10</f>
        <v>0</v>
      </c>
      <c r="K50" s="184">
        <f>PORTIONS!K52*USAGE!$E$11</f>
        <v>0</v>
      </c>
      <c r="L50" s="184">
        <f>PORTIONS!L52*USAGE!$E$12</f>
        <v>0</v>
      </c>
      <c r="M50" s="140">
        <f>PORTIONS!M52*USAGE!$E$13</f>
        <v>0</v>
      </c>
      <c r="N50" s="184">
        <f>PORTIONS!N52*USAGE!$E$14</f>
        <v>0</v>
      </c>
      <c r="O50" s="184">
        <f>PORTIONS!O52*USAGE!$E$15</f>
        <v>0</v>
      </c>
      <c r="P50" s="184">
        <f>PORTIONS!P52*USAGE!$E$16</f>
        <v>0</v>
      </c>
      <c r="Q50" s="140">
        <f>PORTIONS!Q52*USAGE!$E$17</f>
        <v>0</v>
      </c>
      <c r="R50" s="184">
        <f>PORTIONS!R52*USAGE!$E$18</f>
        <v>0</v>
      </c>
      <c r="S50" s="184">
        <f>PORTIONS!S52*USAGE!$E$19</f>
        <v>0</v>
      </c>
      <c r="T50" s="184">
        <f>PORTIONS!T52*USAGE!$E$20</f>
        <v>0</v>
      </c>
      <c r="U50" s="184">
        <f>PORTIONS!U52*USAGE!$E$21</f>
        <v>0</v>
      </c>
      <c r="V50" s="222">
        <f t="shared" si="1"/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39" t="str">
        <f>COSTS!A1&amp;" (g)"</f>
        <v>COMPONENT (g)</v>
      </c>
      <c r="B1" s="140" t="str">
        <f>USAGE!$A2</f>
        <v>Totals, Pizza</v>
      </c>
      <c r="C1" s="139" t="str">
        <f>USAGE!$A3</f>
        <v>[special]</v>
      </c>
      <c r="D1" s="139" t="str">
        <f>USAGE!$A4</f>
        <v>Breadsticks, Cheese</v>
      </c>
      <c r="E1" s="139" t="str">
        <f>USAGE!$A5</f>
        <v>Breadsticks, Garlic</v>
      </c>
      <c r="F1" s="139" t="str">
        <f>USAGE!$A6</f>
        <v>Fennel Sausage</v>
      </c>
      <c r="G1" s="139" t="str">
        <f>USAGE!$A7</f>
        <v>Margherita</v>
      </c>
      <c r="H1" s="139" t="str">
        <f>USAGE!$A8</f>
        <v>Marinara</v>
      </c>
      <c r="I1" s="139" t="str">
        <f>USAGE!$A9</f>
        <v>Onion</v>
      </c>
      <c r="J1" s="139" t="str">
        <f>USAGE!$A10</f>
        <v>Pepperoni</v>
      </c>
      <c r="K1" s="139" t="str">
        <f>USAGE!$A11</f>
        <v>Quattro Formaggi</v>
      </c>
      <c r="L1" s="139" t="str">
        <f>USAGE!$A12</f>
        <v>Spinach &amp; Mushroom</v>
      </c>
      <c r="M1" s="140" t="str">
        <f>USAGE!$A13</f>
        <v>Totals, Salad</v>
      </c>
      <c r="N1" s="139" t="str">
        <f>USAGE!$A14</f>
        <v>Caesar</v>
      </c>
      <c r="O1" s="139" t="str">
        <f>USAGE!$A15</f>
        <v>Caprese</v>
      </c>
      <c r="P1" s="139" t="str">
        <f>USAGE!$A16</f>
        <v>Spinach</v>
      </c>
      <c r="Q1" s="140" t="str">
        <f>USAGE!$A17</f>
        <v>Totals, Additions</v>
      </c>
      <c r="R1" s="139" t="str">
        <f>USAGE!$A18</f>
        <v>(V) Mozzarella</v>
      </c>
      <c r="S1" s="139" t="str">
        <f>USAGE!$A19</f>
        <v>(V) Sausage</v>
      </c>
      <c r="T1" s="139" t="str">
        <f>USAGE!$A20</f>
        <v>Anchovy fillets</v>
      </c>
      <c r="U1" s="139" t="str">
        <f>USAGE!$A21</f>
        <v>Kalamata olives</v>
      </c>
      <c r="V1" s="189" t="s">
        <v>270</v>
      </c>
    </row>
    <row r="2">
      <c r="A2" s="139" t="str">
        <f>COSTS!A2&amp;" (g)"</f>
        <v>Anchovy fillets (g)</v>
      </c>
      <c r="B2" s="140">
        <f>PORTIONS!B2*USAGE!$F$2</f>
        <v>0</v>
      </c>
      <c r="C2" s="184">
        <f>PORTIONS!C2*USAGE!$F$3</f>
        <v>0</v>
      </c>
      <c r="D2" s="184">
        <f>PORTIONS!D2*USAGE!$F$4</f>
        <v>0</v>
      </c>
      <c r="E2" s="184">
        <f>PORTIONS!E2*USAGE!$F$5</f>
        <v>0</v>
      </c>
      <c r="F2" s="184">
        <f>PORTIONS!F2*USAGE!$F$6</f>
        <v>0</v>
      </c>
      <c r="G2" s="184">
        <f>PORTIONS!G2*USAGE!$F$7</f>
        <v>0</v>
      </c>
      <c r="H2" s="184">
        <f>PORTIONS!H2*USAGE!$F$8</f>
        <v>0</v>
      </c>
      <c r="I2" s="184">
        <f>PORTIONS!I2*USAGE!$F$9</f>
        <v>0</v>
      </c>
      <c r="J2" s="184">
        <f>PORTIONS!J2*USAGE!$F$10</f>
        <v>0</v>
      </c>
      <c r="K2" s="184">
        <f>PORTIONS!K2*USAGE!$F$11</f>
        <v>0</v>
      </c>
      <c r="L2" s="184">
        <f>PORTIONS!L2*USAGE!$F$12</f>
        <v>0</v>
      </c>
      <c r="M2" s="140">
        <f>PORTIONS!M2*USAGE!$F$13</f>
        <v>0</v>
      </c>
      <c r="N2" s="184">
        <f>PORTIONS!N2*USAGE!$F$14</f>
        <v>0</v>
      </c>
      <c r="O2" s="184">
        <f>PORTIONS!O2*USAGE!$F$15</f>
        <v>0</v>
      </c>
      <c r="P2" s="184">
        <f>PORTIONS!P2*USAGE!$F$16</f>
        <v>0</v>
      </c>
      <c r="Q2" s="140">
        <f>PORTIONS!Q2*USAGE!$F$17</f>
        <v>0</v>
      </c>
      <c r="R2" s="184">
        <f>PORTIONS!R2*USAGE!$F$18</f>
        <v>0</v>
      </c>
      <c r="S2" s="184">
        <f>PORTIONS!S2*USAGE!$F$19</f>
        <v>0</v>
      </c>
      <c r="T2" s="184">
        <f>PORTIONS!T2*USAGE!$F$20</f>
        <v>0</v>
      </c>
      <c r="U2" s="184">
        <f>PORTIONS!U2*USAGE!$F$21</f>
        <v>0</v>
      </c>
      <c r="V2" s="222">
        <f t="shared" ref="V2:V50" si="1">SUM(B2:U2)</f>
        <v>0</v>
      </c>
    </row>
    <row r="3">
      <c r="A3" s="139" t="str">
        <f>COSTS!A3&amp;" (g)"</f>
        <v>Balsamic vinegar (g)</v>
      </c>
      <c r="B3" s="140">
        <f>PORTIONS!B3*USAGE!$F$2</f>
        <v>0</v>
      </c>
      <c r="C3" s="184">
        <f>PORTIONS!C3*USAGE!$F$3</f>
        <v>0</v>
      </c>
      <c r="D3" s="184">
        <f>PORTIONS!D3*USAGE!$F$4</f>
        <v>0</v>
      </c>
      <c r="E3" s="184">
        <f>PORTIONS!E3*USAGE!$F$5</f>
        <v>0</v>
      </c>
      <c r="F3" s="184">
        <f>PORTIONS!F3*USAGE!$F$6</f>
        <v>0</v>
      </c>
      <c r="G3" s="184">
        <f>PORTIONS!G3*USAGE!$F$7</f>
        <v>0</v>
      </c>
      <c r="H3" s="184">
        <f>PORTIONS!H3*USAGE!$F$8</f>
        <v>0</v>
      </c>
      <c r="I3" s="184">
        <f>PORTIONS!I3*USAGE!$F$9</f>
        <v>0</v>
      </c>
      <c r="J3" s="184">
        <f>PORTIONS!J3*USAGE!$F$10</f>
        <v>0</v>
      </c>
      <c r="K3" s="184">
        <f>PORTIONS!K3*USAGE!$F$11</f>
        <v>0</v>
      </c>
      <c r="L3" s="184">
        <f>PORTIONS!L3*USAGE!$F$12</f>
        <v>0</v>
      </c>
      <c r="M3" s="140">
        <f>PORTIONS!M3*USAGE!$F$13</f>
        <v>0</v>
      </c>
      <c r="N3" s="184">
        <f>PORTIONS!N3*USAGE!$F$14</f>
        <v>0</v>
      </c>
      <c r="O3" s="184">
        <f>PORTIONS!O3*USAGE!$F$15</f>
        <v>15.13846154</v>
      </c>
      <c r="P3" s="184">
        <f>PORTIONS!P3*USAGE!$F$16</f>
        <v>15.76923077</v>
      </c>
      <c r="Q3" s="140">
        <f>PORTIONS!Q3*USAGE!$F$17</f>
        <v>0</v>
      </c>
      <c r="R3" s="184">
        <f>PORTIONS!R3*USAGE!$F$18</f>
        <v>0</v>
      </c>
      <c r="S3" s="184">
        <f>PORTIONS!S3*USAGE!$F$19</f>
        <v>0</v>
      </c>
      <c r="T3" s="184">
        <f>PORTIONS!T3*USAGE!$F$20</f>
        <v>0</v>
      </c>
      <c r="U3" s="184">
        <f>PORTIONS!U3*USAGE!$F$21</f>
        <v>0</v>
      </c>
      <c r="V3" s="222">
        <f t="shared" si="1"/>
        <v>30.90769231</v>
      </c>
    </row>
    <row r="4">
      <c r="A4" s="139" t="str">
        <f>COSTS!A4&amp;" (g)"</f>
        <v>Basil (g)</v>
      </c>
      <c r="B4" s="140">
        <f>PORTIONS!B4*USAGE!$F$2</f>
        <v>0</v>
      </c>
      <c r="C4" s="184">
        <f>PORTIONS!C4*USAGE!$F$3</f>
        <v>0</v>
      </c>
      <c r="D4" s="184">
        <f>PORTIONS!D4*USAGE!$F$4</f>
        <v>0</v>
      </c>
      <c r="E4" s="184">
        <f>PORTIONS!E4*USAGE!$F$5</f>
        <v>0</v>
      </c>
      <c r="F4" s="184">
        <f>PORTIONS!F4*USAGE!$F$6</f>
        <v>74.90384615</v>
      </c>
      <c r="G4" s="184">
        <f>PORTIONS!G4*USAGE!$F$7</f>
        <v>102.5</v>
      </c>
      <c r="H4" s="184">
        <f>PORTIONS!H4*USAGE!$F$8</f>
        <v>23.65384615</v>
      </c>
      <c r="I4" s="184">
        <f>PORTIONS!I4*USAGE!$F$9</f>
        <v>0</v>
      </c>
      <c r="J4" s="184">
        <f>PORTIONS!J4*USAGE!$F$10</f>
        <v>0</v>
      </c>
      <c r="K4" s="184">
        <f>PORTIONS!K4*USAGE!$F$11</f>
        <v>0</v>
      </c>
      <c r="L4" s="184">
        <f>PORTIONS!L4*USAGE!$F$12</f>
        <v>0</v>
      </c>
      <c r="M4" s="140">
        <f>PORTIONS!M4*USAGE!$F$13</f>
        <v>0</v>
      </c>
      <c r="N4" s="184">
        <f>PORTIONS!N4*USAGE!$F$14</f>
        <v>0</v>
      </c>
      <c r="O4" s="184">
        <f>PORTIONS!O4*USAGE!$F$15</f>
        <v>7.569230769</v>
      </c>
      <c r="P4" s="184">
        <f>PORTIONS!P4*USAGE!$F$16</f>
        <v>0</v>
      </c>
      <c r="Q4" s="140">
        <f>PORTIONS!Q4*USAGE!$F$17</f>
        <v>0</v>
      </c>
      <c r="R4" s="184">
        <f>PORTIONS!R4*USAGE!$F$18</f>
        <v>0</v>
      </c>
      <c r="S4" s="184">
        <f>PORTIONS!S4*USAGE!$F$19</f>
        <v>0</v>
      </c>
      <c r="T4" s="184">
        <f>PORTIONS!T4*USAGE!$F$20</f>
        <v>0</v>
      </c>
      <c r="U4" s="184">
        <f>PORTIONS!U4*USAGE!$F$21</f>
        <v>0</v>
      </c>
      <c r="V4" s="222">
        <f t="shared" si="1"/>
        <v>208.6269231</v>
      </c>
    </row>
    <row r="5">
      <c r="A5" s="139" t="str">
        <f>COSTS!A5&amp;" (g)"</f>
        <v>BIGA (g)</v>
      </c>
      <c r="B5" s="140">
        <f>PORTIONS!B5*USAGE!$F$2</f>
        <v>0</v>
      </c>
      <c r="C5" s="184">
        <f>PORTIONS!C5*USAGE!$F$3</f>
        <v>0</v>
      </c>
      <c r="D5" s="184">
        <f>PORTIONS!D5*USAGE!$F$4</f>
        <v>0</v>
      </c>
      <c r="E5" s="184">
        <f>PORTIONS!E5*USAGE!$F$5</f>
        <v>0</v>
      </c>
      <c r="F5" s="184">
        <f>PORTIONS!F5*USAGE!$F$6</f>
        <v>0</v>
      </c>
      <c r="G5" s="184">
        <f>PORTIONS!G5*USAGE!$F$7</f>
        <v>0</v>
      </c>
      <c r="H5" s="184">
        <f>PORTIONS!H5*USAGE!$F$8</f>
        <v>0</v>
      </c>
      <c r="I5" s="184">
        <f>PORTIONS!I5*USAGE!$F$9</f>
        <v>0</v>
      </c>
      <c r="J5" s="184">
        <f>PORTIONS!J5*USAGE!$F$10</f>
        <v>0</v>
      </c>
      <c r="K5" s="184">
        <f>PORTIONS!K5*USAGE!$F$11</f>
        <v>0</v>
      </c>
      <c r="L5" s="184">
        <f>PORTIONS!L5*USAGE!$F$12</f>
        <v>0</v>
      </c>
      <c r="M5" s="140">
        <f>PORTIONS!M5*USAGE!$F$13</f>
        <v>0</v>
      </c>
      <c r="N5" s="184">
        <f>PORTIONS!N5*USAGE!$F$14</f>
        <v>0</v>
      </c>
      <c r="O5" s="184">
        <f>PORTIONS!O5*USAGE!$F$15</f>
        <v>0</v>
      </c>
      <c r="P5" s="184">
        <f>PORTIONS!P5*USAGE!$F$16</f>
        <v>0</v>
      </c>
      <c r="Q5" s="140">
        <f>PORTIONS!Q5*USAGE!$F$17</f>
        <v>0</v>
      </c>
      <c r="R5" s="184">
        <f>PORTIONS!R5*USAGE!$F$18</f>
        <v>0</v>
      </c>
      <c r="S5" s="184">
        <f>PORTIONS!S5*USAGE!$F$19</f>
        <v>0</v>
      </c>
      <c r="T5" s="184">
        <f>PORTIONS!T5*USAGE!$F$20</f>
        <v>0</v>
      </c>
      <c r="U5" s="184">
        <f>PORTIONS!U5*USAGE!$F$21</f>
        <v>0</v>
      </c>
      <c r="V5" s="222">
        <f t="shared" si="1"/>
        <v>0</v>
      </c>
    </row>
    <row r="6">
      <c r="A6" s="139" t="str">
        <f>COSTS!A6&amp;" (g)"</f>
        <v>Caesar dressing (g)</v>
      </c>
      <c r="B6" s="140">
        <f>PORTIONS!B6*USAGE!$F$2</f>
        <v>0</v>
      </c>
      <c r="C6" s="184">
        <f>PORTIONS!C6*USAGE!$F$3</f>
        <v>0</v>
      </c>
      <c r="D6" s="184">
        <f>PORTIONS!D6*USAGE!$F$4</f>
        <v>0</v>
      </c>
      <c r="E6" s="184">
        <f>PORTIONS!E6*USAGE!$F$5</f>
        <v>0</v>
      </c>
      <c r="F6" s="184">
        <f>PORTIONS!F6*USAGE!$F$6</f>
        <v>0</v>
      </c>
      <c r="G6" s="184">
        <f>PORTIONS!G6*USAGE!$F$7</f>
        <v>0</v>
      </c>
      <c r="H6" s="184">
        <f>PORTIONS!H6*USAGE!$F$8</f>
        <v>0</v>
      </c>
      <c r="I6" s="184">
        <f>PORTIONS!I6*USAGE!$F$9</f>
        <v>0</v>
      </c>
      <c r="J6" s="184">
        <f>PORTIONS!J6*USAGE!$F$10</f>
        <v>0</v>
      </c>
      <c r="K6" s="184">
        <f>PORTIONS!K6*USAGE!$F$11</f>
        <v>0</v>
      </c>
      <c r="L6" s="184">
        <f>PORTIONS!L6*USAGE!$F$12</f>
        <v>0</v>
      </c>
      <c r="M6" s="140">
        <f>PORTIONS!M6*USAGE!$F$13</f>
        <v>0</v>
      </c>
      <c r="N6" s="184">
        <f>PORTIONS!N6*USAGE!$F$14</f>
        <v>160.8461538</v>
      </c>
      <c r="O6" s="184">
        <f>PORTIONS!O6*USAGE!$F$15</f>
        <v>0</v>
      </c>
      <c r="P6" s="184">
        <f>PORTIONS!P6*USAGE!$F$16</f>
        <v>0</v>
      </c>
      <c r="Q6" s="140">
        <f>PORTIONS!Q6*USAGE!$F$17</f>
        <v>0</v>
      </c>
      <c r="R6" s="184">
        <f>PORTIONS!R6*USAGE!$F$18</f>
        <v>0</v>
      </c>
      <c r="S6" s="184">
        <f>PORTIONS!S6*USAGE!$F$19</f>
        <v>0</v>
      </c>
      <c r="T6" s="184">
        <f>PORTIONS!T6*USAGE!$F$20</f>
        <v>0</v>
      </c>
      <c r="U6" s="184">
        <f>PORTIONS!U6*USAGE!$F$21</f>
        <v>0</v>
      </c>
      <c r="V6" s="222">
        <f t="shared" si="1"/>
        <v>160.8461538</v>
      </c>
    </row>
    <row r="7">
      <c r="A7" s="139" t="str">
        <f>COSTS!A7&amp;" (g)"</f>
        <v>Cranberries, dried (g)</v>
      </c>
      <c r="B7" s="140">
        <f>PORTIONS!B7*USAGE!$F$2</f>
        <v>0</v>
      </c>
      <c r="C7" s="184">
        <f>PORTIONS!C7*USAGE!$F$3</f>
        <v>0</v>
      </c>
      <c r="D7" s="184">
        <f>PORTIONS!D7*USAGE!$F$4</f>
        <v>0</v>
      </c>
      <c r="E7" s="184">
        <f>PORTIONS!E7*USAGE!$F$5</f>
        <v>0</v>
      </c>
      <c r="F7" s="184">
        <f>PORTIONS!F7*USAGE!$F$6</f>
        <v>0</v>
      </c>
      <c r="G7" s="184">
        <f>PORTIONS!G7*USAGE!$F$7</f>
        <v>0</v>
      </c>
      <c r="H7" s="184">
        <f>PORTIONS!H7*USAGE!$F$8</f>
        <v>0</v>
      </c>
      <c r="I7" s="184">
        <f>PORTIONS!I7*USAGE!$F$9</f>
        <v>0</v>
      </c>
      <c r="J7" s="184">
        <f>PORTIONS!J7*USAGE!$F$10</f>
        <v>0</v>
      </c>
      <c r="K7" s="184">
        <f>PORTIONS!K7*USAGE!$F$11</f>
        <v>0</v>
      </c>
      <c r="L7" s="184">
        <f>PORTIONS!L7*USAGE!$F$12</f>
        <v>0</v>
      </c>
      <c r="M7" s="140">
        <f>PORTIONS!M7*USAGE!$F$13</f>
        <v>0</v>
      </c>
      <c r="N7" s="184">
        <f>PORTIONS!N7*USAGE!$F$14</f>
        <v>0</v>
      </c>
      <c r="O7" s="184">
        <f>PORTIONS!O7*USAGE!$F$15</f>
        <v>0</v>
      </c>
      <c r="P7" s="184">
        <f>PORTIONS!P7*USAGE!$F$16</f>
        <v>31.53846154</v>
      </c>
      <c r="Q7" s="140">
        <f>PORTIONS!Q7*USAGE!$F$17</f>
        <v>0</v>
      </c>
      <c r="R7" s="184">
        <f>PORTIONS!R7*USAGE!$F$18</f>
        <v>0</v>
      </c>
      <c r="S7" s="184">
        <f>PORTIONS!S7*USAGE!$F$19</f>
        <v>0</v>
      </c>
      <c r="T7" s="184">
        <f>PORTIONS!T7*USAGE!$F$20</f>
        <v>0</v>
      </c>
      <c r="U7" s="184">
        <f>PORTIONS!U7*USAGE!$F$21</f>
        <v>0</v>
      </c>
      <c r="V7" s="222">
        <f t="shared" si="1"/>
        <v>31.53846154</v>
      </c>
    </row>
    <row r="8">
      <c r="A8" s="139" t="str">
        <f>COSTS!A8&amp;" (g)"</f>
        <v>Croutons (g)</v>
      </c>
      <c r="B8" s="140">
        <f>PORTIONS!B8*USAGE!$F$2</f>
        <v>0</v>
      </c>
      <c r="C8" s="184">
        <f>PORTIONS!C8*USAGE!$F$3</f>
        <v>0</v>
      </c>
      <c r="D8" s="184">
        <f>PORTIONS!D8*USAGE!$F$4</f>
        <v>0</v>
      </c>
      <c r="E8" s="184">
        <f>PORTIONS!E8*USAGE!$F$5</f>
        <v>0</v>
      </c>
      <c r="F8" s="184">
        <f>PORTIONS!F8*USAGE!$F$6</f>
        <v>0</v>
      </c>
      <c r="G8" s="184">
        <f>PORTIONS!G8*USAGE!$F$7</f>
        <v>0</v>
      </c>
      <c r="H8" s="184">
        <f>PORTIONS!H8*USAGE!$F$8</f>
        <v>0</v>
      </c>
      <c r="I8" s="184">
        <f>PORTIONS!I8*USAGE!$F$9</f>
        <v>0</v>
      </c>
      <c r="J8" s="184">
        <f>PORTIONS!J8*USAGE!$F$10</f>
        <v>0</v>
      </c>
      <c r="K8" s="184">
        <f>PORTIONS!K8*USAGE!$F$11</f>
        <v>0</v>
      </c>
      <c r="L8" s="184">
        <f>PORTIONS!L8*USAGE!$F$12</f>
        <v>0</v>
      </c>
      <c r="M8" s="140">
        <f>PORTIONS!M8*USAGE!$F$13</f>
        <v>0</v>
      </c>
      <c r="N8" s="184">
        <f>PORTIONS!N8*USAGE!$F$14</f>
        <v>96.50769231</v>
      </c>
      <c r="O8" s="184">
        <f>PORTIONS!O8*USAGE!$F$15</f>
        <v>0</v>
      </c>
      <c r="P8" s="184">
        <f>PORTIONS!P8*USAGE!$F$16</f>
        <v>0</v>
      </c>
      <c r="Q8" s="140">
        <f>PORTIONS!Q8*USAGE!$F$17</f>
        <v>0</v>
      </c>
      <c r="R8" s="184">
        <f>PORTIONS!R8*USAGE!$F$18</f>
        <v>0</v>
      </c>
      <c r="S8" s="184">
        <f>PORTIONS!S8*USAGE!$F$19</f>
        <v>0</v>
      </c>
      <c r="T8" s="184">
        <f>PORTIONS!T8*USAGE!$F$20</f>
        <v>0</v>
      </c>
      <c r="U8" s="184">
        <f>PORTIONS!U8*USAGE!$F$21</f>
        <v>0</v>
      </c>
      <c r="V8" s="222">
        <f t="shared" si="1"/>
        <v>96.50769231</v>
      </c>
    </row>
    <row r="9">
      <c r="A9" s="139" t="str">
        <f>COSTS!A9&amp;" (g)"</f>
        <v>Dough (g)</v>
      </c>
      <c r="B9" s="140">
        <f>PORTIONS!B9*USAGE!$F$2</f>
        <v>0</v>
      </c>
      <c r="C9" s="184">
        <f>PORTIONS!C9*USAGE!$F$3</f>
        <v>0</v>
      </c>
      <c r="D9" s="184">
        <f>PORTIONS!D9*USAGE!$F$4</f>
        <v>417.8846154</v>
      </c>
      <c r="E9" s="184">
        <f>PORTIONS!E9*USAGE!$F$5</f>
        <v>1253.653846</v>
      </c>
      <c r="F9" s="184">
        <f>PORTIONS!F9*USAGE!$F$6</f>
        <v>3969.903846</v>
      </c>
      <c r="G9" s="184">
        <f>PORTIONS!G9*USAGE!$F$7</f>
        <v>5432.5</v>
      </c>
      <c r="H9" s="184">
        <f>PORTIONS!H9*USAGE!$F$8</f>
        <v>1253.653846</v>
      </c>
      <c r="I9" s="184">
        <f>PORTIONS!I9*USAGE!$F$9</f>
        <v>1253.653846</v>
      </c>
      <c r="J9" s="184">
        <f>PORTIONS!J9*USAGE!$F$10</f>
        <v>4387.788462</v>
      </c>
      <c r="K9" s="184">
        <f>PORTIONS!K9*USAGE!$F$11</f>
        <v>1253.653846</v>
      </c>
      <c r="L9" s="184">
        <f>PORTIONS!L9*USAGE!$F$12</f>
        <v>2507.307692</v>
      </c>
      <c r="M9" s="140">
        <f>PORTIONS!M9*USAGE!$F$13</f>
        <v>0</v>
      </c>
      <c r="N9" s="184">
        <f>PORTIONS!N9*USAGE!$F$14</f>
        <v>0</v>
      </c>
      <c r="O9" s="184">
        <f>PORTIONS!O9*USAGE!$F$15</f>
        <v>0</v>
      </c>
      <c r="P9" s="184">
        <f>PORTIONS!P9*USAGE!$F$16</f>
        <v>0</v>
      </c>
      <c r="Q9" s="140">
        <f>PORTIONS!Q9*USAGE!$F$17</f>
        <v>0</v>
      </c>
      <c r="R9" s="184">
        <f>PORTIONS!R9*USAGE!$F$18</f>
        <v>0</v>
      </c>
      <c r="S9" s="184">
        <f>PORTIONS!S9*USAGE!$F$19</f>
        <v>0</v>
      </c>
      <c r="T9" s="184">
        <f>PORTIONS!T9*USAGE!$F$20</f>
        <v>0</v>
      </c>
      <c r="U9" s="184">
        <f>PORTIONS!U9*USAGE!$F$21</f>
        <v>0</v>
      </c>
      <c r="V9" s="222">
        <f t="shared" si="1"/>
        <v>21730</v>
      </c>
    </row>
    <row r="10">
      <c r="A10" s="150" t="str">
        <f>COSTS!A10&amp;" (g)"</f>
        <v>EGGS (g)</v>
      </c>
      <c r="B10" s="150">
        <f>PORTIONS!B10*USAGE!$F$2</f>
        <v>0</v>
      </c>
      <c r="C10" s="150">
        <f>PORTIONS!C10*USAGE!$F$3</f>
        <v>0</v>
      </c>
      <c r="D10" s="150">
        <f>PORTIONS!D10*USAGE!$F$4</f>
        <v>0</v>
      </c>
      <c r="E10" s="150">
        <f>PORTIONS!E10*USAGE!$F$5</f>
        <v>0</v>
      </c>
      <c r="F10" s="150">
        <f>PORTIONS!F10*USAGE!$F$6</f>
        <v>0</v>
      </c>
      <c r="G10" s="150">
        <f>PORTIONS!G10*USAGE!$F$7</f>
        <v>0</v>
      </c>
      <c r="H10" s="150">
        <f>PORTIONS!H10*USAGE!$F$8</f>
        <v>0</v>
      </c>
      <c r="I10" s="150">
        <f>PORTIONS!I10*USAGE!$F$9</f>
        <v>0</v>
      </c>
      <c r="J10" s="150">
        <f>PORTIONS!J10*USAGE!$F$10</f>
        <v>0</v>
      </c>
      <c r="K10" s="150">
        <f>PORTIONS!K10*USAGE!$F$11</f>
        <v>0</v>
      </c>
      <c r="L10" s="150">
        <f>PORTIONS!L10*USAGE!$F$12</f>
        <v>0</v>
      </c>
      <c r="M10" s="150">
        <f>PORTIONS!M10*USAGE!$F$13</f>
        <v>0</v>
      </c>
      <c r="N10" s="150">
        <f>PORTIONS!N10*USAGE!$F$14</f>
        <v>0</v>
      </c>
      <c r="O10" s="150">
        <f>PORTIONS!O10*USAGE!$F$15</f>
        <v>0</v>
      </c>
      <c r="P10" s="150">
        <f>PORTIONS!P10*USAGE!$F$16</f>
        <v>0</v>
      </c>
      <c r="Q10" s="150">
        <f>PORTIONS!Q10*USAGE!$F$17</f>
        <v>0</v>
      </c>
      <c r="R10" s="150">
        <f>PORTIONS!R10*USAGE!$F$18</f>
        <v>0</v>
      </c>
      <c r="S10" s="150">
        <f>PORTIONS!S10*USAGE!$F$19</f>
        <v>0</v>
      </c>
      <c r="T10" s="150">
        <f>PORTIONS!T10*USAGE!$F$20</f>
        <v>0</v>
      </c>
      <c r="U10" s="150">
        <f>PORTIONS!U10*USAGE!$F$21</f>
        <v>0</v>
      </c>
      <c r="V10" s="222">
        <f t="shared" si="1"/>
        <v>0</v>
      </c>
    </row>
    <row r="11">
      <c r="A11" s="139" t="str">
        <f>COSTS!A11&amp;" (g)"</f>
        <v>FLOUR, WHITE (g)</v>
      </c>
      <c r="B11" s="140">
        <f>PORTIONS!B11*USAGE!$F$2</f>
        <v>0</v>
      </c>
      <c r="C11" s="184">
        <f>PORTIONS!C11*USAGE!$F$3</f>
        <v>0</v>
      </c>
      <c r="D11" s="184">
        <f>PORTIONS!D11*USAGE!$F$4</f>
        <v>0</v>
      </c>
      <c r="E11" s="184">
        <f>PORTIONS!E11*USAGE!$F$5</f>
        <v>0</v>
      </c>
      <c r="F11" s="184">
        <f>PORTIONS!F11*USAGE!$F$6</f>
        <v>0</v>
      </c>
      <c r="G11" s="184">
        <f>PORTIONS!G11*USAGE!$F$7</f>
        <v>0</v>
      </c>
      <c r="H11" s="184">
        <f>PORTIONS!H11*USAGE!$F$8</f>
        <v>0</v>
      </c>
      <c r="I11" s="184">
        <f>PORTIONS!I11*USAGE!$F$9</f>
        <v>0</v>
      </c>
      <c r="J11" s="184">
        <f>PORTIONS!J11*USAGE!$F$10</f>
        <v>0</v>
      </c>
      <c r="K11" s="184">
        <f>PORTIONS!K11*USAGE!$F$11</f>
        <v>0</v>
      </c>
      <c r="L11" s="184">
        <f>PORTIONS!L11*USAGE!$F$12</f>
        <v>0</v>
      </c>
      <c r="M11" s="140">
        <f>PORTIONS!M11*USAGE!$F$13</f>
        <v>0</v>
      </c>
      <c r="N11" s="184">
        <f>PORTIONS!N11*USAGE!$F$14</f>
        <v>0</v>
      </c>
      <c r="O11" s="184">
        <f>PORTIONS!O11*USAGE!$F$15</f>
        <v>0</v>
      </c>
      <c r="P11" s="184">
        <f>PORTIONS!P11*USAGE!$F$16</f>
        <v>0</v>
      </c>
      <c r="Q11" s="140">
        <f>PORTIONS!Q11*USAGE!$F$17</f>
        <v>0</v>
      </c>
      <c r="R11" s="184">
        <f>PORTIONS!R11*USAGE!$F$18</f>
        <v>0</v>
      </c>
      <c r="S11" s="184">
        <f>PORTIONS!S11*USAGE!$F$19</f>
        <v>0</v>
      </c>
      <c r="T11" s="184">
        <f>PORTIONS!T11*USAGE!$F$20</f>
        <v>0</v>
      </c>
      <c r="U11" s="184">
        <f>PORTIONS!U11*USAGE!$F$21</f>
        <v>0</v>
      </c>
      <c r="V11" s="222">
        <f t="shared" si="1"/>
        <v>0</v>
      </c>
    </row>
    <row r="12">
      <c r="A12" s="139" t="str">
        <f>COSTS!A12&amp;" (g)"</f>
        <v>FLOUR, WHOLE WHEAT (g)</v>
      </c>
      <c r="B12" s="140">
        <f>PORTIONS!B12*USAGE!$F$2</f>
        <v>0</v>
      </c>
      <c r="C12" s="184">
        <f>PORTIONS!C12*USAGE!$F$3</f>
        <v>0</v>
      </c>
      <c r="D12" s="184">
        <f>PORTIONS!D12*USAGE!$F$4</f>
        <v>0</v>
      </c>
      <c r="E12" s="184">
        <f>PORTIONS!E12*USAGE!$F$5</f>
        <v>0</v>
      </c>
      <c r="F12" s="184">
        <f>PORTIONS!F12*USAGE!$F$6</f>
        <v>0</v>
      </c>
      <c r="G12" s="184">
        <f>PORTIONS!G12*USAGE!$F$7</f>
        <v>0</v>
      </c>
      <c r="H12" s="184">
        <f>PORTIONS!H12*USAGE!$F$8</f>
        <v>0</v>
      </c>
      <c r="I12" s="184">
        <f>PORTIONS!I12*USAGE!$F$9</f>
        <v>0</v>
      </c>
      <c r="J12" s="184">
        <f>PORTIONS!J12*USAGE!$F$10</f>
        <v>0</v>
      </c>
      <c r="K12" s="184">
        <f>PORTIONS!K12*USAGE!$F$11</f>
        <v>0</v>
      </c>
      <c r="L12" s="184">
        <f>PORTIONS!L12*USAGE!$F$12</f>
        <v>0</v>
      </c>
      <c r="M12" s="140">
        <f>PORTIONS!M12*USAGE!$F$13</f>
        <v>0</v>
      </c>
      <c r="N12" s="184">
        <f>PORTIONS!N12*USAGE!$F$14</f>
        <v>0</v>
      </c>
      <c r="O12" s="184">
        <f>PORTIONS!O12*USAGE!$F$15</f>
        <v>0</v>
      </c>
      <c r="P12" s="184">
        <f>PORTIONS!P12*USAGE!$F$16</f>
        <v>0</v>
      </c>
      <c r="Q12" s="140">
        <f>PORTIONS!Q12*USAGE!$F$17</f>
        <v>0</v>
      </c>
      <c r="R12" s="184">
        <f>PORTIONS!R12*USAGE!$F$18</f>
        <v>0</v>
      </c>
      <c r="S12" s="184">
        <f>PORTIONS!S12*USAGE!$F$19</f>
        <v>0</v>
      </c>
      <c r="T12" s="184">
        <f>PORTIONS!T12*USAGE!$F$20</f>
        <v>0</v>
      </c>
      <c r="U12" s="184">
        <f>PORTIONS!U12*USAGE!$F$21</f>
        <v>0</v>
      </c>
      <c r="V12" s="222">
        <f t="shared" si="1"/>
        <v>0</v>
      </c>
    </row>
    <row r="13">
      <c r="A13" s="139" t="str">
        <f>COSTS!A13&amp;" (g)"</f>
        <v>Garlic, raw (g)</v>
      </c>
      <c r="B13" s="140">
        <f>PORTIONS!B13*USAGE!$F$2</f>
        <v>0</v>
      </c>
      <c r="C13" s="184">
        <f>PORTIONS!C13*USAGE!$F$3</f>
        <v>0</v>
      </c>
      <c r="D13" s="184">
        <f>PORTIONS!D13*USAGE!$F$4</f>
        <v>0</v>
      </c>
      <c r="E13" s="184">
        <f>PORTIONS!E13*USAGE!$F$5</f>
        <v>0</v>
      </c>
      <c r="F13" s="184">
        <f>PORTIONS!F13*USAGE!$F$6</f>
        <v>0</v>
      </c>
      <c r="G13" s="184">
        <f>PORTIONS!G13*USAGE!$F$7</f>
        <v>0</v>
      </c>
      <c r="H13" s="184">
        <f>PORTIONS!H13*USAGE!$F$8</f>
        <v>37.84615385</v>
      </c>
      <c r="I13" s="184">
        <f>PORTIONS!I13*USAGE!$F$9</f>
        <v>0</v>
      </c>
      <c r="J13" s="184">
        <f>PORTIONS!J13*USAGE!$F$10</f>
        <v>0</v>
      </c>
      <c r="K13" s="184">
        <f>PORTIONS!K13*USAGE!$F$11</f>
        <v>0</v>
      </c>
      <c r="L13" s="184">
        <f>PORTIONS!L13*USAGE!$F$12</f>
        <v>0</v>
      </c>
      <c r="M13" s="140">
        <f>PORTIONS!M13*USAGE!$F$13</f>
        <v>0</v>
      </c>
      <c r="N13" s="184">
        <f>PORTIONS!N13*USAGE!$F$14</f>
        <v>0</v>
      </c>
      <c r="O13" s="184">
        <f>PORTIONS!O13*USAGE!$F$15</f>
        <v>0</v>
      </c>
      <c r="P13" s="184">
        <f>PORTIONS!P13*USAGE!$F$16</f>
        <v>0</v>
      </c>
      <c r="Q13" s="140">
        <f>PORTIONS!Q13*USAGE!$F$17</f>
        <v>0</v>
      </c>
      <c r="R13" s="184">
        <f>PORTIONS!R13*USAGE!$F$18</f>
        <v>0</v>
      </c>
      <c r="S13" s="184">
        <f>PORTIONS!S13*USAGE!$F$19</f>
        <v>0</v>
      </c>
      <c r="T13" s="184">
        <f>PORTIONS!T13*USAGE!$F$20</f>
        <v>0</v>
      </c>
      <c r="U13" s="184">
        <f>PORTIONS!U13*USAGE!$F$21</f>
        <v>0</v>
      </c>
      <c r="V13" s="222">
        <f t="shared" si="1"/>
        <v>37.84615385</v>
      </c>
    </row>
    <row r="14">
      <c r="A14" s="139" t="str">
        <f>COSTS!A14&amp;" (g)"</f>
        <v>Garlic, roasted (g)</v>
      </c>
      <c r="B14" s="140">
        <f>PORTIONS!B14*USAGE!$F$2</f>
        <v>0</v>
      </c>
      <c r="C14" s="184">
        <f>PORTIONS!C14*USAGE!$F$3</f>
        <v>0</v>
      </c>
      <c r="D14" s="184">
        <f>PORTIONS!D14*USAGE!$F$4</f>
        <v>0</v>
      </c>
      <c r="E14" s="184">
        <f>PORTIONS!E14*USAGE!$F$5</f>
        <v>189.2307692</v>
      </c>
      <c r="F14" s="184">
        <f>PORTIONS!F14*USAGE!$F$6</f>
        <v>0</v>
      </c>
      <c r="G14" s="184">
        <f>PORTIONS!G14*USAGE!$F$7</f>
        <v>0</v>
      </c>
      <c r="H14" s="184">
        <f>PORTIONS!H14*USAGE!$F$8</f>
        <v>0</v>
      </c>
      <c r="I14" s="184">
        <f>PORTIONS!I14*USAGE!$F$9</f>
        <v>0</v>
      </c>
      <c r="J14" s="184">
        <f>PORTIONS!J14*USAGE!$F$10</f>
        <v>0</v>
      </c>
      <c r="K14" s="184">
        <f>PORTIONS!K14*USAGE!$F$11</f>
        <v>0</v>
      </c>
      <c r="L14" s="184">
        <f>PORTIONS!L14*USAGE!$F$12</f>
        <v>0</v>
      </c>
      <c r="M14" s="140">
        <f>PORTIONS!M14*USAGE!$F$13</f>
        <v>0</v>
      </c>
      <c r="N14" s="184">
        <f>PORTIONS!N14*USAGE!$F$14</f>
        <v>0</v>
      </c>
      <c r="O14" s="184">
        <f>PORTIONS!O14*USAGE!$F$15</f>
        <v>0</v>
      </c>
      <c r="P14" s="184">
        <f>PORTIONS!P14*USAGE!$F$16</f>
        <v>0</v>
      </c>
      <c r="Q14" s="140">
        <f>PORTIONS!Q14*USAGE!$F$17</f>
        <v>0</v>
      </c>
      <c r="R14" s="184">
        <f>PORTIONS!R14*USAGE!$F$18</f>
        <v>0</v>
      </c>
      <c r="S14" s="184">
        <f>PORTIONS!S14*USAGE!$F$19</f>
        <v>0</v>
      </c>
      <c r="T14" s="184">
        <f>PORTIONS!T14*USAGE!$F$20</f>
        <v>0</v>
      </c>
      <c r="U14" s="184">
        <f>PORTIONS!U14*USAGE!$F$21</f>
        <v>0</v>
      </c>
      <c r="V14" s="222">
        <f t="shared" si="1"/>
        <v>189.2307692</v>
      </c>
    </row>
    <row r="15">
      <c r="A15" s="139" t="str">
        <f>COSTS!A15&amp;" (g)"</f>
        <v>Grana Padano (g)</v>
      </c>
      <c r="B15" s="140">
        <f>PORTIONS!B15*USAGE!$F$2</f>
        <v>0</v>
      </c>
      <c r="C15" s="184">
        <f>PORTIONS!C15*USAGE!$F$3</f>
        <v>0</v>
      </c>
      <c r="D15" s="184">
        <f>PORTIONS!D15*USAGE!$F$4</f>
        <v>0</v>
      </c>
      <c r="E15" s="184">
        <f>PORTIONS!E15*USAGE!$F$5</f>
        <v>0</v>
      </c>
      <c r="F15" s="184">
        <f>PORTIONS!F15*USAGE!$F$6</f>
        <v>0</v>
      </c>
      <c r="G15" s="184">
        <f>PORTIONS!G15*USAGE!$F$7</f>
        <v>0</v>
      </c>
      <c r="H15" s="184">
        <f>PORTIONS!H15*USAGE!$F$8</f>
        <v>70.96153846</v>
      </c>
      <c r="I15" s="184">
        <f>PORTIONS!I15*USAGE!$F$9</f>
        <v>118.2692308</v>
      </c>
      <c r="J15" s="184">
        <f>PORTIONS!J15*USAGE!$F$10</f>
        <v>0</v>
      </c>
      <c r="K15" s="184">
        <f>PORTIONS!K15*USAGE!$F$11</f>
        <v>0</v>
      </c>
      <c r="L15" s="184">
        <f>PORTIONS!L15*USAGE!$F$12</f>
        <v>0</v>
      </c>
      <c r="M15" s="140">
        <f>PORTIONS!M15*USAGE!$F$13</f>
        <v>0</v>
      </c>
      <c r="N15" s="184">
        <f>PORTIONS!N15*USAGE!$F$14</f>
        <v>32.16923077</v>
      </c>
      <c r="O15" s="184">
        <f>PORTIONS!O15*USAGE!$F$15</f>
        <v>0</v>
      </c>
      <c r="P15" s="184">
        <f>PORTIONS!P15*USAGE!$F$16</f>
        <v>0</v>
      </c>
      <c r="Q15" s="140">
        <f>PORTIONS!Q15*USAGE!$F$17</f>
        <v>0</v>
      </c>
      <c r="R15" s="184">
        <f>PORTIONS!R15*USAGE!$F$18</f>
        <v>0</v>
      </c>
      <c r="S15" s="184">
        <f>PORTIONS!S15*USAGE!$F$19</f>
        <v>0</v>
      </c>
      <c r="T15" s="184">
        <f>PORTIONS!T15*USAGE!$F$20</f>
        <v>0</v>
      </c>
      <c r="U15" s="184">
        <f>PORTIONS!U15*USAGE!$F$21</f>
        <v>0</v>
      </c>
      <c r="V15" s="222">
        <f t="shared" si="1"/>
        <v>221.4</v>
      </c>
    </row>
    <row r="16">
      <c r="A16" s="139" t="str">
        <f>COSTS!A16&amp;" (g)"</f>
        <v>Hazelnuts, candied (g)</v>
      </c>
      <c r="B16" s="140">
        <f>PORTIONS!B16*USAGE!$F$2</f>
        <v>0</v>
      </c>
      <c r="C16" s="184">
        <f>PORTIONS!C16*USAGE!$F$3</f>
        <v>0</v>
      </c>
      <c r="D16" s="184">
        <f>PORTIONS!D16*USAGE!$F$4</f>
        <v>0</v>
      </c>
      <c r="E16" s="184">
        <f>PORTIONS!E16*USAGE!$F$5</f>
        <v>0</v>
      </c>
      <c r="F16" s="184">
        <f>PORTIONS!F16*USAGE!$F$6</f>
        <v>0</v>
      </c>
      <c r="G16" s="184">
        <f>PORTIONS!G16*USAGE!$F$7</f>
        <v>0</v>
      </c>
      <c r="H16" s="184">
        <f>PORTIONS!H16*USAGE!$F$8</f>
        <v>0</v>
      </c>
      <c r="I16" s="184">
        <f>PORTIONS!I16*USAGE!$F$9</f>
        <v>0</v>
      </c>
      <c r="J16" s="184">
        <f>PORTIONS!J16*USAGE!$F$10</f>
        <v>0</v>
      </c>
      <c r="K16" s="184">
        <f>PORTIONS!K16*USAGE!$F$11</f>
        <v>0</v>
      </c>
      <c r="L16" s="184">
        <f>PORTIONS!L16*USAGE!$F$12</f>
        <v>0</v>
      </c>
      <c r="M16" s="140">
        <f>PORTIONS!M16*USAGE!$F$13</f>
        <v>0</v>
      </c>
      <c r="N16" s="184">
        <f>PORTIONS!N16*USAGE!$F$14</f>
        <v>0</v>
      </c>
      <c r="O16" s="184">
        <f>PORTIONS!O16*USAGE!$F$15</f>
        <v>0</v>
      </c>
      <c r="P16" s="184">
        <f>PORTIONS!P16*USAGE!$F$16</f>
        <v>47.30769231</v>
      </c>
      <c r="Q16" s="140">
        <f>PORTIONS!Q16*USAGE!$F$17</f>
        <v>0</v>
      </c>
      <c r="R16" s="184">
        <f>PORTIONS!R16*USAGE!$F$18</f>
        <v>0</v>
      </c>
      <c r="S16" s="184">
        <f>PORTIONS!S16*USAGE!$F$19</f>
        <v>0</v>
      </c>
      <c r="T16" s="184">
        <f>PORTIONS!T16*USAGE!$F$20</f>
        <v>0</v>
      </c>
      <c r="U16" s="184">
        <f>PORTIONS!U16*USAGE!$F$21</f>
        <v>0</v>
      </c>
      <c r="V16" s="222">
        <f t="shared" si="1"/>
        <v>47.30769231</v>
      </c>
    </row>
    <row r="17">
      <c r="A17" s="139" t="str">
        <f>COSTS!A17&amp;" (g)"</f>
        <v>Hazelnuts, roasted (g)</v>
      </c>
      <c r="B17" s="140">
        <f>PORTIONS!B17*USAGE!$F$2</f>
        <v>0</v>
      </c>
      <c r="C17" s="184">
        <f>PORTIONS!C17*USAGE!$F$3</f>
        <v>0</v>
      </c>
      <c r="D17" s="184">
        <f>PORTIONS!D17*USAGE!$F$4</f>
        <v>0</v>
      </c>
      <c r="E17" s="184">
        <f>PORTIONS!E17*USAGE!$F$5</f>
        <v>0</v>
      </c>
      <c r="F17" s="184">
        <f>PORTIONS!F17*USAGE!$F$6</f>
        <v>0</v>
      </c>
      <c r="G17" s="184">
        <f>PORTIONS!G17*USAGE!$F$7</f>
        <v>0</v>
      </c>
      <c r="H17" s="184">
        <f>PORTIONS!H17*USAGE!$F$8</f>
        <v>0</v>
      </c>
      <c r="I17" s="184">
        <f>PORTIONS!I17*USAGE!$F$9</f>
        <v>47.30769231</v>
      </c>
      <c r="J17" s="184">
        <f>PORTIONS!J17*USAGE!$F$10</f>
        <v>0</v>
      </c>
      <c r="K17" s="184">
        <f>PORTIONS!K17*USAGE!$F$11</f>
        <v>0</v>
      </c>
      <c r="L17" s="184">
        <f>PORTIONS!L17*USAGE!$F$12</f>
        <v>0</v>
      </c>
      <c r="M17" s="140">
        <f>PORTIONS!M17*USAGE!$F$13</f>
        <v>0</v>
      </c>
      <c r="N17" s="184">
        <f>PORTIONS!N17*USAGE!$F$14</f>
        <v>0</v>
      </c>
      <c r="O17" s="184">
        <f>PORTIONS!O17*USAGE!$F$15</f>
        <v>0</v>
      </c>
      <c r="P17" s="184">
        <f>PORTIONS!P17*USAGE!$F$16</f>
        <v>0</v>
      </c>
      <c r="Q17" s="140">
        <f>PORTIONS!Q17*USAGE!$F$17</f>
        <v>0</v>
      </c>
      <c r="R17" s="184">
        <f>PORTIONS!R17*USAGE!$F$18</f>
        <v>0</v>
      </c>
      <c r="S17" s="184">
        <f>PORTIONS!S17*USAGE!$F$19</f>
        <v>0</v>
      </c>
      <c r="T17" s="184">
        <f>PORTIONS!T17*USAGE!$F$20</f>
        <v>0</v>
      </c>
      <c r="U17" s="184">
        <f>PORTIONS!U17*USAGE!$F$21</f>
        <v>0</v>
      </c>
      <c r="V17" s="222">
        <f t="shared" si="1"/>
        <v>47.30769231</v>
      </c>
    </row>
    <row r="18">
      <c r="A18" s="139" t="str">
        <f>COSTS!A18&amp;" (g)"</f>
        <v>Kefalograviera (g)</v>
      </c>
      <c r="B18" s="140">
        <f>PORTIONS!B18*USAGE!$F$2</f>
        <v>0</v>
      </c>
      <c r="C18" s="184">
        <f>PORTIONS!C18*USAGE!$F$3</f>
        <v>0</v>
      </c>
      <c r="D18" s="184">
        <f>PORTIONS!D18*USAGE!$F$4</f>
        <v>0</v>
      </c>
      <c r="E18" s="184">
        <f>PORTIONS!E18*USAGE!$F$5</f>
        <v>0</v>
      </c>
      <c r="F18" s="184">
        <f>PORTIONS!F18*USAGE!$F$6</f>
        <v>0</v>
      </c>
      <c r="G18" s="184">
        <f>PORTIONS!G18*USAGE!$F$7</f>
        <v>0</v>
      </c>
      <c r="H18" s="184">
        <f>PORTIONS!H18*USAGE!$F$8</f>
        <v>0</v>
      </c>
      <c r="I18" s="184">
        <f>PORTIONS!I18*USAGE!$F$9</f>
        <v>0</v>
      </c>
      <c r="J18" s="184">
        <f>PORTIONS!J18*USAGE!$F$10</f>
        <v>0</v>
      </c>
      <c r="K18" s="184">
        <f>PORTIONS!K18*USAGE!$F$11</f>
        <v>94.61538462</v>
      </c>
      <c r="L18" s="184">
        <f>PORTIONS!L18*USAGE!$F$12</f>
        <v>0</v>
      </c>
      <c r="M18" s="140">
        <f>PORTIONS!M18*USAGE!$F$13</f>
        <v>0</v>
      </c>
      <c r="N18" s="184">
        <f>PORTIONS!N18*USAGE!$F$14</f>
        <v>0</v>
      </c>
      <c r="O18" s="184">
        <f>PORTIONS!O18*USAGE!$F$15</f>
        <v>0</v>
      </c>
      <c r="P18" s="184">
        <f>PORTIONS!P18*USAGE!$F$16</f>
        <v>0</v>
      </c>
      <c r="Q18" s="140">
        <f>PORTIONS!Q18*USAGE!$F$17</f>
        <v>0</v>
      </c>
      <c r="R18" s="184">
        <f>PORTIONS!R18*USAGE!$F$18</f>
        <v>0</v>
      </c>
      <c r="S18" s="184">
        <f>PORTIONS!S18*USAGE!$F$19</f>
        <v>0</v>
      </c>
      <c r="T18" s="184">
        <f>PORTIONS!T18*USAGE!$F$20</f>
        <v>0</v>
      </c>
      <c r="U18" s="184">
        <f>PORTIONS!U18*USAGE!$F$21</f>
        <v>0</v>
      </c>
      <c r="V18" s="222">
        <f t="shared" si="1"/>
        <v>94.61538462</v>
      </c>
    </row>
    <row r="19">
      <c r="A19" s="150" t="str">
        <f>COSTS!A19&amp;" (g)"</f>
        <v>Lemons (g)</v>
      </c>
      <c r="B19" s="150">
        <f>PORTIONS!B19*USAGE!$F$2</f>
        <v>0</v>
      </c>
      <c r="C19" s="150">
        <f>PORTIONS!C19*USAGE!$F$3</f>
        <v>0</v>
      </c>
      <c r="D19" s="150">
        <f>PORTIONS!D19*USAGE!$F$4</f>
        <v>0</v>
      </c>
      <c r="E19" s="150">
        <f>PORTIONS!E19*USAGE!$F$5</f>
        <v>0</v>
      </c>
      <c r="F19" s="150">
        <f>PORTIONS!F19*USAGE!$F$6</f>
        <v>0</v>
      </c>
      <c r="G19" s="150">
        <f>PORTIONS!G19*USAGE!$F$7</f>
        <v>0</v>
      </c>
      <c r="H19" s="150">
        <f>PORTIONS!H19*USAGE!$F$8</f>
        <v>0</v>
      </c>
      <c r="I19" s="150">
        <f>PORTIONS!I19*USAGE!$F$9</f>
        <v>0</v>
      </c>
      <c r="J19" s="150">
        <f>PORTIONS!J19*USAGE!$F$10</f>
        <v>0</v>
      </c>
      <c r="K19" s="150">
        <f>PORTIONS!K19*USAGE!$F$11</f>
        <v>0</v>
      </c>
      <c r="L19" s="150">
        <f>PORTIONS!L19*USAGE!$F$12</f>
        <v>0</v>
      </c>
      <c r="M19" s="150">
        <f>PORTIONS!M19*USAGE!$F$13</f>
        <v>0</v>
      </c>
      <c r="N19" s="150">
        <f>PORTIONS!N19*USAGE!$F$14</f>
        <v>0.4021153846</v>
      </c>
      <c r="O19" s="150">
        <f>PORTIONS!O19*USAGE!$F$15</f>
        <v>0</v>
      </c>
      <c r="P19" s="150">
        <f>PORTIONS!P19*USAGE!$F$16</f>
        <v>0</v>
      </c>
      <c r="Q19" s="150">
        <f>PORTIONS!Q19*USAGE!$F$17</f>
        <v>0</v>
      </c>
      <c r="R19" s="150">
        <f>PORTIONS!R19*USAGE!$F$18</f>
        <v>0</v>
      </c>
      <c r="S19" s="150">
        <f>PORTIONS!S19*USAGE!$F$19</f>
        <v>0</v>
      </c>
      <c r="T19" s="150">
        <f>PORTIONS!T19*USAGE!$F$20</f>
        <v>0</v>
      </c>
      <c r="U19" s="150">
        <f>PORTIONS!U19*USAGE!$F$21</f>
        <v>0</v>
      </c>
      <c r="V19" s="222">
        <f t="shared" si="1"/>
        <v>0.4021153846</v>
      </c>
    </row>
    <row r="20">
      <c r="A20" s="139" t="str">
        <f>COSTS!A20&amp;" (g)"</f>
        <v>Lettuce, romaine (g)</v>
      </c>
      <c r="B20" s="140">
        <f>PORTIONS!B20*USAGE!$F$2</f>
        <v>0</v>
      </c>
      <c r="C20" s="184">
        <f>PORTIONS!C20*USAGE!$F$3</f>
        <v>0</v>
      </c>
      <c r="D20" s="184">
        <f>PORTIONS!D20*USAGE!$F$4</f>
        <v>0</v>
      </c>
      <c r="E20" s="184">
        <f>PORTIONS!E20*USAGE!$F$5</f>
        <v>0</v>
      </c>
      <c r="F20" s="184">
        <f>PORTIONS!F20*USAGE!$F$6</f>
        <v>0</v>
      </c>
      <c r="G20" s="184">
        <f>PORTIONS!G20*USAGE!$F$7</f>
        <v>0</v>
      </c>
      <c r="H20" s="184">
        <f>PORTIONS!H20*USAGE!$F$8</f>
        <v>0</v>
      </c>
      <c r="I20" s="184">
        <f>PORTIONS!I20*USAGE!$F$9</f>
        <v>0</v>
      </c>
      <c r="J20" s="184">
        <f>PORTIONS!J20*USAGE!$F$10</f>
        <v>0</v>
      </c>
      <c r="K20" s="184">
        <f>PORTIONS!K20*USAGE!$F$11</f>
        <v>0</v>
      </c>
      <c r="L20" s="184">
        <f>PORTIONS!L20*USAGE!$F$12</f>
        <v>0</v>
      </c>
      <c r="M20" s="140">
        <f>PORTIONS!M20*USAGE!$F$13</f>
        <v>0</v>
      </c>
      <c r="N20" s="184">
        <f>PORTIONS!N20*USAGE!$F$14</f>
        <v>434.2846154</v>
      </c>
      <c r="O20" s="184">
        <f>PORTIONS!O20*USAGE!$F$15</f>
        <v>0</v>
      </c>
      <c r="P20" s="184">
        <f>PORTIONS!P20*USAGE!$F$16</f>
        <v>0</v>
      </c>
      <c r="Q20" s="140">
        <f>PORTIONS!Q20*USAGE!$F$17</f>
        <v>0</v>
      </c>
      <c r="R20" s="184">
        <f>PORTIONS!R20*USAGE!$F$18</f>
        <v>0</v>
      </c>
      <c r="S20" s="184">
        <f>PORTIONS!S20*USAGE!$F$19</f>
        <v>0</v>
      </c>
      <c r="T20" s="184">
        <f>PORTIONS!T20*USAGE!$F$20</f>
        <v>0</v>
      </c>
      <c r="U20" s="184">
        <f>PORTIONS!U20*USAGE!$F$21</f>
        <v>0</v>
      </c>
      <c r="V20" s="222">
        <f t="shared" si="1"/>
        <v>434.2846154</v>
      </c>
    </row>
    <row r="21">
      <c r="A21" s="139" t="str">
        <f>COSTS!A21&amp;" (g)"</f>
        <v>Marinara (g)</v>
      </c>
      <c r="B21" s="140">
        <f>PORTIONS!B21*USAGE!$F$2</f>
        <v>0</v>
      </c>
      <c r="C21" s="184">
        <f>PORTIONS!C21*USAGE!$F$3</f>
        <v>0</v>
      </c>
      <c r="D21" s="184">
        <f>PORTIONS!D21*USAGE!$F$4</f>
        <v>189.2307692</v>
      </c>
      <c r="E21" s="184">
        <f>PORTIONS!E21*USAGE!$F$5</f>
        <v>567.6923077</v>
      </c>
      <c r="F21" s="184">
        <f>PORTIONS!F21*USAGE!$F$6</f>
        <v>898.8461538</v>
      </c>
      <c r="G21" s="184">
        <f>PORTIONS!G21*USAGE!$F$7</f>
        <v>1230</v>
      </c>
      <c r="H21" s="184">
        <f>PORTIONS!H21*USAGE!$F$8</f>
        <v>567.6923077</v>
      </c>
      <c r="I21" s="184">
        <f>PORTIONS!I21*USAGE!$F$9</f>
        <v>0</v>
      </c>
      <c r="J21" s="184">
        <f>PORTIONS!J21*USAGE!$F$10</f>
        <v>993.4615385</v>
      </c>
      <c r="K21" s="184">
        <f>PORTIONS!K21*USAGE!$F$11</f>
        <v>0</v>
      </c>
      <c r="L21" s="184">
        <f>PORTIONS!L21*USAGE!$F$12</f>
        <v>567.6923077</v>
      </c>
      <c r="M21" s="140">
        <f>PORTIONS!M21*USAGE!$F$13</f>
        <v>0</v>
      </c>
      <c r="N21" s="184">
        <f>PORTIONS!N21*USAGE!$F$14</f>
        <v>0</v>
      </c>
      <c r="O21" s="184">
        <f>PORTIONS!O21*USAGE!$F$15</f>
        <v>0</v>
      </c>
      <c r="P21" s="184">
        <f>PORTIONS!P21*USAGE!$F$16</f>
        <v>0</v>
      </c>
      <c r="Q21" s="140">
        <f>PORTIONS!Q21*USAGE!$F$17</f>
        <v>0</v>
      </c>
      <c r="R21" s="184">
        <f>PORTIONS!R21*USAGE!$F$18</f>
        <v>0</v>
      </c>
      <c r="S21" s="184">
        <f>PORTIONS!S21*USAGE!$F$19</f>
        <v>0</v>
      </c>
      <c r="T21" s="184">
        <f>PORTIONS!T21*USAGE!$F$20</f>
        <v>0</v>
      </c>
      <c r="U21" s="184">
        <f>PORTIONS!U21*USAGE!$F$21</f>
        <v>0</v>
      </c>
      <c r="V21" s="222">
        <f t="shared" si="1"/>
        <v>5014.615385</v>
      </c>
    </row>
    <row r="22">
      <c r="A22" s="139" t="str">
        <f>COSTS!A22&amp;" (g)"</f>
        <v>Mozzarella (g)</v>
      </c>
      <c r="B22" s="140">
        <f>PORTIONS!B22*USAGE!$F$2</f>
        <v>0</v>
      </c>
      <c r="C22" s="184">
        <f>PORTIONS!C22*USAGE!$F$3</f>
        <v>0</v>
      </c>
      <c r="D22" s="184">
        <f>PORTIONS!D22*USAGE!$F$4</f>
        <v>0</v>
      </c>
      <c r="E22" s="184">
        <f>PORTIONS!E22*USAGE!$F$5</f>
        <v>0</v>
      </c>
      <c r="F22" s="184">
        <f>PORTIONS!F22*USAGE!$F$6</f>
        <v>823.9423077</v>
      </c>
      <c r="G22" s="184">
        <f>PORTIONS!G22*USAGE!$F$7</f>
        <v>1127.5</v>
      </c>
      <c r="H22" s="184">
        <f>PORTIONS!H22*USAGE!$F$8</f>
        <v>0</v>
      </c>
      <c r="I22" s="184">
        <f>PORTIONS!I22*USAGE!$F$9</f>
        <v>0</v>
      </c>
      <c r="J22" s="184">
        <f>PORTIONS!J22*USAGE!$F$10</f>
        <v>910.6730769</v>
      </c>
      <c r="K22" s="184">
        <f>PORTIONS!K22*USAGE!$F$11</f>
        <v>260.1923077</v>
      </c>
      <c r="L22" s="184">
        <f>PORTIONS!L22*USAGE!$F$12</f>
        <v>520.3846154</v>
      </c>
      <c r="M22" s="140">
        <f>PORTIONS!M22*USAGE!$F$13</f>
        <v>0</v>
      </c>
      <c r="N22" s="184">
        <f>PORTIONS!N22*USAGE!$F$14</f>
        <v>0</v>
      </c>
      <c r="O22" s="184">
        <f>PORTIONS!O22*USAGE!$F$15</f>
        <v>181.6615385</v>
      </c>
      <c r="P22" s="184">
        <f>PORTIONS!P22*USAGE!$F$16</f>
        <v>0</v>
      </c>
      <c r="Q22" s="140">
        <f>PORTIONS!Q22*USAGE!$F$17</f>
        <v>0</v>
      </c>
      <c r="R22" s="184">
        <f>PORTIONS!R22*USAGE!$F$18</f>
        <v>0</v>
      </c>
      <c r="S22" s="184">
        <f>PORTIONS!S22*USAGE!$F$19</f>
        <v>0</v>
      </c>
      <c r="T22" s="184">
        <f>PORTIONS!T22*USAGE!$F$20</f>
        <v>0</v>
      </c>
      <c r="U22" s="184">
        <f>PORTIONS!U22*USAGE!$F$21</f>
        <v>0</v>
      </c>
      <c r="V22" s="222">
        <f t="shared" si="1"/>
        <v>3824.353846</v>
      </c>
    </row>
    <row r="23">
      <c r="A23" s="139" t="str">
        <f>COSTS!A23&amp;" (g)"</f>
        <v>MOZZARELLA CURD (g)</v>
      </c>
      <c r="B23" s="140">
        <f>PORTIONS!B23*USAGE!$F$2</f>
        <v>0</v>
      </c>
      <c r="C23" s="184">
        <f>PORTIONS!C23*USAGE!$F$3</f>
        <v>0</v>
      </c>
      <c r="D23" s="184">
        <f>PORTIONS!D23*USAGE!$F$4</f>
        <v>0</v>
      </c>
      <c r="E23" s="184">
        <f>PORTIONS!E23*USAGE!$F$5</f>
        <v>0</v>
      </c>
      <c r="F23" s="184">
        <f>PORTIONS!F23*USAGE!$F$6</f>
        <v>0</v>
      </c>
      <c r="G23" s="184">
        <f>PORTIONS!G23*USAGE!$F$7</f>
        <v>0</v>
      </c>
      <c r="H23" s="184">
        <f>PORTIONS!H23*USAGE!$F$8</f>
        <v>0</v>
      </c>
      <c r="I23" s="184">
        <f>PORTIONS!I23*USAGE!$F$9</f>
        <v>0</v>
      </c>
      <c r="J23" s="184">
        <f>PORTIONS!J23*USAGE!$F$10</f>
        <v>0</v>
      </c>
      <c r="K23" s="184">
        <f>PORTIONS!K23*USAGE!$F$11</f>
        <v>0</v>
      </c>
      <c r="L23" s="184">
        <f>PORTIONS!L23*USAGE!$F$12</f>
        <v>0</v>
      </c>
      <c r="M23" s="140">
        <f>PORTIONS!M23*USAGE!$F$13</f>
        <v>0</v>
      </c>
      <c r="N23" s="184">
        <f>PORTIONS!N23*USAGE!$F$14</f>
        <v>0</v>
      </c>
      <c r="O23" s="184">
        <f>PORTIONS!O23*USAGE!$F$15</f>
        <v>0</v>
      </c>
      <c r="P23" s="184">
        <f>PORTIONS!P23*USAGE!$F$16</f>
        <v>0</v>
      </c>
      <c r="Q23" s="140">
        <f>PORTIONS!Q23*USAGE!$F$17</f>
        <v>0</v>
      </c>
      <c r="R23" s="184">
        <f>PORTIONS!R23*USAGE!$F$18</f>
        <v>0</v>
      </c>
      <c r="S23" s="184">
        <f>PORTIONS!S23*USAGE!$F$19</f>
        <v>0</v>
      </c>
      <c r="T23" s="184">
        <f>PORTIONS!T23*USAGE!$F$20</f>
        <v>0</v>
      </c>
      <c r="U23" s="184">
        <f>PORTIONS!U23*USAGE!$F$21</f>
        <v>0</v>
      </c>
      <c r="V23" s="222">
        <f t="shared" si="1"/>
        <v>0</v>
      </c>
    </row>
    <row r="24">
      <c r="A24" s="139" t="str">
        <f>COSTS!A24&amp;" (g)"</f>
        <v>MUSHROOMS (g)</v>
      </c>
      <c r="B24" s="140">
        <f>PORTIONS!B24*USAGE!$F$2</f>
        <v>0</v>
      </c>
      <c r="C24" s="184">
        <f>PORTIONS!C24*USAGE!$F$3</f>
        <v>0</v>
      </c>
      <c r="D24" s="184">
        <f>PORTIONS!D24*USAGE!$F$4</f>
        <v>0</v>
      </c>
      <c r="E24" s="184">
        <f>PORTIONS!E24*USAGE!$F$5</f>
        <v>0</v>
      </c>
      <c r="F24" s="184">
        <f>PORTIONS!F24*USAGE!$F$6</f>
        <v>0</v>
      </c>
      <c r="G24" s="184">
        <f>PORTIONS!G24*USAGE!$F$7</f>
        <v>0</v>
      </c>
      <c r="H24" s="184">
        <f>PORTIONS!H24*USAGE!$F$8</f>
        <v>0</v>
      </c>
      <c r="I24" s="184">
        <f>PORTIONS!I24*USAGE!$F$9</f>
        <v>0</v>
      </c>
      <c r="J24" s="184">
        <f>PORTIONS!J24*USAGE!$F$10</f>
        <v>0</v>
      </c>
      <c r="K24" s="184">
        <f>PORTIONS!K24*USAGE!$F$11</f>
        <v>0</v>
      </c>
      <c r="L24" s="184">
        <f>PORTIONS!L24*USAGE!$F$12</f>
        <v>0</v>
      </c>
      <c r="M24" s="140">
        <f>PORTIONS!M24*USAGE!$F$13</f>
        <v>0</v>
      </c>
      <c r="N24" s="184">
        <f>PORTIONS!N24*USAGE!$F$14</f>
        <v>0</v>
      </c>
      <c r="O24" s="184">
        <f>PORTIONS!O24*USAGE!$F$15</f>
        <v>0</v>
      </c>
      <c r="P24" s="184">
        <f>PORTIONS!P24*USAGE!$F$16</f>
        <v>0</v>
      </c>
      <c r="Q24" s="140">
        <f>PORTIONS!Q24*USAGE!$F$17</f>
        <v>0</v>
      </c>
      <c r="R24" s="184">
        <f>PORTIONS!R24*USAGE!$F$18</f>
        <v>0</v>
      </c>
      <c r="S24" s="184">
        <f>PORTIONS!S24*USAGE!$F$19</f>
        <v>0</v>
      </c>
      <c r="T24" s="184">
        <f>PORTIONS!T24*USAGE!$F$20</f>
        <v>0</v>
      </c>
      <c r="U24" s="184">
        <f>PORTIONS!U24*USAGE!$F$21</f>
        <v>0</v>
      </c>
      <c r="V24" s="222">
        <f t="shared" si="1"/>
        <v>0</v>
      </c>
    </row>
    <row r="25">
      <c r="A25" s="139" t="str">
        <f>COSTS!A25&amp;" (g)"</f>
        <v>Mushrooms, cooked (g)</v>
      </c>
      <c r="B25" s="140">
        <f>PORTIONS!B25*USAGE!$F$2</f>
        <v>0</v>
      </c>
      <c r="C25" s="184">
        <f>PORTIONS!C25*USAGE!$F$3</f>
        <v>0</v>
      </c>
      <c r="D25" s="184">
        <f>PORTIONS!D25*USAGE!$F$4</f>
        <v>0</v>
      </c>
      <c r="E25" s="184">
        <f>PORTIONS!E25*USAGE!$F$5</f>
        <v>0</v>
      </c>
      <c r="F25" s="184">
        <f>PORTIONS!F25*USAGE!$F$6</f>
        <v>0</v>
      </c>
      <c r="G25" s="184">
        <f>PORTIONS!G25*USAGE!$F$7</f>
        <v>0</v>
      </c>
      <c r="H25" s="184">
        <f>PORTIONS!H25*USAGE!$F$8</f>
        <v>0</v>
      </c>
      <c r="I25" s="184">
        <f>PORTIONS!I25*USAGE!$F$9</f>
        <v>0</v>
      </c>
      <c r="J25" s="184">
        <f>PORTIONS!J25*USAGE!$F$10</f>
        <v>0</v>
      </c>
      <c r="K25" s="184">
        <f>PORTIONS!K25*USAGE!$F$11</f>
        <v>0</v>
      </c>
      <c r="L25" s="184">
        <f>PORTIONS!L25*USAGE!$F$12</f>
        <v>567.6923077</v>
      </c>
      <c r="M25" s="140">
        <f>PORTIONS!M25*USAGE!$F$13</f>
        <v>0</v>
      </c>
      <c r="N25" s="184">
        <f>PORTIONS!N25*USAGE!$F$14</f>
        <v>0</v>
      </c>
      <c r="O25" s="184">
        <f>PORTIONS!O25*USAGE!$F$15</f>
        <v>0</v>
      </c>
      <c r="P25" s="184">
        <f>PORTIONS!P25*USAGE!$F$16</f>
        <v>0</v>
      </c>
      <c r="Q25" s="140">
        <f>PORTIONS!Q25*USAGE!$F$17</f>
        <v>0</v>
      </c>
      <c r="R25" s="184">
        <f>PORTIONS!R25*USAGE!$F$18</f>
        <v>0</v>
      </c>
      <c r="S25" s="184">
        <f>PORTIONS!S25*USAGE!$F$19</f>
        <v>0</v>
      </c>
      <c r="T25" s="184">
        <f>PORTIONS!T25*USAGE!$F$20</f>
        <v>0</v>
      </c>
      <c r="U25" s="184">
        <f>PORTIONS!U25*USAGE!$F$21</f>
        <v>0</v>
      </c>
      <c r="V25" s="222">
        <f t="shared" si="1"/>
        <v>567.6923077</v>
      </c>
    </row>
    <row r="26">
      <c r="A26" s="139" t="str">
        <f>COSTS!A26&amp;" (g)"</f>
        <v>Olive oil, extra-virgin (g)</v>
      </c>
      <c r="B26" s="140">
        <f>PORTIONS!B26*USAGE!$F$2</f>
        <v>0</v>
      </c>
      <c r="C26" s="184">
        <f>PORTIONS!C26*USAGE!$F$3</f>
        <v>0</v>
      </c>
      <c r="D26" s="184">
        <f>PORTIONS!D26*USAGE!$F$4</f>
        <v>0</v>
      </c>
      <c r="E26" s="184">
        <f>PORTIONS!E26*USAGE!$F$5</f>
        <v>0</v>
      </c>
      <c r="F26" s="184">
        <f>PORTIONS!F26*USAGE!$F$6</f>
        <v>89.88461538</v>
      </c>
      <c r="G26" s="184">
        <f>PORTIONS!G26*USAGE!$F$7</f>
        <v>123</v>
      </c>
      <c r="H26" s="184">
        <f>PORTIONS!H26*USAGE!$F$8</f>
        <v>28.38461538</v>
      </c>
      <c r="I26" s="184">
        <f>PORTIONS!I26*USAGE!$F$9</f>
        <v>0</v>
      </c>
      <c r="J26" s="184">
        <f>PORTIONS!J26*USAGE!$F$10</f>
        <v>0</v>
      </c>
      <c r="K26" s="184">
        <f>PORTIONS!K26*USAGE!$F$11</f>
        <v>0</v>
      </c>
      <c r="L26" s="184">
        <f>PORTIONS!L26*USAGE!$F$12</f>
        <v>56.76923077</v>
      </c>
      <c r="M26" s="140">
        <f>PORTIONS!M26*USAGE!$F$13</f>
        <v>0</v>
      </c>
      <c r="N26" s="184">
        <f>PORTIONS!N26*USAGE!$F$14</f>
        <v>0</v>
      </c>
      <c r="O26" s="184">
        <f>PORTIONS!O26*USAGE!$F$15</f>
        <v>9.083076923</v>
      </c>
      <c r="P26" s="184">
        <f>PORTIONS!P26*USAGE!$F$16</f>
        <v>15.76923077</v>
      </c>
      <c r="Q26" s="140">
        <f>PORTIONS!Q26*USAGE!$F$17</f>
        <v>0</v>
      </c>
      <c r="R26" s="184">
        <f>PORTIONS!R26*USAGE!$F$18</f>
        <v>0</v>
      </c>
      <c r="S26" s="184">
        <f>PORTIONS!S26*USAGE!$F$19</f>
        <v>0</v>
      </c>
      <c r="T26" s="184">
        <f>PORTIONS!T26*USAGE!$F$20</f>
        <v>0</v>
      </c>
      <c r="U26" s="184">
        <f>PORTIONS!U26*USAGE!$F$21</f>
        <v>0</v>
      </c>
      <c r="V26" s="222">
        <f t="shared" si="1"/>
        <v>322.8907692</v>
      </c>
    </row>
    <row r="27">
      <c r="A27" s="139" t="str">
        <f>COSTS!A27&amp;" (g)"</f>
        <v>Olive oil, garlic (g)</v>
      </c>
      <c r="B27" s="140">
        <f>PORTIONS!B27*USAGE!$F$2</f>
        <v>0</v>
      </c>
      <c r="C27" s="184">
        <f>PORTIONS!C27*USAGE!$F$3</f>
        <v>0</v>
      </c>
      <c r="D27" s="184">
        <f>PORTIONS!D27*USAGE!$F$4</f>
        <v>12.61538462</v>
      </c>
      <c r="E27" s="184">
        <f>PORTIONS!E27*USAGE!$F$5</f>
        <v>37.84615385</v>
      </c>
      <c r="F27" s="184">
        <f>PORTIONS!F27*USAGE!$F$6</f>
        <v>0</v>
      </c>
      <c r="G27" s="184">
        <f>PORTIONS!G27*USAGE!$F$7</f>
        <v>0</v>
      </c>
      <c r="H27" s="184">
        <f>PORTIONS!H27*USAGE!$F$8</f>
        <v>0</v>
      </c>
      <c r="I27" s="184">
        <f>PORTIONS!I27*USAGE!$F$9</f>
        <v>28.38461538</v>
      </c>
      <c r="J27" s="184">
        <f>PORTIONS!J27*USAGE!$F$10</f>
        <v>0</v>
      </c>
      <c r="K27" s="184">
        <f>PORTIONS!K27*USAGE!$F$11</f>
        <v>28.38461538</v>
      </c>
      <c r="L27" s="184">
        <f>PORTIONS!L27*USAGE!$F$12</f>
        <v>0</v>
      </c>
      <c r="M27" s="140">
        <f>PORTIONS!M27*USAGE!$F$13</f>
        <v>0</v>
      </c>
      <c r="N27" s="184">
        <f>PORTIONS!N27*USAGE!$F$14</f>
        <v>0</v>
      </c>
      <c r="O27" s="184">
        <f>PORTIONS!O27*USAGE!$F$15</f>
        <v>0</v>
      </c>
      <c r="P27" s="184">
        <f>PORTIONS!P27*USAGE!$F$16</f>
        <v>0</v>
      </c>
      <c r="Q27" s="140">
        <f>PORTIONS!Q27*USAGE!$F$17</f>
        <v>0</v>
      </c>
      <c r="R27" s="184">
        <f>PORTIONS!R27*USAGE!$F$18</f>
        <v>0</v>
      </c>
      <c r="S27" s="184">
        <f>PORTIONS!S27*USAGE!$F$19</f>
        <v>0</v>
      </c>
      <c r="T27" s="184">
        <f>PORTIONS!T27*USAGE!$F$20</f>
        <v>0</v>
      </c>
      <c r="U27" s="184">
        <f>PORTIONS!U27*USAGE!$F$21</f>
        <v>0</v>
      </c>
      <c r="V27" s="222">
        <f t="shared" si="1"/>
        <v>107.2307692</v>
      </c>
    </row>
    <row r="28">
      <c r="A28" s="139" t="str">
        <f>COSTS!A28&amp;" (g)"</f>
        <v>OLIVE OIL, PURE (g)</v>
      </c>
      <c r="B28" s="140">
        <f>PORTIONS!B28*USAGE!$F$2</f>
        <v>0</v>
      </c>
      <c r="C28" s="184">
        <f>PORTIONS!C28*USAGE!$F$3</f>
        <v>0</v>
      </c>
      <c r="D28" s="184">
        <f>PORTIONS!D28*USAGE!$F$4</f>
        <v>0</v>
      </c>
      <c r="E28" s="184">
        <f>PORTIONS!E28*USAGE!$F$5</f>
        <v>0</v>
      </c>
      <c r="F28" s="184">
        <f>PORTIONS!F28*USAGE!$F$6</f>
        <v>0</v>
      </c>
      <c r="G28" s="184">
        <f>PORTIONS!G28*USAGE!$F$7</f>
        <v>0</v>
      </c>
      <c r="H28" s="184">
        <f>PORTIONS!H28*USAGE!$F$8</f>
        <v>0</v>
      </c>
      <c r="I28" s="184">
        <f>PORTIONS!I28*USAGE!$F$9</f>
        <v>0</v>
      </c>
      <c r="J28" s="184">
        <f>PORTIONS!J28*USAGE!$F$10</f>
        <v>0</v>
      </c>
      <c r="K28" s="184">
        <f>PORTIONS!K28*USAGE!$F$11</f>
        <v>0</v>
      </c>
      <c r="L28" s="184">
        <f>PORTIONS!L28*USAGE!$F$12</f>
        <v>0</v>
      </c>
      <c r="M28" s="140">
        <f>PORTIONS!M28*USAGE!$F$13</f>
        <v>0</v>
      </c>
      <c r="N28" s="184">
        <f>PORTIONS!N28*USAGE!$F$14</f>
        <v>0</v>
      </c>
      <c r="O28" s="184">
        <f>PORTIONS!O28*USAGE!$F$15</f>
        <v>0</v>
      </c>
      <c r="P28" s="184">
        <f>PORTIONS!P28*USAGE!$F$16</f>
        <v>0</v>
      </c>
      <c r="Q28" s="140">
        <f>PORTIONS!Q28*USAGE!$F$17</f>
        <v>0</v>
      </c>
      <c r="R28" s="184">
        <f>PORTIONS!R28*USAGE!$F$18</f>
        <v>0</v>
      </c>
      <c r="S28" s="184">
        <f>PORTIONS!S28*USAGE!$F$19</f>
        <v>0</v>
      </c>
      <c r="T28" s="184">
        <f>PORTIONS!T28*USAGE!$F$20</f>
        <v>0</v>
      </c>
      <c r="U28" s="184">
        <f>PORTIONS!U28*USAGE!$F$21</f>
        <v>0</v>
      </c>
      <c r="V28" s="222">
        <f t="shared" si="1"/>
        <v>0</v>
      </c>
    </row>
    <row r="29">
      <c r="A29" s="139" t="str">
        <f>COSTS!A29&amp;" (g)"</f>
        <v>Onions, red (g)</v>
      </c>
      <c r="B29" s="140">
        <f>PORTIONS!B29*USAGE!$F$2</f>
        <v>0</v>
      </c>
      <c r="C29" s="184">
        <f>PORTIONS!C29*USAGE!$F$3</f>
        <v>0</v>
      </c>
      <c r="D29" s="184">
        <f>PORTIONS!D29*USAGE!$F$4</f>
        <v>0</v>
      </c>
      <c r="E29" s="184">
        <f>PORTIONS!E29*USAGE!$F$5</f>
        <v>0</v>
      </c>
      <c r="F29" s="184">
        <f>PORTIONS!F29*USAGE!$F$6</f>
        <v>374.5192308</v>
      </c>
      <c r="G29" s="184">
        <f>PORTIONS!G29*USAGE!$F$7</f>
        <v>0</v>
      </c>
      <c r="H29" s="184">
        <f>PORTIONS!H29*USAGE!$F$8</f>
        <v>0</v>
      </c>
      <c r="I29" s="184">
        <f>PORTIONS!I29*USAGE!$F$9</f>
        <v>473.0769231</v>
      </c>
      <c r="J29" s="184">
        <f>PORTIONS!J29*USAGE!$F$10</f>
        <v>0</v>
      </c>
      <c r="K29" s="184">
        <f>PORTIONS!K29*USAGE!$F$11</f>
        <v>0</v>
      </c>
      <c r="L29" s="184">
        <f>PORTIONS!L29*USAGE!$F$12</f>
        <v>0</v>
      </c>
      <c r="M29" s="140">
        <f>PORTIONS!M29*USAGE!$F$13</f>
        <v>0</v>
      </c>
      <c r="N29" s="184">
        <f>PORTIONS!N29*USAGE!$F$14</f>
        <v>0</v>
      </c>
      <c r="O29" s="184">
        <f>PORTIONS!O29*USAGE!$F$15</f>
        <v>0</v>
      </c>
      <c r="P29" s="184">
        <f>PORTIONS!P29*USAGE!$F$16</f>
        <v>0</v>
      </c>
      <c r="Q29" s="140">
        <f>PORTIONS!Q29*USAGE!$F$17</f>
        <v>0</v>
      </c>
      <c r="R29" s="184">
        <f>PORTIONS!R29*USAGE!$F$18</f>
        <v>0</v>
      </c>
      <c r="S29" s="184">
        <f>PORTIONS!S29*USAGE!$F$19</f>
        <v>0</v>
      </c>
      <c r="T29" s="184">
        <f>PORTIONS!T29*USAGE!$F$20</f>
        <v>0</v>
      </c>
      <c r="U29" s="184">
        <f>PORTIONS!U29*USAGE!$F$21</f>
        <v>0</v>
      </c>
      <c r="V29" s="222">
        <f t="shared" si="1"/>
        <v>847.5961538</v>
      </c>
    </row>
    <row r="30">
      <c r="A30" s="139" t="str">
        <f>COSTS!A30&amp;" (g)"</f>
        <v>Oregano (g)</v>
      </c>
      <c r="B30" s="140">
        <f>PORTIONS!B30*USAGE!$F$2</f>
        <v>0</v>
      </c>
      <c r="C30" s="184">
        <f>PORTIONS!C30*USAGE!$F$3</f>
        <v>0</v>
      </c>
      <c r="D30" s="184">
        <f>PORTIONS!D30*USAGE!$F$4</f>
        <v>0.6307692308</v>
      </c>
      <c r="E30" s="184">
        <f>PORTIONS!E30*USAGE!$F$5</f>
        <v>1.892307692</v>
      </c>
      <c r="F30" s="184">
        <f>PORTIONS!F30*USAGE!$F$6</f>
        <v>2.996153846</v>
      </c>
      <c r="G30" s="184">
        <f>PORTIONS!G30*USAGE!$F$7</f>
        <v>4.1</v>
      </c>
      <c r="H30" s="184">
        <f>PORTIONS!H30*USAGE!$F$8</f>
        <v>0.9461538462</v>
      </c>
      <c r="I30" s="184">
        <f>PORTIONS!I30*USAGE!$F$9</f>
        <v>0</v>
      </c>
      <c r="J30" s="184">
        <f>PORTIONS!J30*USAGE!$F$10</f>
        <v>3.311538462</v>
      </c>
      <c r="K30" s="184">
        <f>PORTIONS!K30*USAGE!$F$11</f>
        <v>0.9461538462</v>
      </c>
      <c r="L30" s="184">
        <f>PORTIONS!L30*USAGE!$F$12</f>
        <v>1.892307692</v>
      </c>
      <c r="M30" s="140">
        <f>PORTIONS!M30*USAGE!$F$13</f>
        <v>0</v>
      </c>
      <c r="N30" s="184">
        <f>PORTIONS!N30*USAGE!$F$14</f>
        <v>0</v>
      </c>
      <c r="O30" s="184">
        <f>PORTIONS!O30*USAGE!$F$15</f>
        <v>0</v>
      </c>
      <c r="P30" s="184">
        <f>PORTIONS!P30*USAGE!$F$16</f>
        <v>0</v>
      </c>
      <c r="Q30" s="140">
        <f>PORTIONS!Q30*USAGE!$F$17</f>
        <v>0</v>
      </c>
      <c r="R30" s="184">
        <f>PORTIONS!R30*USAGE!$F$18</f>
        <v>0</v>
      </c>
      <c r="S30" s="184">
        <f>PORTIONS!S30*USAGE!$F$19</f>
        <v>0</v>
      </c>
      <c r="T30" s="184">
        <f>PORTIONS!T30*USAGE!$F$20</f>
        <v>0</v>
      </c>
      <c r="U30" s="184">
        <f>PORTIONS!U30*USAGE!$F$21</f>
        <v>0</v>
      </c>
      <c r="V30" s="222">
        <f t="shared" si="1"/>
        <v>16.71538462</v>
      </c>
    </row>
    <row r="31">
      <c r="A31" s="139" t="str">
        <f>COSTS!A31&amp;" (g)"</f>
        <v>Pecorino Romano (g)</v>
      </c>
      <c r="B31" s="140">
        <f>PORTIONS!B31*USAGE!$F$2</f>
        <v>0</v>
      </c>
      <c r="C31" s="184">
        <f>PORTIONS!C31*USAGE!$F$3</f>
        <v>0</v>
      </c>
      <c r="D31" s="184">
        <f>PORTIONS!D31*USAGE!$F$4</f>
        <v>55.19230769</v>
      </c>
      <c r="E31" s="184">
        <f>PORTIONS!E31*USAGE!$F$5</f>
        <v>0</v>
      </c>
      <c r="F31" s="184">
        <f>PORTIONS!F31*USAGE!$F$6</f>
        <v>0</v>
      </c>
      <c r="G31" s="184">
        <f>PORTIONS!G31*USAGE!$F$7</f>
        <v>0</v>
      </c>
      <c r="H31" s="184">
        <f>PORTIONS!H31*USAGE!$F$8</f>
        <v>0</v>
      </c>
      <c r="I31" s="184">
        <f>PORTIONS!I31*USAGE!$F$9</f>
        <v>0</v>
      </c>
      <c r="J31" s="184">
        <f>PORTIONS!J31*USAGE!$F$10</f>
        <v>0</v>
      </c>
      <c r="K31" s="184">
        <f>PORTIONS!K31*USAGE!$F$11</f>
        <v>94.61538462</v>
      </c>
      <c r="L31" s="184">
        <f>PORTIONS!L31*USAGE!$F$12</f>
        <v>0</v>
      </c>
      <c r="M31" s="140">
        <f>PORTIONS!M31*USAGE!$F$13</f>
        <v>0</v>
      </c>
      <c r="N31" s="184">
        <f>PORTIONS!N31*USAGE!$F$14</f>
        <v>0</v>
      </c>
      <c r="O31" s="184">
        <f>PORTIONS!O31*USAGE!$F$15</f>
        <v>0</v>
      </c>
      <c r="P31" s="184">
        <f>PORTIONS!P31*USAGE!$F$16</f>
        <v>0</v>
      </c>
      <c r="Q31" s="140">
        <f>PORTIONS!Q31*USAGE!$F$17</f>
        <v>0</v>
      </c>
      <c r="R31" s="184">
        <f>PORTIONS!R31*USAGE!$F$18</f>
        <v>0</v>
      </c>
      <c r="S31" s="184">
        <f>PORTIONS!S31*USAGE!$F$19</f>
        <v>0</v>
      </c>
      <c r="T31" s="184">
        <f>PORTIONS!T31*USAGE!$F$20</f>
        <v>0</v>
      </c>
      <c r="U31" s="184">
        <f>PORTIONS!U31*USAGE!$F$21</f>
        <v>0</v>
      </c>
      <c r="V31" s="222">
        <f t="shared" si="1"/>
        <v>149.8076923</v>
      </c>
    </row>
    <row r="32">
      <c r="A32" s="139" t="str">
        <f>COSTS!A32&amp;" (g)"</f>
        <v>Pepper, black (g)</v>
      </c>
      <c r="B32" s="140">
        <f>PORTIONS!B32*USAGE!$F$2</f>
        <v>0</v>
      </c>
      <c r="C32" s="184">
        <f>PORTIONS!C32*USAGE!$F$3</f>
        <v>0</v>
      </c>
      <c r="D32" s="184">
        <f>PORTIONS!D32*USAGE!$F$4</f>
        <v>0</v>
      </c>
      <c r="E32" s="184">
        <f>PORTIONS!E32*USAGE!$F$5</f>
        <v>0</v>
      </c>
      <c r="F32" s="184">
        <f>PORTIONS!F32*USAGE!$F$6</f>
        <v>0</v>
      </c>
      <c r="G32" s="184">
        <f>PORTIONS!G32*USAGE!$F$7</f>
        <v>0</v>
      </c>
      <c r="H32" s="184">
        <f>PORTIONS!H32*USAGE!$F$8</f>
        <v>0</v>
      </c>
      <c r="I32" s="184">
        <f>PORTIONS!I32*USAGE!$F$9</f>
        <v>0</v>
      </c>
      <c r="J32" s="184">
        <f>PORTIONS!J32*USAGE!$F$10</f>
        <v>0</v>
      </c>
      <c r="K32" s="184">
        <f>PORTIONS!K32*USAGE!$F$11</f>
        <v>0</v>
      </c>
      <c r="L32" s="184">
        <f>PORTIONS!L32*USAGE!$F$12</f>
        <v>0</v>
      </c>
      <c r="M32" s="140">
        <f>PORTIONS!M32*USAGE!$F$13</f>
        <v>0</v>
      </c>
      <c r="N32" s="184">
        <f>PORTIONS!N32*USAGE!$F$14</f>
        <v>0.03216923077</v>
      </c>
      <c r="O32" s="184">
        <f>PORTIONS!O32*USAGE!$F$15</f>
        <v>0</v>
      </c>
      <c r="P32" s="184">
        <f>PORTIONS!P32*USAGE!$F$16</f>
        <v>0</v>
      </c>
      <c r="Q32" s="140">
        <f>PORTIONS!Q32*USAGE!$F$17</f>
        <v>0</v>
      </c>
      <c r="R32" s="184">
        <f>PORTIONS!R32*USAGE!$F$18</f>
        <v>0</v>
      </c>
      <c r="S32" s="184">
        <f>PORTIONS!S32*USAGE!$F$19</f>
        <v>0</v>
      </c>
      <c r="T32" s="184">
        <f>PORTIONS!T32*USAGE!$F$20</f>
        <v>0</v>
      </c>
      <c r="U32" s="184">
        <f>PORTIONS!U32*USAGE!$F$21</f>
        <v>0</v>
      </c>
      <c r="V32" s="222">
        <f t="shared" si="1"/>
        <v>0.03216923077</v>
      </c>
    </row>
    <row r="33">
      <c r="A33" s="139" t="str">
        <f>COSTS!A33&amp;" (g)"</f>
        <v>Pepperoni (g)</v>
      </c>
      <c r="B33" s="140">
        <f>PORTIONS!B33*USAGE!$F$2</f>
        <v>0</v>
      </c>
      <c r="C33" s="184">
        <f>PORTIONS!C33*USAGE!$F$3</f>
        <v>0</v>
      </c>
      <c r="D33" s="184">
        <f>PORTIONS!D33*USAGE!$F$4</f>
        <v>0</v>
      </c>
      <c r="E33" s="184">
        <f>PORTIONS!E33*USAGE!$F$5</f>
        <v>0</v>
      </c>
      <c r="F33" s="184">
        <f>PORTIONS!F33*USAGE!$F$6</f>
        <v>0</v>
      </c>
      <c r="G33" s="184">
        <f>PORTIONS!G33*USAGE!$F$7</f>
        <v>0</v>
      </c>
      <c r="H33" s="184">
        <f>PORTIONS!H33*USAGE!$F$8</f>
        <v>0</v>
      </c>
      <c r="I33" s="184">
        <f>PORTIONS!I33*USAGE!$F$9</f>
        <v>0</v>
      </c>
      <c r="J33" s="184">
        <f>PORTIONS!J33*USAGE!$F$10</f>
        <v>910.6730769</v>
      </c>
      <c r="K33" s="184">
        <f>PORTIONS!K33*USAGE!$F$11</f>
        <v>0</v>
      </c>
      <c r="L33" s="184">
        <f>PORTIONS!L33*USAGE!$F$12</f>
        <v>0</v>
      </c>
      <c r="M33" s="140">
        <f>PORTIONS!M33*USAGE!$F$13</f>
        <v>0</v>
      </c>
      <c r="N33" s="184">
        <f>PORTIONS!N33*USAGE!$F$14</f>
        <v>0</v>
      </c>
      <c r="O33" s="184">
        <f>PORTIONS!O33*USAGE!$F$15</f>
        <v>0</v>
      </c>
      <c r="P33" s="184">
        <f>PORTIONS!P33*USAGE!$F$16</f>
        <v>0</v>
      </c>
      <c r="Q33" s="140">
        <f>PORTIONS!Q33*USAGE!$F$17</f>
        <v>0</v>
      </c>
      <c r="R33" s="184">
        <f>PORTIONS!R33*USAGE!$F$18</f>
        <v>0</v>
      </c>
      <c r="S33" s="184">
        <f>PORTIONS!S33*USAGE!$F$19</f>
        <v>0</v>
      </c>
      <c r="T33" s="184">
        <f>PORTIONS!T33*USAGE!$F$20</f>
        <v>0</v>
      </c>
      <c r="U33" s="184">
        <f>PORTIONS!U33*USAGE!$F$21</f>
        <v>0</v>
      </c>
      <c r="V33" s="222">
        <f t="shared" si="1"/>
        <v>910.6730769</v>
      </c>
    </row>
    <row r="34">
      <c r="A34" s="139" t="str">
        <f>COSTS!A34&amp;" (g)"</f>
        <v>Rosemary (g)</v>
      </c>
      <c r="B34" s="140">
        <f>PORTIONS!B34*USAGE!$F$2</f>
        <v>0</v>
      </c>
      <c r="C34" s="184">
        <f>PORTIONS!C34*USAGE!$F$3</f>
        <v>0</v>
      </c>
      <c r="D34" s="184">
        <f>PORTIONS!D34*USAGE!$F$4</f>
        <v>0</v>
      </c>
      <c r="E34" s="184">
        <f>PORTIONS!E34*USAGE!$F$5</f>
        <v>0</v>
      </c>
      <c r="F34" s="184">
        <f>PORTIONS!F34*USAGE!$F$6</f>
        <v>0</v>
      </c>
      <c r="G34" s="184">
        <f>PORTIONS!G34*USAGE!$F$7</f>
        <v>0</v>
      </c>
      <c r="H34" s="184">
        <f>PORTIONS!H34*USAGE!$F$8</f>
        <v>0</v>
      </c>
      <c r="I34" s="184">
        <f>PORTIONS!I34*USAGE!$F$9</f>
        <v>0.9461538462</v>
      </c>
      <c r="J34" s="184">
        <f>PORTIONS!J34*USAGE!$F$10</f>
        <v>0</v>
      </c>
      <c r="K34" s="184">
        <f>PORTIONS!K34*USAGE!$F$11</f>
        <v>0</v>
      </c>
      <c r="L34" s="184">
        <f>PORTIONS!L34*USAGE!$F$12</f>
        <v>0</v>
      </c>
      <c r="M34" s="140">
        <f>PORTIONS!M34*USAGE!$F$13</f>
        <v>0</v>
      </c>
      <c r="N34" s="184">
        <f>PORTIONS!N34*USAGE!$F$14</f>
        <v>0</v>
      </c>
      <c r="O34" s="184">
        <f>PORTIONS!O34*USAGE!$F$15</f>
        <v>0</v>
      </c>
      <c r="P34" s="184">
        <f>PORTIONS!P34*USAGE!$F$16</f>
        <v>0</v>
      </c>
      <c r="Q34" s="140">
        <f>PORTIONS!Q34*USAGE!$F$17</f>
        <v>0</v>
      </c>
      <c r="R34" s="184">
        <f>PORTIONS!R34*USAGE!$F$18</f>
        <v>0</v>
      </c>
      <c r="S34" s="184">
        <f>PORTIONS!S34*USAGE!$F$19</f>
        <v>0</v>
      </c>
      <c r="T34" s="184">
        <f>PORTIONS!T34*USAGE!$F$20</f>
        <v>0</v>
      </c>
      <c r="U34" s="184">
        <f>PORTIONS!U34*USAGE!$F$21</f>
        <v>0</v>
      </c>
      <c r="V34" s="222">
        <f t="shared" si="1"/>
        <v>0.9461538462</v>
      </c>
    </row>
    <row r="35">
      <c r="A35" s="139" t="str">
        <f>COSTS!A35&amp;" (g)"</f>
        <v>SALT, GRANULATED (g)</v>
      </c>
      <c r="B35" s="140">
        <f>PORTIONS!B35*USAGE!$F$2</f>
        <v>0</v>
      </c>
      <c r="C35" s="184">
        <f>PORTIONS!C35*USAGE!$F$3</f>
        <v>0</v>
      </c>
      <c r="D35" s="184">
        <f>PORTIONS!D35*USAGE!$F$4</f>
        <v>0</v>
      </c>
      <c r="E35" s="184">
        <f>PORTIONS!E35*USAGE!$F$5</f>
        <v>0</v>
      </c>
      <c r="F35" s="184">
        <f>PORTIONS!F35*USAGE!$F$6</f>
        <v>0</v>
      </c>
      <c r="G35" s="184">
        <f>PORTIONS!G35*USAGE!$F$7</f>
        <v>0</v>
      </c>
      <c r="H35" s="184">
        <f>PORTIONS!H35*USAGE!$F$8</f>
        <v>0</v>
      </c>
      <c r="I35" s="184">
        <f>PORTIONS!I35*USAGE!$F$9</f>
        <v>0</v>
      </c>
      <c r="J35" s="184">
        <f>PORTIONS!J35*USAGE!$F$10</f>
        <v>0</v>
      </c>
      <c r="K35" s="184">
        <f>PORTIONS!K35*USAGE!$F$11</f>
        <v>0</v>
      </c>
      <c r="L35" s="184">
        <f>PORTIONS!L35*USAGE!$F$12</f>
        <v>0</v>
      </c>
      <c r="M35" s="140">
        <f>PORTIONS!M35*USAGE!$F$13</f>
        <v>0</v>
      </c>
      <c r="N35" s="184">
        <f>PORTIONS!N35*USAGE!$F$14</f>
        <v>0</v>
      </c>
      <c r="O35" s="184">
        <f>PORTIONS!O35*USAGE!$F$15</f>
        <v>0</v>
      </c>
      <c r="P35" s="184">
        <f>PORTIONS!P35*USAGE!$F$16</f>
        <v>0</v>
      </c>
      <c r="Q35" s="140">
        <f>PORTIONS!Q35*USAGE!$F$17</f>
        <v>0</v>
      </c>
      <c r="R35" s="184">
        <f>PORTIONS!R35*USAGE!$F$18</f>
        <v>0</v>
      </c>
      <c r="S35" s="184">
        <f>PORTIONS!S35*USAGE!$F$19</f>
        <v>0</v>
      </c>
      <c r="T35" s="184">
        <f>PORTIONS!T35*USAGE!$F$20</f>
        <v>0</v>
      </c>
      <c r="U35" s="184">
        <f>PORTIONS!U35*USAGE!$F$21</f>
        <v>0</v>
      </c>
      <c r="V35" s="222">
        <f t="shared" si="1"/>
        <v>0</v>
      </c>
    </row>
    <row r="36">
      <c r="A36" s="139" t="str">
        <f>COSTS!A36&amp;" (g)"</f>
        <v>Salt, rock (g)</v>
      </c>
      <c r="B36" s="140">
        <f>PORTIONS!B36*USAGE!$F$2</f>
        <v>0</v>
      </c>
      <c r="C36" s="184">
        <f>PORTIONS!C36*USAGE!$F$3</f>
        <v>0</v>
      </c>
      <c r="D36" s="184">
        <f>PORTIONS!D36*USAGE!$F$4</f>
        <v>0</v>
      </c>
      <c r="E36" s="184">
        <f>PORTIONS!E36*USAGE!$F$5</f>
        <v>0</v>
      </c>
      <c r="F36" s="184">
        <f>PORTIONS!F36*USAGE!$F$6</f>
        <v>0</v>
      </c>
      <c r="G36" s="184">
        <f>PORTIONS!G36*USAGE!$F$7</f>
        <v>0</v>
      </c>
      <c r="H36" s="184">
        <f>PORTIONS!H36*USAGE!$F$8</f>
        <v>0</v>
      </c>
      <c r="I36" s="184">
        <f>PORTIONS!I36*USAGE!$F$9</f>
        <v>0</v>
      </c>
      <c r="J36" s="184">
        <f>PORTIONS!J36*USAGE!$F$10</f>
        <v>0</v>
      </c>
      <c r="K36" s="184">
        <f>PORTIONS!K36*USAGE!$F$11</f>
        <v>0</v>
      </c>
      <c r="L36" s="184">
        <f>PORTIONS!L36*USAGE!$F$12</f>
        <v>0</v>
      </c>
      <c r="M36" s="140">
        <f>PORTIONS!M36*USAGE!$F$13</f>
        <v>0</v>
      </c>
      <c r="N36" s="184">
        <f>PORTIONS!N36*USAGE!$F$14</f>
        <v>0</v>
      </c>
      <c r="O36" s="184">
        <f>PORTIONS!O36*USAGE!$F$15</f>
        <v>0.01513846154</v>
      </c>
      <c r="P36" s="184">
        <f>PORTIONS!P36*USAGE!$F$16</f>
        <v>0</v>
      </c>
      <c r="Q36" s="140">
        <f>PORTIONS!Q36*USAGE!$F$17</f>
        <v>0</v>
      </c>
      <c r="R36" s="184">
        <f>PORTIONS!R36*USAGE!$F$18</f>
        <v>0</v>
      </c>
      <c r="S36" s="184">
        <f>PORTIONS!S36*USAGE!$F$19</f>
        <v>0</v>
      </c>
      <c r="T36" s="184">
        <f>PORTIONS!T36*USAGE!$F$20</f>
        <v>0</v>
      </c>
      <c r="U36" s="184">
        <f>PORTIONS!U36*USAGE!$F$21</f>
        <v>0</v>
      </c>
      <c r="V36" s="222">
        <f t="shared" si="1"/>
        <v>0.01513846154</v>
      </c>
    </row>
    <row r="37">
      <c r="A37" s="139" t="str">
        <f>COSTS!A37&amp;" (g)"</f>
        <v>Sausage (g)</v>
      </c>
      <c r="B37" s="140">
        <f>PORTIONS!B37*USAGE!$F$2</f>
        <v>0</v>
      </c>
      <c r="C37" s="184">
        <f>PORTIONS!C37*USAGE!$F$3</f>
        <v>0</v>
      </c>
      <c r="D37" s="184">
        <f>PORTIONS!D37*USAGE!$F$4</f>
        <v>0</v>
      </c>
      <c r="E37" s="184">
        <f>PORTIONS!E37*USAGE!$F$5</f>
        <v>0</v>
      </c>
      <c r="F37" s="184">
        <f>PORTIONS!F37*USAGE!$F$6</f>
        <v>823.9423077</v>
      </c>
      <c r="G37" s="184">
        <f>PORTIONS!G37*USAGE!$F$7</f>
        <v>0</v>
      </c>
      <c r="H37" s="184">
        <f>PORTIONS!H37*USAGE!$F$8</f>
        <v>0</v>
      </c>
      <c r="I37" s="184">
        <f>PORTIONS!I37*USAGE!$F$9</f>
        <v>0</v>
      </c>
      <c r="J37" s="184">
        <f>PORTIONS!J37*USAGE!$F$10</f>
        <v>0</v>
      </c>
      <c r="K37" s="184">
        <f>PORTIONS!K37*USAGE!$F$11</f>
        <v>0</v>
      </c>
      <c r="L37" s="184">
        <f>PORTIONS!L37*USAGE!$F$12</f>
        <v>0</v>
      </c>
      <c r="M37" s="140">
        <f>PORTIONS!M37*USAGE!$F$13</f>
        <v>0</v>
      </c>
      <c r="N37" s="184">
        <f>PORTIONS!N37*USAGE!$F$14</f>
        <v>0</v>
      </c>
      <c r="O37" s="184">
        <f>PORTIONS!O37*USAGE!$F$15</f>
        <v>0</v>
      </c>
      <c r="P37" s="184">
        <f>PORTIONS!P37*USAGE!$F$16</f>
        <v>0</v>
      </c>
      <c r="Q37" s="140">
        <f>PORTIONS!Q37*USAGE!$F$17</f>
        <v>0</v>
      </c>
      <c r="R37" s="184">
        <f>PORTIONS!R37*USAGE!$F$18</f>
        <v>0</v>
      </c>
      <c r="S37" s="184">
        <f>PORTIONS!S37*USAGE!$F$19</f>
        <v>0</v>
      </c>
      <c r="T37" s="184">
        <f>PORTIONS!T37*USAGE!$F$20</f>
        <v>0</v>
      </c>
      <c r="U37" s="184">
        <f>PORTIONS!U37*USAGE!$F$21</f>
        <v>0</v>
      </c>
      <c r="V37" s="222">
        <f t="shared" si="1"/>
        <v>823.9423077</v>
      </c>
    </row>
    <row r="38">
      <c r="A38" s="139" t="str">
        <f>COSTS!A38&amp;" (g)"</f>
        <v>Smokey Blue Cheese (g)</v>
      </c>
      <c r="B38" s="140">
        <f>PORTIONS!B38*USAGE!$F$2</f>
        <v>0</v>
      </c>
      <c r="C38" s="184">
        <f>PORTIONS!C38*USAGE!$F$3</f>
        <v>0</v>
      </c>
      <c r="D38" s="184">
        <f>PORTIONS!D38*USAGE!$F$4</f>
        <v>0</v>
      </c>
      <c r="E38" s="184">
        <f>PORTIONS!E38*USAGE!$F$5</f>
        <v>0</v>
      </c>
      <c r="F38" s="184">
        <f>PORTIONS!F38*USAGE!$F$6</f>
        <v>0</v>
      </c>
      <c r="G38" s="184">
        <f>PORTIONS!G38*USAGE!$F$7</f>
        <v>0</v>
      </c>
      <c r="H38" s="184">
        <f>PORTIONS!H38*USAGE!$F$8</f>
        <v>0</v>
      </c>
      <c r="I38" s="184">
        <f>PORTIONS!I38*USAGE!$F$9</f>
        <v>94.61538462</v>
      </c>
      <c r="J38" s="184">
        <f>PORTIONS!J38*USAGE!$F$10</f>
        <v>0</v>
      </c>
      <c r="K38" s="184">
        <f>PORTIONS!K38*USAGE!$F$11</f>
        <v>94.61538462</v>
      </c>
      <c r="L38" s="184">
        <f>PORTIONS!L38*USAGE!$F$12</f>
        <v>0</v>
      </c>
      <c r="M38" s="140">
        <f>PORTIONS!M38*USAGE!$F$13</f>
        <v>0</v>
      </c>
      <c r="N38" s="184">
        <f>PORTIONS!N38*USAGE!$F$14</f>
        <v>0</v>
      </c>
      <c r="O38" s="184">
        <f>PORTIONS!O38*USAGE!$F$15</f>
        <v>0</v>
      </c>
      <c r="P38" s="184">
        <f>PORTIONS!P38*USAGE!$F$16</f>
        <v>39.42307692</v>
      </c>
      <c r="Q38" s="140">
        <f>PORTIONS!Q38*USAGE!$F$17</f>
        <v>0</v>
      </c>
      <c r="R38" s="184">
        <f>PORTIONS!R38*USAGE!$F$18</f>
        <v>0</v>
      </c>
      <c r="S38" s="184">
        <f>PORTIONS!S38*USAGE!$F$19</f>
        <v>0</v>
      </c>
      <c r="T38" s="184">
        <f>PORTIONS!T38*USAGE!$F$20</f>
        <v>0</v>
      </c>
      <c r="U38" s="184">
        <f>PORTIONS!U38*USAGE!$F$21</f>
        <v>0</v>
      </c>
      <c r="V38" s="222">
        <f t="shared" si="1"/>
        <v>228.6538462</v>
      </c>
    </row>
    <row r="39">
      <c r="A39" s="139" t="str">
        <f>COSTS!A39&amp;" (g)"</f>
        <v>Spinach (g)</v>
      </c>
      <c r="B39" s="140">
        <f>PORTIONS!B39*USAGE!$F$2</f>
        <v>0</v>
      </c>
      <c r="C39" s="184">
        <f>PORTIONS!C39*USAGE!$F$3</f>
        <v>0</v>
      </c>
      <c r="D39" s="184">
        <f>PORTIONS!D39*USAGE!$F$4</f>
        <v>0</v>
      </c>
      <c r="E39" s="184">
        <f>PORTIONS!E39*USAGE!$F$5</f>
        <v>0</v>
      </c>
      <c r="F39" s="184">
        <f>PORTIONS!F39*USAGE!$F$6</f>
        <v>0</v>
      </c>
      <c r="G39" s="184">
        <f>PORTIONS!G39*USAGE!$F$7</f>
        <v>0</v>
      </c>
      <c r="H39" s="184">
        <f>PORTIONS!H39*USAGE!$F$8</f>
        <v>0</v>
      </c>
      <c r="I39" s="184">
        <f>PORTIONS!I39*USAGE!$F$9</f>
        <v>0</v>
      </c>
      <c r="J39" s="184">
        <f>PORTIONS!J39*USAGE!$F$10</f>
        <v>0</v>
      </c>
      <c r="K39" s="184">
        <f>PORTIONS!K39*USAGE!$F$11</f>
        <v>0</v>
      </c>
      <c r="L39" s="184">
        <f>PORTIONS!L39*USAGE!$F$12</f>
        <v>141.9230769</v>
      </c>
      <c r="M39" s="140">
        <f>PORTIONS!M39*USAGE!$F$13</f>
        <v>0</v>
      </c>
      <c r="N39" s="184">
        <f>PORTIONS!N39*USAGE!$F$14</f>
        <v>0</v>
      </c>
      <c r="O39" s="184">
        <f>PORTIONS!O39*USAGE!$F$15</f>
        <v>0</v>
      </c>
      <c r="P39" s="184">
        <f>PORTIONS!P39*USAGE!$F$16</f>
        <v>141.9230769</v>
      </c>
      <c r="Q39" s="140">
        <f>PORTIONS!Q39*USAGE!$F$17</f>
        <v>0</v>
      </c>
      <c r="R39" s="184">
        <f>PORTIONS!R39*USAGE!$F$18</f>
        <v>0</v>
      </c>
      <c r="S39" s="184">
        <f>PORTIONS!S39*USAGE!$F$19</f>
        <v>0</v>
      </c>
      <c r="T39" s="184">
        <f>PORTIONS!T39*USAGE!$F$20</f>
        <v>0</v>
      </c>
      <c r="U39" s="184">
        <f>PORTIONS!U39*USAGE!$F$21</f>
        <v>0</v>
      </c>
      <c r="V39" s="222">
        <f t="shared" si="1"/>
        <v>283.8461538</v>
      </c>
    </row>
    <row r="40">
      <c r="A40" s="139" t="str">
        <f>COSTS!A40&amp;" (g)"</f>
        <v>SUGAR (g)</v>
      </c>
      <c r="B40" s="140">
        <f>PORTIONS!B40*USAGE!$F$2</f>
        <v>0</v>
      </c>
      <c r="C40" s="184">
        <f>PORTIONS!C40*USAGE!$F$3</f>
        <v>0</v>
      </c>
      <c r="D40" s="184">
        <f>PORTIONS!D40*USAGE!$F$4</f>
        <v>0</v>
      </c>
      <c r="E40" s="184">
        <f>PORTIONS!E40*USAGE!$F$5</f>
        <v>0</v>
      </c>
      <c r="F40" s="184">
        <f>PORTIONS!F40*USAGE!$F$6</f>
        <v>0</v>
      </c>
      <c r="G40" s="184">
        <f>PORTIONS!G40*USAGE!$F$7</f>
        <v>0</v>
      </c>
      <c r="H40" s="184">
        <f>PORTIONS!H40*USAGE!$F$8</f>
        <v>0</v>
      </c>
      <c r="I40" s="184">
        <f>PORTIONS!I40*USAGE!$F$9</f>
        <v>0</v>
      </c>
      <c r="J40" s="184">
        <f>PORTIONS!J40*USAGE!$F$10</f>
        <v>0</v>
      </c>
      <c r="K40" s="184">
        <f>PORTIONS!K40*USAGE!$F$11</f>
        <v>0</v>
      </c>
      <c r="L40" s="184">
        <f>PORTIONS!L40*USAGE!$F$12</f>
        <v>0</v>
      </c>
      <c r="M40" s="140">
        <f>PORTIONS!M40*USAGE!$F$13</f>
        <v>0</v>
      </c>
      <c r="N40" s="184">
        <f>PORTIONS!N40*USAGE!$F$14</f>
        <v>0</v>
      </c>
      <c r="O40" s="184">
        <f>PORTIONS!O40*USAGE!$F$15</f>
        <v>0</v>
      </c>
      <c r="P40" s="184">
        <f>PORTIONS!P40*USAGE!$F$16</f>
        <v>0</v>
      </c>
      <c r="Q40" s="140">
        <f>PORTIONS!Q40*USAGE!$F$17</f>
        <v>0</v>
      </c>
      <c r="R40" s="184">
        <f>PORTIONS!R40*USAGE!$F$18</f>
        <v>0</v>
      </c>
      <c r="S40" s="184">
        <f>PORTIONS!S40*USAGE!$F$19</f>
        <v>0</v>
      </c>
      <c r="T40" s="184">
        <f>PORTIONS!T40*USAGE!$F$20</f>
        <v>0</v>
      </c>
      <c r="U40" s="184">
        <f>PORTIONS!U40*USAGE!$F$21</f>
        <v>0</v>
      </c>
      <c r="V40" s="222">
        <f t="shared" si="1"/>
        <v>0</v>
      </c>
    </row>
    <row r="41">
      <c r="A41" s="139" t="str">
        <f>COSTS!A41&amp;" (g)"</f>
        <v>TOMATO FILLETS (g)</v>
      </c>
      <c r="B41" s="140">
        <f>PORTIONS!B41*USAGE!$F$2</f>
        <v>0</v>
      </c>
      <c r="C41" s="184">
        <f>PORTIONS!C41*USAGE!$F$3</f>
        <v>0</v>
      </c>
      <c r="D41" s="184">
        <f>PORTIONS!D41*USAGE!$F$4</f>
        <v>0</v>
      </c>
      <c r="E41" s="184">
        <f>PORTIONS!E41*USAGE!$F$5</f>
        <v>0</v>
      </c>
      <c r="F41" s="184">
        <f>PORTIONS!F41*USAGE!$F$6</f>
        <v>0</v>
      </c>
      <c r="G41" s="184">
        <f>PORTIONS!G41*USAGE!$F$7</f>
        <v>0</v>
      </c>
      <c r="H41" s="184">
        <f>PORTIONS!H41*USAGE!$F$8</f>
        <v>0</v>
      </c>
      <c r="I41" s="184">
        <f>PORTIONS!I41*USAGE!$F$9</f>
        <v>0</v>
      </c>
      <c r="J41" s="184">
        <f>PORTIONS!J41*USAGE!$F$10</f>
        <v>0</v>
      </c>
      <c r="K41" s="184">
        <f>PORTIONS!K41*USAGE!$F$11</f>
        <v>0</v>
      </c>
      <c r="L41" s="184">
        <f>PORTIONS!L41*USAGE!$F$12</f>
        <v>0</v>
      </c>
      <c r="M41" s="140">
        <f>PORTIONS!M41*USAGE!$F$13</f>
        <v>0</v>
      </c>
      <c r="N41" s="184">
        <f>PORTIONS!N41*USAGE!$F$14</f>
        <v>0</v>
      </c>
      <c r="O41" s="184">
        <f>PORTIONS!O41*USAGE!$F$15</f>
        <v>0</v>
      </c>
      <c r="P41" s="184">
        <f>PORTIONS!P41*USAGE!$F$16</f>
        <v>0</v>
      </c>
      <c r="Q41" s="140">
        <f>PORTIONS!Q41*USAGE!$F$17</f>
        <v>0</v>
      </c>
      <c r="R41" s="184">
        <f>PORTIONS!R41*USAGE!$F$18</f>
        <v>0</v>
      </c>
      <c r="S41" s="184">
        <f>PORTIONS!S41*USAGE!$F$19</f>
        <v>0</v>
      </c>
      <c r="T41" s="184">
        <f>PORTIONS!T41*USAGE!$F$20</f>
        <v>0</v>
      </c>
      <c r="U41" s="184">
        <f>PORTIONS!U41*USAGE!$F$21</f>
        <v>0</v>
      </c>
      <c r="V41" s="222">
        <f t="shared" si="1"/>
        <v>0</v>
      </c>
    </row>
    <row r="42">
      <c r="A42" s="139" t="str">
        <f>COSTS!A42&amp;" (g)"</f>
        <v>Tomatoes, grape (g)</v>
      </c>
      <c r="B42" s="140">
        <f>PORTIONS!B42*USAGE!$F$2</f>
        <v>0</v>
      </c>
      <c r="C42" s="184">
        <f>PORTIONS!C42*USAGE!$F$3</f>
        <v>0</v>
      </c>
      <c r="D42" s="184">
        <f>PORTIONS!D42*USAGE!$F$4</f>
        <v>0</v>
      </c>
      <c r="E42" s="184">
        <f>PORTIONS!E42*USAGE!$F$5</f>
        <v>0</v>
      </c>
      <c r="F42" s="184">
        <f>PORTIONS!F42*USAGE!$F$6</f>
        <v>0</v>
      </c>
      <c r="G42" s="184">
        <f>PORTIONS!G42*USAGE!$F$7</f>
        <v>0</v>
      </c>
      <c r="H42" s="184">
        <f>PORTIONS!H42*USAGE!$F$8</f>
        <v>0</v>
      </c>
      <c r="I42" s="184">
        <f>PORTIONS!I42*USAGE!$F$9</f>
        <v>0</v>
      </c>
      <c r="J42" s="184">
        <f>PORTIONS!J42*USAGE!$F$10</f>
        <v>0</v>
      </c>
      <c r="K42" s="184">
        <f>PORTIONS!K42*USAGE!$F$11</f>
        <v>0</v>
      </c>
      <c r="L42" s="184">
        <f>PORTIONS!L42*USAGE!$F$12</f>
        <v>0</v>
      </c>
      <c r="M42" s="140">
        <f>PORTIONS!M42*USAGE!$F$13</f>
        <v>0</v>
      </c>
      <c r="N42" s="184">
        <f>PORTIONS!N42*USAGE!$F$14</f>
        <v>0</v>
      </c>
      <c r="O42" s="184">
        <f>PORTIONS!O42*USAGE!$F$15</f>
        <v>75.69230769</v>
      </c>
      <c r="P42" s="184">
        <f>PORTIONS!P42*USAGE!$F$16</f>
        <v>0</v>
      </c>
      <c r="Q42" s="140">
        <f>PORTIONS!Q42*USAGE!$F$17</f>
        <v>0</v>
      </c>
      <c r="R42" s="184">
        <f>PORTIONS!R42*USAGE!$F$18</f>
        <v>0</v>
      </c>
      <c r="S42" s="184">
        <f>PORTIONS!S42*USAGE!$F$19</f>
        <v>0</v>
      </c>
      <c r="T42" s="184">
        <f>PORTIONS!T42*USAGE!$F$20</f>
        <v>0</v>
      </c>
      <c r="U42" s="184">
        <f>PORTIONS!U42*USAGE!$F$21</f>
        <v>0</v>
      </c>
      <c r="V42" s="222">
        <f t="shared" si="1"/>
        <v>75.69230769</v>
      </c>
    </row>
    <row r="43">
      <c r="A43" s="139" t="str">
        <f>COSTS!A43&amp;" (g)"</f>
        <v>WATER (g)</v>
      </c>
      <c r="B43" s="140">
        <f>PORTIONS!B43*USAGE!$F$2</f>
        <v>0</v>
      </c>
      <c r="C43" s="184">
        <f>PORTIONS!C43*USAGE!$F$3</f>
        <v>0</v>
      </c>
      <c r="D43" s="184">
        <f>PORTIONS!D43*USAGE!$F$4</f>
        <v>0</v>
      </c>
      <c r="E43" s="184">
        <f>PORTIONS!E43*USAGE!$F$5</f>
        <v>0</v>
      </c>
      <c r="F43" s="184">
        <f>PORTIONS!F43*USAGE!$F$6</f>
        <v>0</v>
      </c>
      <c r="G43" s="184">
        <f>PORTIONS!G43*USAGE!$F$7</f>
        <v>0</v>
      </c>
      <c r="H43" s="184">
        <f>PORTIONS!H43*USAGE!$F$8</f>
        <v>0</v>
      </c>
      <c r="I43" s="184">
        <f>PORTIONS!I43*USAGE!$F$9</f>
        <v>0</v>
      </c>
      <c r="J43" s="184">
        <f>PORTIONS!J43*USAGE!$F$10</f>
        <v>0</v>
      </c>
      <c r="K43" s="184">
        <f>PORTIONS!K43*USAGE!$F$11</f>
        <v>0</v>
      </c>
      <c r="L43" s="184">
        <f>PORTIONS!L43*USAGE!$F$12</f>
        <v>0</v>
      </c>
      <c r="M43" s="140">
        <f>PORTIONS!M43*USAGE!$F$13</f>
        <v>0</v>
      </c>
      <c r="N43" s="184">
        <f>PORTIONS!N43*USAGE!$F$14</f>
        <v>0</v>
      </c>
      <c r="O43" s="184">
        <f>PORTIONS!O43*USAGE!$F$15</f>
        <v>0</v>
      </c>
      <c r="P43" s="184">
        <f>PORTIONS!P43*USAGE!$F$16</f>
        <v>0</v>
      </c>
      <c r="Q43" s="140">
        <f>PORTIONS!Q43*USAGE!$F$17</f>
        <v>0</v>
      </c>
      <c r="R43" s="184">
        <f>PORTIONS!R43*USAGE!$F$18</f>
        <v>0</v>
      </c>
      <c r="S43" s="184">
        <f>PORTIONS!S43*USAGE!$F$19</f>
        <v>0</v>
      </c>
      <c r="T43" s="184">
        <f>PORTIONS!T43*USAGE!$F$20</f>
        <v>0</v>
      </c>
      <c r="U43" s="184">
        <f>PORTIONS!U43*USAGE!$F$21</f>
        <v>0</v>
      </c>
      <c r="V43" s="222">
        <f t="shared" si="1"/>
        <v>0</v>
      </c>
    </row>
    <row r="44">
      <c r="A44" s="139" t="str">
        <f>COSTS!A44&amp;" (g)"</f>
        <v>YEAST (g)</v>
      </c>
      <c r="B44" s="140">
        <f>PORTIONS!B44*USAGE!$F$2</f>
        <v>0</v>
      </c>
      <c r="C44" s="184">
        <f>PORTIONS!C44*USAGE!$F$3</f>
        <v>0</v>
      </c>
      <c r="D44" s="184">
        <f>PORTIONS!D44*USAGE!$F$4</f>
        <v>0</v>
      </c>
      <c r="E44" s="184">
        <f>PORTIONS!E44*USAGE!$F$5</f>
        <v>0</v>
      </c>
      <c r="F44" s="184">
        <f>PORTIONS!F44*USAGE!$F$6</f>
        <v>0</v>
      </c>
      <c r="G44" s="184">
        <f>PORTIONS!G44*USAGE!$F$7</f>
        <v>0</v>
      </c>
      <c r="H44" s="184">
        <f>PORTIONS!H44*USAGE!$F$8</f>
        <v>0</v>
      </c>
      <c r="I44" s="184">
        <f>PORTIONS!I44*USAGE!$F$9</f>
        <v>0</v>
      </c>
      <c r="J44" s="184">
        <f>PORTIONS!J44*USAGE!$F$10</f>
        <v>0</v>
      </c>
      <c r="K44" s="184">
        <f>PORTIONS!K44*USAGE!$F$11</f>
        <v>0</v>
      </c>
      <c r="L44" s="184">
        <f>PORTIONS!L44*USAGE!$F$12</f>
        <v>0</v>
      </c>
      <c r="M44" s="140">
        <f>PORTIONS!M44*USAGE!$F$13</f>
        <v>0</v>
      </c>
      <c r="N44" s="184">
        <f>PORTIONS!N44*USAGE!$F$14</f>
        <v>0</v>
      </c>
      <c r="O44" s="184">
        <f>PORTIONS!O44*USAGE!$F$15</f>
        <v>0</v>
      </c>
      <c r="P44" s="184">
        <f>PORTIONS!P44*USAGE!$F$16</f>
        <v>0</v>
      </c>
      <c r="Q44" s="140">
        <f>PORTIONS!Q44*USAGE!$F$17</f>
        <v>0</v>
      </c>
      <c r="R44" s="184">
        <f>PORTIONS!R45*USAGE!$F$18</f>
        <v>0</v>
      </c>
      <c r="S44" s="184">
        <f>PORTIONS!S45*USAGE!$F$19</f>
        <v>0</v>
      </c>
      <c r="T44" s="184">
        <f>PORTIONS!T45*USAGE!$F$20</f>
        <v>0</v>
      </c>
      <c r="U44" s="184">
        <f>PORTIONS!U45*USAGE!$F$21</f>
        <v>0</v>
      </c>
      <c r="V44" s="222">
        <f t="shared" si="1"/>
        <v>0</v>
      </c>
    </row>
    <row r="45">
      <c r="A45" s="139" t="str">
        <f>COSTS!A45&amp;" (g)"</f>
        <v>z* Kalamata olives (g)</v>
      </c>
      <c r="B45" s="140">
        <f>PORTIONS!B45*USAGE!$F$2</f>
        <v>0</v>
      </c>
      <c r="C45" s="184">
        <f>PORTIONS!C45*USAGE!$F$3</f>
        <v>0</v>
      </c>
      <c r="D45" s="184">
        <f>PORTIONS!D45*USAGE!$F$4</f>
        <v>0</v>
      </c>
      <c r="E45" s="184">
        <f>PORTIONS!E45*USAGE!$F$5</f>
        <v>0</v>
      </c>
      <c r="F45" s="184">
        <f>PORTIONS!F45*USAGE!$F$6</f>
        <v>0</v>
      </c>
      <c r="G45" s="184">
        <f>PORTIONS!G45*USAGE!$F$7</f>
        <v>0</v>
      </c>
      <c r="H45" s="184">
        <f>PORTIONS!H45*USAGE!$F$8</f>
        <v>0</v>
      </c>
      <c r="I45" s="184">
        <f>PORTIONS!I45*USAGE!$F$9</f>
        <v>0</v>
      </c>
      <c r="J45" s="184">
        <f>PORTIONS!J45*USAGE!$F$10</f>
        <v>0</v>
      </c>
      <c r="K45" s="184">
        <f>PORTIONS!K45*USAGE!$F$11</f>
        <v>0</v>
      </c>
      <c r="L45" s="184">
        <f>PORTIONS!L45*USAGE!$F$12</f>
        <v>0</v>
      </c>
      <c r="M45" s="140">
        <f>PORTIONS!M45*USAGE!$F$13</f>
        <v>0</v>
      </c>
      <c r="N45" s="184">
        <f>PORTIONS!N45*USAGE!$F$14</f>
        <v>0</v>
      </c>
      <c r="O45" s="184">
        <f>PORTIONS!O45*USAGE!$F$15</f>
        <v>0</v>
      </c>
      <c r="P45" s="184">
        <f>PORTIONS!P45*USAGE!$F$16</f>
        <v>0</v>
      </c>
      <c r="Q45" s="140">
        <f>PORTIONS!Q45*USAGE!$F$17</f>
        <v>0</v>
      </c>
      <c r="R45" s="184">
        <f>PORTIONS!R46*USAGE!$F$18</f>
        <v>0</v>
      </c>
      <c r="S45" s="184">
        <f>PORTIONS!S46*USAGE!$F$19</f>
        <v>0</v>
      </c>
      <c r="T45" s="184">
        <f>PORTIONS!T46*USAGE!$F$20</f>
        <v>0</v>
      </c>
      <c r="U45" s="184">
        <f>PORTIONS!U46*USAGE!$F$21</f>
        <v>0</v>
      </c>
      <c r="V45" s="222">
        <f t="shared" si="1"/>
        <v>0</v>
      </c>
    </row>
    <row r="46">
      <c r="A46" s="139" t="str">
        <f>COSTS!A46&amp;" (g)"</f>
        <v>z* Mozzarella, (V) (g)</v>
      </c>
      <c r="B46" s="140">
        <f>PORTIONS!B46*USAGE!$F$2</f>
        <v>0</v>
      </c>
      <c r="C46" s="184">
        <f>PORTIONS!C46*USAGE!$F$3</f>
        <v>0</v>
      </c>
      <c r="D46" s="184">
        <f>PORTIONS!D46*USAGE!$F$4</f>
        <v>0</v>
      </c>
      <c r="E46" s="184">
        <f>PORTIONS!E46*USAGE!$F$5</f>
        <v>0</v>
      </c>
      <c r="F46" s="184">
        <f>PORTIONS!F46*USAGE!$F$6</f>
        <v>0</v>
      </c>
      <c r="G46" s="184">
        <f>PORTIONS!G46*USAGE!$F$7</f>
        <v>0</v>
      </c>
      <c r="H46" s="184">
        <f>PORTIONS!H46*USAGE!$F$8</f>
        <v>0</v>
      </c>
      <c r="I46" s="184">
        <f>PORTIONS!I46*USAGE!$F$9</f>
        <v>0</v>
      </c>
      <c r="J46" s="184">
        <f>PORTIONS!J46*USAGE!$F$10</f>
        <v>0</v>
      </c>
      <c r="K46" s="184">
        <f>PORTIONS!K46*USAGE!$F$11</f>
        <v>0</v>
      </c>
      <c r="L46" s="184">
        <f>PORTIONS!L46*USAGE!$F$12</f>
        <v>0</v>
      </c>
      <c r="M46" s="140">
        <f>PORTIONS!M46*USAGE!$F$13</f>
        <v>0</v>
      </c>
      <c r="N46" s="184">
        <f>PORTIONS!N46*USAGE!$F$14</f>
        <v>0</v>
      </c>
      <c r="O46" s="184">
        <f>PORTIONS!O46*USAGE!$F$15</f>
        <v>0</v>
      </c>
      <c r="P46" s="184">
        <f>PORTIONS!P46*USAGE!$F$16</f>
        <v>0</v>
      </c>
      <c r="Q46" s="140">
        <f>PORTIONS!Q46*USAGE!$F$17</f>
        <v>0</v>
      </c>
      <c r="R46" s="184">
        <f>PORTIONS!R47*USAGE!$F$18</f>
        <v>0</v>
      </c>
      <c r="S46" s="184">
        <f>PORTIONS!S47*USAGE!$F$19</f>
        <v>0</v>
      </c>
      <c r="T46" s="184">
        <f>PORTIONS!T47*USAGE!$F$20</f>
        <v>0</v>
      </c>
      <c r="U46" s="184">
        <f>PORTIONS!U47*USAGE!$F$21</f>
        <v>0</v>
      </c>
      <c r="V46" s="222">
        <f t="shared" si="1"/>
        <v>0</v>
      </c>
    </row>
    <row r="47">
      <c r="A47" s="139" t="str">
        <f>COSTS!A47&amp;" (g)"</f>
        <v>z* Sausage, (V) (g)</v>
      </c>
      <c r="B47" s="140">
        <f>PORTIONS!B47*USAGE!$F$2</f>
        <v>0</v>
      </c>
      <c r="C47" s="184">
        <f>PORTIONS!C47*USAGE!$F$3</f>
        <v>0</v>
      </c>
      <c r="D47" s="184">
        <f>PORTIONS!D47*USAGE!$F$4</f>
        <v>0</v>
      </c>
      <c r="E47" s="184">
        <f>PORTIONS!E47*USAGE!$F$5</f>
        <v>0</v>
      </c>
      <c r="F47" s="184">
        <f>PORTIONS!F47*USAGE!$F$6</f>
        <v>0</v>
      </c>
      <c r="G47" s="184">
        <f>PORTIONS!G47*USAGE!$F$7</f>
        <v>0</v>
      </c>
      <c r="H47" s="184">
        <f>PORTIONS!H47*USAGE!$F$8</f>
        <v>0</v>
      </c>
      <c r="I47" s="184">
        <f>PORTIONS!I47*USAGE!$F$9</f>
        <v>0</v>
      </c>
      <c r="J47" s="184">
        <f>PORTIONS!J47*USAGE!$F$10</f>
        <v>0</v>
      </c>
      <c r="K47" s="184">
        <f>PORTIONS!K47*USAGE!$F$11</f>
        <v>0</v>
      </c>
      <c r="L47" s="184">
        <f>PORTIONS!L47*USAGE!$F$12</f>
        <v>0</v>
      </c>
      <c r="M47" s="140">
        <f>PORTIONS!M47*USAGE!$F$13</f>
        <v>0</v>
      </c>
      <c r="N47" s="184">
        <f>PORTIONS!N47*USAGE!$F$14</f>
        <v>0</v>
      </c>
      <c r="O47" s="184">
        <f>PORTIONS!O47*USAGE!$F$15</f>
        <v>0</v>
      </c>
      <c r="P47" s="184">
        <f>PORTIONS!P47*USAGE!$F$16</f>
        <v>0</v>
      </c>
      <c r="Q47" s="140">
        <f>PORTIONS!Q47*USAGE!$F$17</f>
        <v>0</v>
      </c>
      <c r="R47" s="184">
        <f>PORTIONS!R47*USAGE!$F$18</f>
        <v>0</v>
      </c>
      <c r="S47" s="184">
        <f>PORTIONS!S47*USAGE!$F$19</f>
        <v>0</v>
      </c>
      <c r="T47" s="184">
        <f>PORTIONS!T47*USAGE!$F$20</f>
        <v>0</v>
      </c>
      <c r="U47" s="184">
        <f>PORTIONS!U47*USAGE!$F$21</f>
        <v>0</v>
      </c>
      <c r="V47" s="222">
        <f t="shared" si="1"/>
        <v>0</v>
      </c>
    </row>
    <row r="48">
      <c r="A48" s="139" t="str">
        <f>COSTS!A48&amp;" (g)"</f>
        <v>zz* Chili pepper, crushed (g)</v>
      </c>
      <c r="B48" s="140">
        <f>PORTIONS!B48*USAGE!$F$2</f>
        <v>0</v>
      </c>
      <c r="C48" s="184">
        <f>PORTIONS!C48*USAGE!$F$3</f>
        <v>0</v>
      </c>
      <c r="D48" s="184">
        <f>PORTIONS!D48*USAGE!$F$4</f>
        <v>0</v>
      </c>
      <c r="E48" s="184">
        <f>PORTIONS!E48*USAGE!$F$5</f>
        <v>0</v>
      </c>
      <c r="F48" s="184">
        <f>PORTIONS!F48*USAGE!$F$6</f>
        <v>0</v>
      </c>
      <c r="G48" s="184">
        <f>PORTIONS!G48*USAGE!$F$7</f>
        <v>0</v>
      </c>
      <c r="H48" s="184">
        <f>PORTIONS!H48*USAGE!$F$8</f>
        <v>0</v>
      </c>
      <c r="I48" s="184">
        <f>PORTIONS!I48*USAGE!$F$9</f>
        <v>0</v>
      </c>
      <c r="J48" s="184">
        <f>PORTIONS!J48*USAGE!$F$10</f>
        <v>0</v>
      </c>
      <c r="K48" s="184">
        <f>PORTIONS!K48*USAGE!$F$11</f>
        <v>0</v>
      </c>
      <c r="L48" s="184">
        <f>PORTIONS!L48*USAGE!$F$12</f>
        <v>0</v>
      </c>
      <c r="M48" s="140">
        <f>PORTIONS!M48*USAGE!$F$13</f>
        <v>0</v>
      </c>
      <c r="N48" s="184">
        <f>PORTIONS!N48*USAGE!$F$14</f>
        <v>0</v>
      </c>
      <c r="O48" s="184">
        <f>PORTIONS!O48*USAGE!$F$15</f>
        <v>0</v>
      </c>
      <c r="P48" s="184">
        <f>PORTIONS!P48*USAGE!$F$16</f>
        <v>0</v>
      </c>
      <c r="Q48" s="140">
        <f>PORTIONS!Q48*USAGE!$F$17</f>
        <v>0</v>
      </c>
      <c r="R48" s="184">
        <f>PORTIONS!R48*USAGE!$F$18</f>
        <v>0</v>
      </c>
      <c r="S48" s="184">
        <f>PORTIONS!S48*USAGE!$F$19</f>
        <v>0</v>
      </c>
      <c r="T48" s="184">
        <f>PORTIONS!T48*USAGE!$F$20</f>
        <v>0</v>
      </c>
      <c r="U48" s="184">
        <f>PORTIONS!U48*USAGE!$F$21</f>
        <v>0</v>
      </c>
      <c r="V48" s="222">
        <f t="shared" si="1"/>
        <v>0</v>
      </c>
    </row>
    <row r="49">
      <c r="A49" s="139" t="str">
        <f>COSTS!A49&amp;" (g)"</f>
        <v>zz* Parmesan, grated (g)</v>
      </c>
      <c r="B49" s="140">
        <f>PORTIONS!B49*USAGE!$F$2</f>
        <v>0</v>
      </c>
      <c r="C49" s="184">
        <f>PORTIONS!C49*USAGE!$F$3</f>
        <v>0</v>
      </c>
      <c r="D49" s="184">
        <f>PORTIONS!D49*USAGE!$F$4</f>
        <v>0</v>
      </c>
      <c r="E49" s="184">
        <f>PORTIONS!E49*USAGE!$F$5</f>
        <v>0</v>
      </c>
      <c r="F49" s="184">
        <f>PORTIONS!F49*USAGE!$F$6</f>
        <v>0</v>
      </c>
      <c r="G49" s="184">
        <f>PORTIONS!G49*USAGE!$F$7</f>
        <v>0</v>
      </c>
      <c r="H49" s="184">
        <f>PORTIONS!H49*USAGE!$F$8</f>
        <v>0</v>
      </c>
      <c r="I49" s="184">
        <f>PORTIONS!I49*USAGE!$F$9</f>
        <v>0</v>
      </c>
      <c r="J49" s="184">
        <f>PORTIONS!J49*USAGE!$F$10</f>
        <v>0</v>
      </c>
      <c r="K49" s="184">
        <f>PORTIONS!K49*USAGE!$F$11</f>
        <v>0</v>
      </c>
      <c r="L49" s="184">
        <f>PORTIONS!L49*USAGE!$F$12</f>
        <v>0</v>
      </c>
      <c r="M49" s="140">
        <f>PORTIONS!M49*USAGE!$F$13</f>
        <v>0</v>
      </c>
      <c r="N49" s="184">
        <f>PORTIONS!N49*USAGE!$F$14</f>
        <v>0</v>
      </c>
      <c r="O49" s="184">
        <f>PORTIONS!O49*USAGE!$F$15</f>
        <v>0</v>
      </c>
      <c r="P49" s="184">
        <f>PORTIONS!P49*USAGE!$F$16</f>
        <v>0</v>
      </c>
      <c r="Q49" s="140">
        <f>PORTIONS!Q49*USAGE!$F$17</f>
        <v>0</v>
      </c>
      <c r="R49" s="184">
        <f>PORTIONS!R49*USAGE!$F$18</f>
        <v>0</v>
      </c>
      <c r="S49" s="184">
        <f>PORTIONS!S49*USAGE!$F$19</f>
        <v>0</v>
      </c>
      <c r="T49" s="184">
        <f>PORTIONS!T49*USAGE!$F$20</f>
        <v>0</v>
      </c>
      <c r="U49" s="184">
        <f>PORTIONS!U49*USAGE!$F$21</f>
        <v>0</v>
      </c>
      <c r="V49" s="222">
        <f t="shared" si="1"/>
        <v>0</v>
      </c>
    </row>
    <row r="50">
      <c r="A50" s="139" t="str">
        <f>COSTS!A50&amp;" (g)"</f>
        <v>zz* Yeast, nutritional (g)</v>
      </c>
      <c r="B50" s="140">
        <f>PORTIONS!B52*USAGE!$F$2</f>
        <v>0</v>
      </c>
      <c r="C50" s="184">
        <f>PORTIONS!C52*USAGE!$F$3</f>
        <v>0</v>
      </c>
      <c r="D50" s="184">
        <f>PORTIONS!D52*USAGE!$F$4</f>
        <v>0</v>
      </c>
      <c r="E50" s="184">
        <f>PORTIONS!E52*USAGE!$F$5</f>
        <v>0</v>
      </c>
      <c r="F50" s="184">
        <f>PORTIONS!F52*USAGE!$F$6</f>
        <v>0</v>
      </c>
      <c r="G50" s="184">
        <f>PORTIONS!G52*USAGE!$F$7</f>
        <v>0</v>
      </c>
      <c r="H50" s="184">
        <f>PORTIONS!H52*USAGE!$F$8</f>
        <v>0</v>
      </c>
      <c r="I50" s="184">
        <f>PORTIONS!I52*USAGE!$F$9</f>
        <v>0</v>
      </c>
      <c r="J50" s="184">
        <f>PORTIONS!J52*USAGE!$F$10</f>
        <v>0</v>
      </c>
      <c r="K50" s="184">
        <f>PORTIONS!K52*USAGE!$F$11</f>
        <v>0</v>
      </c>
      <c r="L50" s="184">
        <f>PORTIONS!L52*USAGE!$F$12</f>
        <v>0</v>
      </c>
      <c r="M50" s="140">
        <f>PORTIONS!M52*USAGE!$F$13</f>
        <v>0</v>
      </c>
      <c r="N50" s="184">
        <f>PORTIONS!N52*USAGE!$F$14</f>
        <v>0</v>
      </c>
      <c r="O50" s="184">
        <f>PORTIONS!O52*USAGE!$F$15</f>
        <v>0</v>
      </c>
      <c r="P50" s="184">
        <f>PORTIONS!P52*USAGE!$F$16</f>
        <v>0</v>
      </c>
      <c r="Q50" s="140">
        <f>PORTIONS!Q52*USAGE!$F$17</f>
        <v>0</v>
      </c>
      <c r="R50" s="184">
        <f>PORTIONS!R52*USAGE!$F$18</f>
        <v>0</v>
      </c>
      <c r="S50" s="184">
        <f>PORTIONS!S52*USAGE!$F$19</f>
        <v>0</v>
      </c>
      <c r="T50" s="184">
        <f>PORTIONS!T52*USAGE!$F$20</f>
        <v>0</v>
      </c>
      <c r="U50" s="184">
        <f>PORTIONS!U52*USAGE!$F$21</f>
        <v>0</v>
      </c>
      <c r="V50" s="222">
        <f t="shared" si="1"/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39" t="str">
        <f>COSTS!A1&amp;" (g)"</f>
        <v>COMPONENT (g)</v>
      </c>
      <c r="B1" s="140" t="str">
        <f>USAGE!$A2</f>
        <v>Totals, Pizza</v>
      </c>
      <c r="C1" s="139" t="str">
        <f>USAGE!$A3</f>
        <v>[special]</v>
      </c>
      <c r="D1" s="139" t="str">
        <f>USAGE!$A4</f>
        <v>Breadsticks, Cheese</v>
      </c>
      <c r="E1" s="139" t="str">
        <f>USAGE!$A5</f>
        <v>Breadsticks, Garlic</v>
      </c>
      <c r="F1" s="139" t="str">
        <f>USAGE!$A6</f>
        <v>Fennel Sausage</v>
      </c>
      <c r="G1" s="139" t="str">
        <f>USAGE!$A7</f>
        <v>Margherita</v>
      </c>
      <c r="H1" s="139" t="str">
        <f>USAGE!$A8</f>
        <v>Marinara</v>
      </c>
      <c r="I1" s="139" t="str">
        <f>USAGE!$A9</f>
        <v>Onion</v>
      </c>
      <c r="J1" s="139" t="str">
        <f>USAGE!$A10</f>
        <v>Pepperoni</v>
      </c>
      <c r="K1" s="139" t="str">
        <f>USAGE!$A11</f>
        <v>Quattro Formaggi</v>
      </c>
      <c r="L1" s="139" t="str">
        <f>USAGE!$A12</f>
        <v>Spinach &amp; Mushroom</v>
      </c>
      <c r="M1" s="140" t="str">
        <f>USAGE!$A13</f>
        <v>Totals, Salad</v>
      </c>
      <c r="N1" s="139" t="str">
        <f>USAGE!$A14</f>
        <v>Caesar</v>
      </c>
      <c r="O1" s="139" t="str">
        <f>USAGE!$A15</f>
        <v>Caprese</v>
      </c>
      <c r="P1" s="139" t="str">
        <f>USAGE!$A16</f>
        <v>Spinach</v>
      </c>
      <c r="Q1" s="140" t="str">
        <f>USAGE!$A17</f>
        <v>Totals, Additions</v>
      </c>
      <c r="R1" s="139" t="str">
        <f>USAGE!$A18</f>
        <v>(V) Mozzarella</v>
      </c>
      <c r="S1" s="139" t="str">
        <f>USAGE!$A19</f>
        <v>(V) Sausage</v>
      </c>
      <c r="T1" s="139" t="str">
        <f>USAGE!$A20</f>
        <v>Anchovy fillets</v>
      </c>
      <c r="U1" s="139" t="str">
        <f>USAGE!$A21</f>
        <v>Kalamata olives</v>
      </c>
      <c r="V1" s="189" t="s">
        <v>270</v>
      </c>
    </row>
    <row r="2">
      <c r="A2" s="139" t="str">
        <f>COSTS!A2&amp;" (g)"</f>
        <v>Anchovy fillets (g)</v>
      </c>
      <c r="B2" s="140">
        <f>PORTIONS!B2*USAGE!$G$2</f>
        <v>0</v>
      </c>
      <c r="C2" s="184">
        <f>PORTIONS!C2*USAGE!$G$3</f>
        <v>0</v>
      </c>
      <c r="D2" s="184">
        <f>PORTIONS!D2*USAGE!$G$4</f>
        <v>0</v>
      </c>
      <c r="E2" s="184">
        <f>PORTIONS!E2*USAGE!$G$5</f>
        <v>0</v>
      </c>
      <c r="F2" s="184">
        <f>PORTIONS!F2*USAGE!$G$6</f>
        <v>0</v>
      </c>
      <c r="G2" s="184">
        <f>PORTIONS!G2*USAGE!$G$7</f>
        <v>0</v>
      </c>
      <c r="H2" s="184">
        <f>PORTIONS!H2*USAGE!$G$8</f>
        <v>0</v>
      </c>
      <c r="I2" s="184">
        <f>PORTIONS!I2*USAGE!$G$9</f>
        <v>0</v>
      </c>
      <c r="J2" s="184">
        <f>PORTIONS!J2*USAGE!$G$10</f>
        <v>0</v>
      </c>
      <c r="K2" s="184">
        <f>PORTIONS!K2*USAGE!$G$11</f>
        <v>0</v>
      </c>
      <c r="L2" s="184">
        <f>PORTIONS!L2*USAGE!$G$12</f>
        <v>0</v>
      </c>
      <c r="M2" s="140">
        <f>PORTIONS!M2*USAGE!$G$13</f>
        <v>0</v>
      </c>
      <c r="N2" s="184">
        <f>PORTIONS!N2*USAGE!$G$14</f>
        <v>0</v>
      </c>
      <c r="O2" s="184">
        <f>PORTIONS!O2*USAGE!$G$15</f>
        <v>0</v>
      </c>
      <c r="P2" s="184">
        <f>PORTIONS!P2*USAGE!$G$16</f>
        <v>0</v>
      </c>
      <c r="Q2" s="140">
        <f>PORTIONS!Q2*USAGE!$G$17</f>
        <v>0</v>
      </c>
      <c r="R2" s="184">
        <f>PORTIONS!R2*USAGE!$G$18</f>
        <v>0</v>
      </c>
      <c r="S2" s="184">
        <f>PORTIONS!S2*USAGE!$G$19</f>
        <v>0</v>
      </c>
      <c r="T2" s="184">
        <f>PORTIONS!T2*USAGE!$G$20</f>
        <v>0</v>
      </c>
      <c r="U2" s="184">
        <f>PORTIONS!U2*USAGE!$G$21</f>
        <v>0</v>
      </c>
      <c r="V2" s="222">
        <f t="shared" ref="V2:V50" si="1">SUM(B2:U2)</f>
        <v>0</v>
      </c>
    </row>
    <row r="3">
      <c r="A3" s="139" t="str">
        <f>COSTS!A3&amp;" (g)"</f>
        <v>Balsamic vinegar (g)</v>
      </c>
      <c r="B3" s="140">
        <f>PORTIONS!B3*USAGE!$G$2</f>
        <v>0</v>
      </c>
      <c r="C3" s="184">
        <f>PORTIONS!C3*USAGE!$G$3</f>
        <v>0</v>
      </c>
      <c r="D3" s="184">
        <f>PORTIONS!D3*USAGE!$G$4</f>
        <v>0</v>
      </c>
      <c r="E3" s="184">
        <f>PORTIONS!E3*USAGE!$G$5</f>
        <v>0</v>
      </c>
      <c r="F3" s="184">
        <f>PORTIONS!F3*USAGE!$G$6</f>
        <v>0</v>
      </c>
      <c r="G3" s="184">
        <f>PORTIONS!G3*USAGE!$G$7</f>
        <v>0</v>
      </c>
      <c r="H3" s="184">
        <f>PORTIONS!H3*USAGE!$G$8</f>
        <v>0</v>
      </c>
      <c r="I3" s="184">
        <f>PORTIONS!I3*USAGE!$G$9</f>
        <v>0</v>
      </c>
      <c r="J3" s="184">
        <f>PORTIONS!J3*USAGE!$G$10</f>
        <v>0</v>
      </c>
      <c r="K3" s="184">
        <f>PORTIONS!K3*USAGE!$G$11</f>
        <v>0</v>
      </c>
      <c r="L3" s="184">
        <f>PORTIONS!L3*USAGE!$G$12</f>
        <v>0</v>
      </c>
      <c r="M3" s="140">
        <f>PORTIONS!M3*USAGE!$G$13</f>
        <v>0</v>
      </c>
      <c r="N3" s="184">
        <f>PORTIONS!N3*USAGE!$G$14</f>
        <v>0</v>
      </c>
      <c r="O3" s="184">
        <f>PORTIONS!O3*USAGE!$G$15</f>
        <v>23.06953846</v>
      </c>
      <c r="P3" s="184">
        <f>PORTIONS!P3*USAGE!$G$16</f>
        <v>24.03076923</v>
      </c>
      <c r="Q3" s="140">
        <f>PORTIONS!Q3*USAGE!$G$17</f>
        <v>0</v>
      </c>
      <c r="R3" s="184">
        <f>PORTIONS!R3*USAGE!$G$18</f>
        <v>0</v>
      </c>
      <c r="S3" s="184">
        <f>PORTIONS!S3*USAGE!$G$19</f>
        <v>0</v>
      </c>
      <c r="T3" s="184">
        <f>PORTIONS!T3*USAGE!$G$20</f>
        <v>0</v>
      </c>
      <c r="U3" s="184">
        <f>PORTIONS!U3*USAGE!$G$21</f>
        <v>0</v>
      </c>
      <c r="V3" s="222">
        <f t="shared" si="1"/>
        <v>47.10030769</v>
      </c>
    </row>
    <row r="4">
      <c r="A4" s="139" t="str">
        <f>COSTS!A4&amp;" (g)"</f>
        <v>Basil (g)</v>
      </c>
      <c r="B4" s="140">
        <f>PORTIONS!B4*USAGE!$G$2</f>
        <v>0</v>
      </c>
      <c r="C4" s="184">
        <f>PORTIONS!C4*USAGE!$G$3</f>
        <v>0</v>
      </c>
      <c r="D4" s="184">
        <f>PORTIONS!D4*USAGE!$G$4</f>
        <v>0</v>
      </c>
      <c r="E4" s="184">
        <f>PORTIONS!E4*USAGE!$G$5</f>
        <v>0</v>
      </c>
      <c r="F4" s="184">
        <f>PORTIONS!F4*USAGE!$G$6</f>
        <v>114.1461538</v>
      </c>
      <c r="G4" s="184">
        <f>PORTIONS!G4*USAGE!$G$7</f>
        <v>156.2</v>
      </c>
      <c r="H4" s="184">
        <f>PORTIONS!H4*USAGE!$G$8</f>
        <v>36.04615385</v>
      </c>
      <c r="I4" s="184">
        <f>PORTIONS!I4*USAGE!$G$9</f>
        <v>0</v>
      </c>
      <c r="J4" s="184">
        <f>PORTIONS!J4*USAGE!$G$10</f>
        <v>0</v>
      </c>
      <c r="K4" s="184">
        <f>PORTIONS!K4*USAGE!$G$11</f>
        <v>0</v>
      </c>
      <c r="L4" s="184">
        <f>PORTIONS!L4*USAGE!$G$12</f>
        <v>0</v>
      </c>
      <c r="M4" s="140">
        <f>PORTIONS!M4*USAGE!$G$13</f>
        <v>0</v>
      </c>
      <c r="N4" s="184">
        <f>PORTIONS!N4*USAGE!$G$14</f>
        <v>0</v>
      </c>
      <c r="O4" s="184">
        <f>PORTIONS!O4*USAGE!$G$15</f>
        <v>11.53476923</v>
      </c>
      <c r="P4" s="184">
        <f>PORTIONS!P4*USAGE!$G$16</f>
        <v>0</v>
      </c>
      <c r="Q4" s="140">
        <f>PORTIONS!Q4*USAGE!$G$17</f>
        <v>0</v>
      </c>
      <c r="R4" s="184">
        <f>PORTIONS!R4*USAGE!$G$18</f>
        <v>0</v>
      </c>
      <c r="S4" s="184">
        <f>PORTIONS!S4*USAGE!$G$19</f>
        <v>0</v>
      </c>
      <c r="T4" s="184">
        <f>PORTIONS!T4*USAGE!$G$20</f>
        <v>0</v>
      </c>
      <c r="U4" s="184">
        <f>PORTIONS!U4*USAGE!$G$21</f>
        <v>0</v>
      </c>
      <c r="V4" s="222">
        <f t="shared" si="1"/>
        <v>317.9270769</v>
      </c>
    </row>
    <row r="5">
      <c r="A5" s="139" t="str">
        <f>COSTS!A5&amp;" (g)"</f>
        <v>BIGA (g)</v>
      </c>
      <c r="B5" s="140">
        <f>PORTIONS!B5*USAGE!$G$2</f>
        <v>0</v>
      </c>
      <c r="C5" s="184">
        <f>PORTIONS!C5*USAGE!$G$3</f>
        <v>0</v>
      </c>
      <c r="D5" s="184">
        <f>PORTIONS!D5*USAGE!$G$4</f>
        <v>0</v>
      </c>
      <c r="E5" s="184">
        <f>PORTIONS!E5*USAGE!$G$5</f>
        <v>0</v>
      </c>
      <c r="F5" s="184">
        <f>PORTIONS!F5*USAGE!$G$6</f>
        <v>0</v>
      </c>
      <c r="G5" s="184">
        <f>PORTIONS!G5*USAGE!$G$7</f>
        <v>0</v>
      </c>
      <c r="H5" s="184">
        <f>PORTIONS!H5*USAGE!$G$8</f>
        <v>0</v>
      </c>
      <c r="I5" s="184">
        <f>PORTIONS!I5*USAGE!$G$9</f>
        <v>0</v>
      </c>
      <c r="J5" s="184">
        <f>PORTIONS!J5*USAGE!$G$10</f>
        <v>0</v>
      </c>
      <c r="K5" s="184">
        <f>PORTIONS!K5*USAGE!$G$11</f>
        <v>0</v>
      </c>
      <c r="L5" s="184">
        <f>PORTIONS!L5*USAGE!$G$12</f>
        <v>0</v>
      </c>
      <c r="M5" s="140">
        <f>PORTIONS!M5*USAGE!$G$13</f>
        <v>0</v>
      </c>
      <c r="N5" s="184">
        <f>PORTIONS!N5*USAGE!$G$14</f>
        <v>0</v>
      </c>
      <c r="O5" s="184">
        <f>PORTIONS!O5*USAGE!$G$15</f>
        <v>0</v>
      </c>
      <c r="P5" s="184">
        <f>PORTIONS!P5*USAGE!$G$16</f>
        <v>0</v>
      </c>
      <c r="Q5" s="140">
        <f>PORTIONS!Q5*USAGE!$G$17</f>
        <v>0</v>
      </c>
      <c r="R5" s="184">
        <f>PORTIONS!R5*USAGE!$G$18</f>
        <v>0</v>
      </c>
      <c r="S5" s="184">
        <f>PORTIONS!S5*USAGE!$G$19</f>
        <v>0</v>
      </c>
      <c r="T5" s="184">
        <f>PORTIONS!T5*USAGE!$G$20</f>
        <v>0</v>
      </c>
      <c r="U5" s="184">
        <f>PORTIONS!U5*USAGE!$G$21</f>
        <v>0</v>
      </c>
      <c r="V5" s="222">
        <f t="shared" si="1"/>
        <v>0</v>
      </c>
    </row>
    <row r="6">
      <c r="A6" s="139" t="str">
        <f>COSTS!A6&amp;" (g)"</f>
        <v>Caesar dressing (g)</v>
      </c>
      <c r="B6" s="140">
        <f>PORTIONS!B6*USAGE!$G$2</f>
        <v>0</v>
      </c>
      <c r="C6" s="184">
        <f>PORTIONS!C6*USAGE!$G$3</f>
        <v>0</v>
      </c>
      <c r="D6" s="184">
        <f>PORTIONS!D6*USAGE!$G$4</f>
        <v>0</v>
      </c>
      <c r="E6" s="184">
        <f>PORTIONS!E6*USAGE!$G$5</f>
        <v>0</v>
      </c>
      <c r="F6" s="184">
        <f>PORTIONS!F6*USAGE!$G$6</f>
        <v>0</v>
      </c>
      <c r="G6" s="184">
        <f>PORTIONS!G6*USAGE!$G$7</f>
        <v>0</v>
      </c>
      <c r="H6" s="184">
        <f>PORTIONS!H6*USAGE!$G$8</f>
        <v>0</v>
      </c>
      <c r="I6" s="184">
        <f>PORTIONS!I6*USAGE!$G$9</f>
        <v>0</v>
      </c>
      <c r="J6" s="184">
        <f>PORTIONS!J6*USAGE!$G$10</f>
        <v>0</v>
      </c>
      <c r="K6" s="184">
        <f>PORTIONS!K6*USAGE!$G$11</f>
        <v>0</v>
      </c>
      <c r="L6" s="184">
        <f>PORTIONS!L6*USAGE!$G$12</f>
        <v>0</v>
      </c>
      <c r="M6" s="140">
        <f>PORTIONS!M6*USAGE!$G$13</f>
        <v>0</v>
      </c>
      <c r="N6" s="184">
        <f>PORTIONS!N6*USAGE!$G$14</f>
        <v>245.1138462</v>
      </c>
      <c r="O6" s="184">
        <f>PORTIONS!O6*USAGE!$G$15</f>
        <v>0</v>
      </c>
      <c r="P6" s="184">
        <f>PORTIONS!P6*USAGE!$G$16</f>
        <v>0</v>
      </c>
      <c r="Q6" s="140">
        <f>PORTIONS!Q6*USAGE!$G$17</f>
        <v>0</v>
      </c>
      <c r="R6" s="184">
        <f>PORTIONS!R6*USAGE!$G$18</f>
        <v>0</v>
      </c>
      <c r="S6" s="184">
        <f>PORTIONS!S6*USAGE!$G$19</f>
        <v>0</v>
      </c>
      <c r="T6" s="184">
        <f>PORTIONS!T6*USAGE!$G$20</f>
        <v>0</v>
      </c>
      <c r="U6" s="184">
        <f>PORTIONS!U6*USAGE!$G$21</f>
        <v>0</v>
      </c>
      <c r="V6" s="222">
        <f t="shared" si="1"/>
        <v>245.1138462</v>
      </c>
    </row>
    <row r="7">
      <c r="A7" s="139" t="str">
        <f>COSTS!A7&amp;" (g)"</f>
        <v>Cranberries, dried (g)</v>
      </c>
      <c r="B7" s="140">
        <f>PORTIONS!B7*USAGE!$G$2</f>
        <v>0</v>
      </c>
      <c r="C7" s="184">
        <f>PORTIONS!C7*USAGE!$G$3</f>
        <v>0</v>
      </c>
      <c r="D7" s="184">
        <f>PORTIONS!D7*USAGE!$G$4</f>
        <v>0</v>
      </c>
      <c r="E7" s="184">
        <f>PORTIONS!E7*USAGE!$G$5</f>
        <v>0</v>
      </c>
      <c r="F7" s="184">
        <f>PORTIONS!F7*USAGE!$G$6</f>
        <v>0</v>
      </c>
      <c r="G7" s="184">
        <f>PORTIONS!G7*USAGE!$G$7</f>
        <v>0</v>
      </c>
      <c r="H7" s="184">
        <f>PORTIONS!H7*USAGE!$G$8</f>
        <v>0</v>
      </c>
      <c r="I7" s="184">
        <f>PORTIONS!I7*USAGE!$G$9</f>
        <v>0</v>
      </c>
      <c r="J7" s="184">
        <f>PORTIONS!J7*USAGE!$G$10</f>
        <v>0</v>
      </c>
      <c r="K7" s="184">
        <f>PORTIONS!K7*USAGE!$G$11</f>
        <v>0</v>
      </c>
      <c r="L7" s="184">
        <f>PORTIONS!L7*USAGE!$G$12</f>
        <v>0</v>
      </c>
      <c r="M7" s="140">
        <f>PORTIONS!M7*USAGE!$G$13</f>
        <v>0</v>
      </c>
      <c r="N7" s="184">
        <f>PORTIONS!N7*USAGE!$G$14</f>
        <v>0</v>
      </c>
      <c r="O7" s="184">
        <f>PORTIONS!O7*USAGE!$G$15</f>
        <v>0</v>
      </c>
      <c r="P7" s="184">
        <f>PORTIONS!P7*USAGE!$G$16</f>
        <v>48.06153846</v>
      </c>
      <c r="Q7" s="140">
        <f>PORTIONS!Q7*USAGE!$G$17</f>
        <v>0</v>
      </c>
      <c r="R7" s="184">
        <f>PORTIONS!R7*USAGE!$G$18</f>
        <v>0</v>
      </c>
      <c r="S7" s="184">
        <f>PORTIONS!S7*USAGE!$G$19</f>
        <v>0</v>
      </c>
      <c r="T7" s="184">
        <f>PORTIONS!T7*USAGE!$G$20</f>
        <v>0</v>
      </c>
      <c r="U7" s="184">
        <f>PORTIONS!U7*USAGE!$G$21</f>
        <v>0</v>
      </c>
      <c r="V7" s="222">
        <f t="shared" si="1"/>
        <v>48.06153846</v>
      </c>
    </row>
    <row r="8">
      <c r="A8" s="139" t="str">
        <f>COSTS!A8&amp;" (g)"</f>
        <v>Croutons (g)</v>
      </c>
      <c r="B8" s="140">
        <f>PORTIONS!B8*USAGE!$G$2</f>
        <v>0</v>
      </c>
      <c r="C8" s="184">
        <f>PORTIONS!C8*USAGE!$G$3</f>
        <v>0</v>
      </c>
      <c r="D8" s="184">
        <f>PORTIONS!D8*USAGE!$G$4</f>
        <v>0</v>
      </c>
      <c r="E8" s="184">
        <f>PORTIONS!E8*USAGE!$G$5</f>
        <v>0</v>
      </c>
      <c r="F8" s="184">
        <f>PORTIONS!F8*USAGE!$G$6</f>
        <v>0</v>
      </c>
      <c r="G8" s="184">
        <f>PORTIONS!G8*USAGE!$G$7</f>
        <v>0</v>
      </c>
      <c r="H8" s="184">
        <f>PORTIONS!H8*USAGE!$G$8</f>
        <v>0</v>
      </c>
      <c r="I8" s="184">
        <f>PORTIONS!I8*USAGE!$G$9</f>
        <v>0</v>
      </c>
      <c r="J8" s="184">
        <f>PORTIONS!J8*USAGE!$G$10</f>
        <v>0</v>
      </c>
      <c r="K8" s="184">
        <f>PORTIONS!K8*USAGE!$G$11</f>
        <v>0</v>
      </c>
      <c r="L8" s="184">
        <f>PORTIONS!L8*USAGE!$G$12</f>
        <v>0</v>
      </c>
      <c r="M8" s="140">
        <f>PORTIONS!M8*USAGE!$G$13</f>
        <v>0</v>
      </c>
      <c r="N8" s="184">
        <f>PORTIONS!N8*USAGE!$G$14</f>
        <v>147.0683077</v>
      </c>
      <c r="O8" s="184">
        <f>PORTIONS!O8*USAGE!$G$15</f>
        <v>0</v>
      </c>
      <c r="P8" s="184">
        <f>PORTIONS!P8*USAGE!$G$16</f>
        <v>0</v>
      </c>
      <c r="Q8" s="140">
        <f>PORTIONS!Q8*USAGE!$G$17</f>
        <v>0</v>
      </c>
      <c r="R8" s="184">
        <f>PORTIONS!R8*USAGE!$G$18</f>
        <v>0</v>
      </c>
      <c r="S8" s="184">
        <f>PORTIONS!S8*USAGE!$G$19</f>
        <v>0</v>
      </c>
      <c r="T8" s="184">
        <f>PORTIONS!T8*USAGE!$G$20</f>
        <v>0</v>
      </c>
      <c r="U8" s="184">
        <f>PORTIONS!U8*USAGE!$G$21</f>
        <v>0</v>
      </c>
      <c r="V8" s="222">
        <f t="shared" si="1"/>
        <v>147.0683077</v>
      </c>
    </row>
    <row r="9">
      <c r="A9" s="139" t="str">
        <f>COSTS!A9&amp;" (g)"</f>
        <v>Dough (g)</v>
      </c>
      <c r="B9" s="140">
        <f>PORTIONS!B9*USAGE!$G$2</f>
        <v>0</v>
      </c>
      <c r="C9" s="184">
        <f>PORTIONS!C9*USAGE!$G$3</f>
        <v>0</v>
      </c>
      <c r="D9" s="184">
        <f>PORTIONS!D9*USAGE!$G$4</f>
        <v>636.8153846</v>
      </c>
      <c r="E9" s="184">
        <f>PORTIONS!E9*USAGE!$G$5</f>
        <v>1910.446154</v>
      </c>
      <c r="F9" s="184">
        <f>PORTIONS!F9*USAGE!$G$6</f>
        <v>6049.746154</v>
      </c>
      <c r="G9" s="184">
        <f>PORTIONS!G9*USAGE!$G$7</f>
        <v>8278.6</v>
      </c>
      <c r="H9" s="184">
        <f>PORTIONS!H9*USAGE!$G$8</f>
        <v>1910.446154</v>
      </c>
      <c r="I9" s="184">
        <f>PORTIONS!I9*USAGE!$G$9</f>
        <v>1910.446154</v>
      </c>
      <c r="J9" s="184">
        <f>PORTIONS!J9*USAGE!$G$10</f>
        <v>6686.561538</v>
      </c>
      <c r="K9" s="184">
        <f>PORTIONS!K9*USAGE!$G$11</f>
        <v>1910.446154</v>
      </c>
      <c r="L9" s="184">
        <f>PORTIONS!L9*USAGE!$G$12</f>
        <v>3820.892308</v>
      </c>
      <c r="M9" s="140">
        <f>PORTIONS!M9*USAGE!$G$13</f>
        <v>0</v>
      </c>
      <c r="N9" s="184">
        <f>PORTIONS!N9*USAGE!$G$14</f>
        <v>0</v>
      </c>
      <c r="O9" s="184">
        <f>PORTIONS!O9*USAGE!$G$15</f>
        <v>0</v>
      </c>
      <c r="P9" s="184">
        <f>PORTIONS!P9*USAGE!$G$16</f>
        <v>0</v>
      </c>
      <c r="Q9" s="140">
        <f>PORTIONS!Q9*USAGE!$G$17</f>
        <v>0</v>
      </c>
      <c r="R9" s="184">
        <f>PORTIONS!R9*USAGE!$G$18</f>
        <v>0</v>
      </c>
      <c r="S9" s="184">
        <f>PORTIONS!S9*USAGE!$G$19</f>
        <v>0</v>
      </c>
      <c r="T9" s="184">
        <f>PORTIONS!T9*USAGE!$G$20</f>
        <v>0</v>
      </c>
      <c r="U9" s="184">
        <f>PORTIONS!U9*USAGE!$G$21</f>
        <v>0</v>
      </c>
      <c r="V9" s="222">
        <f t="shared" si="1"/>
        <v>33114.4</v>
      </c>
    </row>
    <row r="10">
      <c r="A10" s="150" t="str">
        <f>COSTS!A10&amp;" (g)"</f>
        <v>EGGS (g)</v>
      </c>
      <c r="B10" s="150">
        <f>PORTIONS!B10*USAGE!$G$2</f>
        <v>0</v>
      </c>
      <c r="C10" s="150">
        <f>PORTIONS!C10*USAGE!$G$3</f>
        <v>0</v>
      </c>
      <c r="D10" s="150">
        <f>PORTIONS!D10*USAGE!$G$4</f>
        <v>0</v>
      </c>
      <c r="E10" s="150">
        <f>PORTIONS!E10*USAGE!$G$5</f>
        <v>0</v>
      </c>
      <c r="F10" s="150">
        <f>PORTIONS!F10*USAGE!$G$6</f>
        <v>0</v>
      </c>
      <c r="G10" s="150">
        <f>PORTIONS!G10*USAGE!$G$7</f>
        <v>0</v>
      </c>
      <c r="H10" s="150">
        <f>PORTIONS!H10*USAGE!$G$8</f>
        <v>0</v>
      </c>
      <c r="I10" s="150">
        <f>PORTIONS!I10*USAGE!$G$9</f>
        <v>0</v>
      </c>
      <c r="J10" s="150">
        <f>PORTIONS!J10*USAGE!$G$10</f>
        <v>0</v>
      </c>
      <c r="K10" s="150">
        <f>PORTIONS!K10*USAGE!$G$11</f>
        <v>0</v>
      </c>
      <c r="L10" s="150">
        <f>PORTIONS!L10*USAGE!$G$12</f>
        <v>0</v>
      </c>
      <c r="M10" s="150">
        <f>PORTIONS!M10*USAGE!$G$13</f>
        <v>0</v>
      </c>
      <c r="N10" s="150">
        <f>PORTIONS!N10*USAGE!$G$14</f>
        <v>0</v>
      </c>
      <c r="O10" s="150">
        <f>PORTIONS!O10*USAGE!$G$15</f>
        <v>0</v>
      </c>
      <c r="P10" s="150">
        <f>PORTIONS!P10*USAGE!$G$16</f>
        <v>0</v>
      </c>
      <c r="Q10" s="150">
        <f>PORTIONS!Q10*USAGE!$G$17</f>
        <v>0</v>
      </c>
      <c r="R10" s="150">
        <f>PORTIONS!R10*USAGE!$G$18</f>
        <v>0</v>
      </c>
      <c r="S10" s="150">
        <f>PORTIONS!S10*USAGE!$G$19</f>
        <v>0</v>
      </c>
      <c r="T10" s="150">
        <f>PORTIONS!T10*USAGE!$G$20</f>
        <v>0</v>
      </c>
      <c r="U10" s="150">
        <f>PORTIONS!U10*USAGE!$G$21</f>
        <v>0</v>
      </c>
      <c r="V10" s="222">
        <f t="shared" si="1"/>
        <v>0</v>
      </c>
    </row>
    <row r="11">
      <c r="A11" s="139" t="str">
        <f>COSTS!A11&amp;" (g)"</f>
        <v>FLOUR, WHITE (g)</v>
      </c>
      <c r="B11" s="140">
        <f>PORTIONS!B11*USAGE!$G$2</f>
        <v>0</v>
      </c>
      <c r="C11" s="184">
        <f>PORTIONS!C11*USAGE!$G$3</f>
        <v>0</v>
      </c>
      <c r="D11" s="184">
        <f>PORTIONS!D11*USAGE!$G$4</f>
        <v>0</v>
      </c>
      <c r="E11" s="184">
        <f>PORTIONS!E11*USAGE!$G$5</f>
        <v>0</v>
      </c>
      <c r="F11" s="184">
        <f>PORTIONS!F11*USAGE!$G$6</f>
        <v>0</v>
      </c>
      <c r="G11" s="184">
        <f>PORTIONS!G11*USAGE!$G$7</f>
        <v>0</v>
      </c>
      <c r="H11" s="184">
        <f>PORTIONS!H11*USAGE!$G$8</f>
        <v>0</v>
      </c>
      <c r="I11" s="184">
        <f>PORTIONS!I11*USAGE!$G$9</f>
        <v>0</v>
      </c>
      <c r="J11" s="184">
        <f>PORTIONS!J11*USAGE!$G$10</f>
        <v>0</v>
      </c>
      <c r="K11" s="184">
        <f>PORTIONS!K11*USAGE!$G$11</f>
        <v>0</v>
      </c>
      <c r="L11" s="184">
        <f>PORTIONS!L11*USAGE!$G$12</f>
        <v>0</v>
      </c>
      <c r="M11" s="140">
        <f>PORTIONS!M11*USAGE!$G$13</f>
        <v>0</v>
      </c>
      <c r="N11" s="184">
        <f>PORTIONS!N11*USAGE!$G$14</f>
        <v>0</v>
      </c>
      <c r="O11" s="184">
        <f>PORTIONS!O11*USAGE!$G$15</f>
        <v>0</v>
      </c>
      <c r="P11" s="184">
        <f>PORTIONS!P11*USAGE!$G$16</f>
        <v>0</v>
      </c>
      <c r="Q11" s="140">
        <f>PORTIONS!Q11*USAGE!$G$17</f>
        <v>0</v>
      </c>
      <c r="R11" s="184">
        <f>PORTIONS!R11*USAGE!$G$18</f>
        <v>0</v>
      </c>
      <c r="S11" s="184">
        <f>PORTIONS!S11*USAGE!$G$19</f>
        <v>0</v>
      </c>
      <c r="T11" s="184">
        <f>PORTIONS!T11*USAGE!$G$20</f>
        <v>0</v>
      </c>
      <c r="U11" s="184">
        <f>PORTIONS!U11*USAGE!$G$21</f>
        <v>0</v>
      </c>
      <c r="V11" s="222">
        <f t="shared" si="1"/>
        <v>0</v>
      </c>
    </row>
    <row r="12">
      <c r="A12" s="139" t="str">
        <f>COSTS!A12&amp;" (g)"</f>
        <v>FLOUR, WHOLE WHEAT (g)</v>
      </c>
      <c r="B12" s="140">
        <f>PORTIONS!B12*USAGE!$G$2</f>
        <v>0</v>
      </c>
      <c r="C12" s="184">
        <f>PORTIONS!C12*USAGE!$G$3</f>
        <v>0</v>
      </c>
      <c r="D12" s="184">
        <f>PORTIONS!D12*USAGE!$G$4</f>
        <v>0</v>
      </c>
      <c r="E12" s="184">
        <f>PORTIONS!E12*USAGE!$G$5</f>
        <v>0</v>
      </c>
      <c r="F12" s="184">
        <f>PORTIONS!F12*USAGE!$G$6</f>
        <v>0</v>
      </c>
      <c r="G12" s="184">
        <f>PORTIONS!G12*USAGE!$G$7</f>
        <v>0</v>
      </c>
      <c r="H12" s="184">
        <f>PORTIONS!H12*USAGE!$G$8</f>
        <v>0</v>
      </c>
      <c r="I12" s="184">
        <f>PORTIONS!I12*USAGE!$G$9</f>
        <v>0</v>
      </c>
      <c r="J12" s="184">
        <f>PORTIONS!J12*USAGE!$G$10</f>
        <v>0</v>
      </c>
      <c r="K12" s="184">
        <f>PORTIONS!K12*USAGE!$G$11</f>
        <v>0</v>
      </c>
      <c r="L12" s="184">
        <f>PORTIONS!L12*USAGE!$G$12</f>
        <v>0</v>
      </c>
      <c r="M12" s="140">
        <f>PORTIONS!M12*USAGE!$G$13</f>
        <v>0</v>
      </c>
      <c r="N12" s="184">
        <f>PORTIONS!N12*USAGE!$G$14</f>
        <v>0</v>
      </c>
      <c r="O12" s="184">
        <f>PORTIONS!O12*USAGE!$G$15</f>
        <v>0</v>
      </c>
      <c r="P12" s="184">
        <f>PORTIONS!P12*USAGE!$G$16</f>
        <v>0</v>
      </c>
      <c r="Q12" s="140">
        <f>PORTIONS!Q12*USAGE!$G$17</f>
        <v>0</v>
      </c>
      <c r="R12" s="184">
        <f>PORTIONS!R12*USAGE!$G$18</f>
        <v>0</v>
      </c>
      <c r="S12" s="184">
        <f>PORTIONS!S12*USAGE!$G$19</f>
        <v>0</v>
      </c>
      <c r="T12" s="184">
        <f>PORTIONS!T12*USAGE!$G$20</f>
        <v>0</v>
      </c>
      <c r="U12" s="184">
        <f>PORTIONS!U12*USAGE!$G$21</f>
        <v>0</v>
      </c>
      <c r="V12" s="222">
        <f t="shared" si="1"/>
        <v>0</v>
      </c>
    </row>
    <row r="13">
      <c r="A13" s="139" t="str">
        <f>COSTS!A13&amp;" (g)"</f>
        <v>Garlic, raw (g)</v>
      </c>
      <c r="B13" s="140">
        <f>PORTIONS!B13*USAGE!$G$2</f>
        <v>0</v>
      </c>
      <c r="C13" s="184">
        <f>PORTIONS!C13*USAGE!$G$3</f>
        <v>0</v>
      </c>
      <c r="D13" s="184">
        <f>PORTIONS!D13*USAGE!$G$4</f>
        <v>0</v>
      </c>
      <c r="E13" s="184">
        <f>PORTIONS!E13*USAGE!$G$5</f>
        <v>0</v>
      </c>
      <c r="F13" s="184">
        <f>PORTIONS!F13*USAGE!$G$6</f>
        <v>0</v>
      </c>
      <c r="G13" s="184">
        <f>PORTIONS!G13*USAGE!$G$7</f>
        <v>0</v>
      </c>
      <c r="H13" s="184">
        <f>PORTIONS!H13*USAGE!$G$8</f>
        <v>57.67384615</v>
      </c>
      <c r="I13" s="184">
        <f>PORTIONS!I13*USAGE!$G$9</f>
        <v>0</v>
      </c>
      <c r="J13" s="184">
        <f>PORTIONS!J13*USAGE!$G$10</f>
        <v>0</v>
      </c>
      <c r="K13" s="184">
        <f>PORTIONS!K13*USAGE!$G$11</f>
        <v>0</v>
      </c>
      <c r="L13" s="184">
        <f>PORTIONS!L13*USAGE!$G$12</f>
        <v>0</v>
      </c>
      <c r="M13" s="140">
        <f>PORTIONS!M13*USAGE!$G$13</f>
        <v>0</v>
      </c>
      <c r="N13" s="184">
        <f>PORTIONS!N13*USAGE!$G$14</f>
        <v>0</v>
      </c>
      <c r="O13" s="184">
        <f>PORTIONS!O13*USAGE!$G$15</f>
        <v>0</v>
      </c>
      <c r="P13" s="184">
        <f>PORTIONS!P13*USAGE!$G$16</f>
        <v>0</v>
      </c>
      <c r="Q13" s="140">
        <f>PORTIONS!Q13*USAGE!$G$17</f>
        <v>0</v>
      </c>
      <c r="R13" s="184">
        <f>PORTIONS!R13*USAGE!$G$18</f>
        <v>0</v>
      </c>
      <c r="S13" s="184">
        <f>PORTIONS!S13*USAGE!$G$19</f>
        <v>0</v>
      </c>
      <c r="T13" s="184">
        <f>PORTIONS!T13*USAGE!$G$20</f>
        <v>0</v>
      </c>
      <c r="U13" s="184">
        <f>PORTIONS!U13*USAGE!$G$21</f>
        <v>0</v>
      </c>
      <c r="V13" s="222">
        <f t="shared" si="1"/>
        <v>57.67384615</v>
      </c>
    </row>
    <row r="14">
      <c r="A14" s="139" t="str">
        <f>COSTS!A14&amp;" (g)"</f>
        <v>Garlic, roasted (g)</v>
      </c>
      <c r="B14" s="140">
        <f>PORTIONS!B14*USAGE!$G$2</f>
        <v>0</v>
      </c>
      <c r="C14" s="184">
        <f>PORTIONS!C14*USAGE!$G$3</f>
        <v>0</v>
      </c>
      <c r="D14" s="184">
        <f>PORTIONS!D14*USAGE!$G$4</f>
        <v>0</v>
      </c>
      <c r="E14" s="184">
        <f>PORTIONS!E14*USAGE!$G$5</f>
        <v>288.3692308</v>
      </c>
      <c r="F14" s="184">
        <f>PORTIONS!F14*USAGE!$G$6</f>
        <v>0</v>
      </c>
      <c r="G14" s="184">
        <f>PORTIONS!G14*USAGE!$G$7</f>
        <v>0</v>
      </c>
      <c r="H14" s="184">
        <f>PORTIONS!H14*USAGE!$G$8</f>
        <v>0</v>
      </c>
      <c r="I14" s="184">
        <f>PORTIONS!I14*USAGE!$G$9</f>
        <v>0</v>
      </c>
      <c r="J14" s="184">
        <f>PORTIONS!J14*USAGE!$G$10</f>
        <v>0</v>
      </c>
      <c r="K14" s="184">
        <f>PORTIONS!K14*USAGE!$G$11</f>
        <v>0</v>
      </c>
      <c r="L14" s="184">
        <f>PORTIONS!L14*USAGE!$G$12</f>
        <v>0</v>
      </c>
      <c r="M14" s="140">
        <f>PORTIONS!M14*USAGE!$G$13</f>
        <v>0</v>
      </c>
      <c r="N14" s="184">
        <f>PORTIONS!N14*USAGE!$G$14</f>
        <v>0</v>
      </c>
      <c r="O14" s="184">
        <f>PORTIONS!O14*USAGE!$G$15</f>
        <v>0</v>
      </c>
      <c r="P14" s="184">
        <f>PORTIONS!P14*USAGE!$G$16</f>
        <v>0</v>
      </c>
      <c r="Q14" s="140">
        <f>PORTIONS!Q14*USAGE!$G$17</f>
        <v>0</v>
      </c>
      <c r="R14" s="184">
        <f>PORTIONS!R14*USAGE!$G$18</f>
        <v>0</v>
      </c>
      <c r="S14" s="184">
        <f>PORTIONS!S14*USAGE!$G$19</f>
        <v>0</v>
      </c>
      <c r="T14" s="184">
        <f>PORTIONS!T14*USAGE!$G$20</f>
        <v>0</v>
      </c>
      <c r="U14" s="184">
        <f>PORTIONS!U14*USAGE!$G$21</f>
        <v>0</v>
      </c>
      <c r="V14" s="222">
        <f t="shared" si="1"/>
        <v>288.3692308</v>
      </c>
    </row>
    <row r="15">
      <c r="A15" s="139" t="str">
        <f>COSTS!A15&amp;" (g)"</f>
        <v>Grana Padano (g)</v>
      </c>
      <c r="B15" s="140">
        <f>PORTIONS!B15*USAGE!$G$2</f>
        <v>0</v>
      </c>
      <c r="C15" s="184">
        <f>PORTIONS!C15*USAGE!$G$3</f>
        <v>0</v>
      </c>
      <c r="D15" s="184">
        <f>PORTIONS!D15*USAGE!$G$4</f>
        <v>0</v>
      </c>
      <c r="E15" s="184">
        <f>PORTIONS!E15*USAGE!$G$5</f>
        <v>0</v>
      </c>
      <c r="F15" s="184">
        <f>PORTIONS!F15*USAGE!$G$6</f>
        <v>0</v>
      </c>
      <c r="G15" s="184">
        <f>PORTIONS!G15*USAGE!$G$7</f>
        <v>0</v>
      </c>
      <c r="H15" s="184">
        <f>PORTIONS!H15*USAGE!$G$8</f>
        <v>108.1384615</v>
      </c>
      <c r="I15" s="184">
        <f>PORTIONS!I15*USAGE!$G$9</f>
        <v>180.2307692</v>
      </c>
      <c r="J15" s="184">
        <f>PORTIONS!J15*USAGE!$G$10</f>
        <v>0</v>
      </c>
      <c r="K15" s="184">
        <f>PORTIONS!K15*USAGE!$G$11</f>
        <v>0</v>
      </c>
      <c r="L15" s="184">
        <f>PORTIONS!L15*USAGE!$G$12</f>
        <v>0</v>
      </c>
      <c r="M15" s="140">
        <f>PORTIONS!M15*USAGE!$G$13</f>
        <v>0</v>
      </c>
      <c r="N15" s="184">
        <f>PORTIONS!N15*USAGE!$G$14</f>
        <v>49.02276923</v>
      </c>
      <c r="O15" s="184">
        <f>PORTIONS!O15*USAGE!$G$15</f>
        <v>0</v>
      </c>
      <c r="P15" s="184">
        <f>PORTIONS!P15*USAGE!$G$16</f>
        <v>0</v>
      </c>
      <c r="Q15" s="140">
        <f>PORTIONS!Q15*USAGE!$G$17</f>
        <v>0</v>
      </c>
      <c r="R15" s="184">
        <f>PORTIONS!R15*USAGE!$G$18</f>
        <v>0</v>
      </c>
      <c r="S15" s="184">
        <f>PORTIONS!S15*USAGE!$G$19</f>
        <v>0</v>
      </c>
      <c r="T15" s="184">
        <f>PORTIONS!T15*USAGE!$G$20</f>
        <v>0</v>
      </c>
      <c r="U15" s="184">
        <f>PORTIONS!U15*USAGE!$G$21</f>
        <v>0</v>
      </c>
      <c r="V15" s="222">
        <f t="shared" si="1"/>
        <v>337.392</v>
      </c>
    </row>
    <row r="16">
      <c r="A16" s="139" t="str">
        <f>COSTS!A16&amp;" (g)"</f>
        <v>Hazelnuts, candied (g)</v>
      </c>
      <c r="B16" s="140">
        <f>PORTIONS!B16*USAGE!$G$2</f>
        <v>0</v>
      </c>
      <c r="C16" s="184">
        <f>PORTIONS!C16*USAGE!$G$3</f>
        <v>0</v>
      </c>
      <c r="D16" s="184">
        <f>PORTIONS!D16*USAGE!$G$4</f>
        <v>0</v>
      </c>
      <c r="E16" s="184">
        <f>PORTIONS!E16*USAGE!$G$5</f>
        <v>0</v>
      </c>
      <c r="F16" s="184">
        <f>PORTIONS!F16*USAGE!$G$6</f>
        <v>0</v>
      </c>
      <c r="G16" s="184">
        <f>PORTIONS!G16*USAGE!$G$7</f>
        <v>0</v>
      </c>
      <c r="H16" s="184">
        <f>PORTIONS!H16*USAGE!$G$8</f>
        <v>0</v>
      </c>
      <c r="I16" s="184">
        <f>PORTIONS!I16*USAGE!$G$9</f>
        <v>0</v>
      </c>
      <c r="J16" s="184">
        <f>PORTIONS!J16*USAGE!$G$10</f>
        <v>0</v>
      </c>
      <c r="K16" s="184">
        <f>PORTIONS!K16*USAGE!$G$11</f>
        <v>0</v>
      </c>
      <c r="L16" s="184">
        <f>PORTIONS!L16*USAGE!$G$12</f>
        <v>0</v>
      </c>
      <c r="M16" s="140">
        <f>PORTIONS!M16*USAGE!$G$13</f>
        <v>0</v>
      </c>
      <c r="N16" s="184">
        <f>PORTIONS!N16*USAGE!$G$14</f>
        <v>0</v>
      </c>
      <c r="O16" s="184">
        <f>PORTIONS!O16*USAGE!$G$15</f>
        <v>0</v>
      </c>
      <c r="P16" s="184">
        <f>PORTIONS!P16*USAGE!$G$16</f>
        <v>72.09230769</v>
      </c>
      <c r="Q16" s="140">
        <f>PORTIONS!Q16*USAGE!$G$17</f>
        <v>0</v>
      </c>
      <c r="R16" s="184">
        <f>PORTIONS!R16*USAGE!$G$18</f>
        <v>0</v>
      </c>
      <c r="S16" s="184">
        <f>PORTIONS!S16*USAGE!$G$19</f>
        <v>0</v>
      </c>
      <c r="T16" s="184">
        <f>PORTIONS!T16*USAGE!$G$20</f>
        <v>0</v>
      </c>
      <c r="U16" s="184">
        <f>PORTIONS!U16*USAGE!$G$21</f>
        <v>0</v>
      </c>
      <c r="V16" s="222">
        <f t="shared" si="1"/>
        <v>72.09230769</v>
      </c>
    </row>
    <row r="17">
      <c r="A17" s="139" t="str">
        <f>COSTS!A17&amp;" (g)"</f>
        <v>Hazelnuts, roasted (g)</v>
      </c>
      <c r="B17" s="140">
        <f>PORTIONS!B17*USAGE!$G$2</f>
        <v>0</v>
      </c>
      <c r="C17" s="184">
        <f>PORTIONS!C17*USAGE!$G$3</f>
        <v>0</v>
      </c>
      <c r="D17" s="184">
        <f>PORTIONS!D17*USAGE!$G$4</f>
        <v>0</v>
      </c>
      <c r="E17" s="184">
        <f>PORTIONS!E17*USAGE!$G$5</f>
        <v>0</v>
      </c>
      <c r="F17" s="184">
        <f>PORTIONS!F17*USAGE!$G$6</f>
        <v>0</v>
      </c>
      <c r="G17" s="184">
        <f>PORTIONS!G17*USAGE!$G$7</f>
        <v>0</v>
      </c>
      <c r="H17" s="184">
        <f>PORTIONS!H17*USAGE!$G$8</f>
        <v>0</v>
      </c>
      <c r="I17" s="184">
        <f>PORTIONS!I17*USAGE!$G$9</f>
        <v>72.09230769</v>
      </c>
      <c r="J17" s="184">
        <f>PORTIONS!J17*USAGE!$G$10</f>
        <v>0</v>
      </c>
      <c r="K17" s="184">
        <f>PORTIONS!K17*USAGE!$G$11</f>
        <v>0</v>
      </c>
      <c r="L17" s="184">
        <f>PORTIONS!L17*USAGE!$G$12</f>
        <v>0</v>
      </c>
      <c r="M17" s="140">
        <f>PORTIONS!M17*USAGE!$G$13</f>
        <v>0</v>
      </c>
      <c r="N17" s="184">
        <f>PORTIONS!N17*USAGE!$G$14</f>
        <v>0</v>
      </c>
      <c r="O17" s="184">
        <f>PORTIONS!O17*USAGE!$G$15</f>
        <v>0</v>
      </c>
      <c r="P17" s="184">
        <f>PORTIONS!P17*USAGE!$G$16</f>
        <v>0</v>
      </c>
      <c r="Q17" s="140">
        <f>PORTIONS!Q17*USAGE!$G$17</f>
        <v>0</v>
      </c>
      <c r="R17" s="184">
        <f>PORTIONS!R17*USAGE!$G$18</f>
        <v>0</v>
      </c>
      <c r="S17" s="184">
        <f>PORTIONS!S17*USAGE!$G$19</f>
        <v>0</v>
      </c>
      <c r="T17" s="184">
        <f>PORTIONS!T17*USAGE!$G$20</f>
        <v>0</v>
      </c>
      <c r="U17" s="184">
        <f>PORTIONS!U17*USAGE!$G$21</f>
        <v>0</v>
      </c>
      <c r="V17" s="222">
        <f t="shared" si="1"/>
        <v>72.09230769</v>
      </c>
    </row>
    <row r="18">
      <c r="A18" s="139" t="str">
        <f>COSTS!A18&amp;" (g)"</f>
        <v>Kefalograviera (g)</v>
      </c>
      <c r="B18" s="140">
        <f>PORTIONS!B18*USAGE!$G$2</f>
        <v>0</v>
      </c>
      <c r="C18" s="184">
        <f>PORTIONS!C18*USAGE!$G$3</f>
        <v>0</v>
      </c>
      <c r="D18" s="184">
        <f>PORTIONS!D18*USAGE!$G$4</f>
        <v>0</v>
      </c>
      <c r="E18" s="184">
        <f>PORTIONS!E18*USAGE!$G$5</f>
        <v>0</v>
      </c>
      <c r="F18" s="184">
        <f>PORTIONS!F18*USAGE!$G$6</f>
        <v>0</v>
      </c>
      <c r="G18" s="184">
        <f>PORTIONS!G18*USAGE!$G$7</f>
        <v>0</v>
      </c>
      <c r="H18" s="184">
        <f>PORTIONS!H18*USAGE!$G$8</f>
        <v>0</v>
      </c>
      <c r="I18" s="184">
        <f>PORTIONS!I18*USAGE!$G$9</f>
        <v>0</v>
      </c>
      <c r="J18" s="184">
        <f>PORTIONS!J18*USAGE!$G$10</f>
        <v>0</v>
      </c>
      <c r="K18" s="184">
        <f>PORTIONS!K18*USAGE!$G$11</f>
        <v>144.1846154</v>
      </c>
      <c r="L18" s="184">
        <f>PORTIONS!L18*USAGE!$G$12</f>
        <v>0</v>
      </c>
      <c r="M18" s="140">
        <f>PORTIONS!M18*USAGE!$G$13</f>
        <v>0</v>
      </c>
      <c r="N18" s="184">
        <f>PORTIONS!N18*USAGE!$G$14</f>
        <v>0</v>
      </c>
      <c r="O18" s="184">
        <f>PORTIONS!O18*USAGE!$G$15</f>
        <v>0</v>
      </c>
      <c r="P18" s="184">
        <f>PORTIONS!P18*USAGE!$G$16</f>
        <v>0</v>
      </c>
      <c r="Q18" s="140">
        <f>PORTIONS!Q18*USAGE!$G$17</f>
        <v>0</v>
      </c>
      <c r="R18" s="184">
        <f>PORTIONS!R18*USAGE!$G$18</f>
        <v>0</v>
      </c>
      <c r="S18" s="184">
        <f>PORTIONS!S18*USAGE!$G$19</f>
        <v>0</v>
      </c>
      <c r="T18" s="184">
        <f>PORTIONS!T18*USAGE!$G$20</f>
        <v>0</v>
      </c>
      <c r="U18" s="184">
        <f>PORTIONS!U18*USAGE!$G$21</f>
        <v>0</v>
      </c>
      <c r="V18" s="222">
        <f t="shared" si="1"/>
        <v>144.1846154</v>
      </c>
    </row>
    <row r="19">
      <c r="A19" s="150" t="str">
        <f>COSTS!A19&amp;" (g)"</f>
        <v>Lemons (g)</v>
      </c>
      <c r="B19" s="150">
        <f>PORTIONS!B19*USAGE!$G$2</f>
        <v>0</v>
      </c>
      <c r="C19" s="150">
        <f>PORTIONS!C19*USAGE!$G$3</f>
        <v>0</v>
      </c>
      <c r="D19" s="150">
        <f>PORTIONS!D19*USAGE!$G$4</f>
        <v>0</v>
      </c>
      <c r="E19" s="150">
        <f>PORTIONS!E19*USAGE!$G$5</f>
        <v>0</v>
      </c>
      <c r="F19" s="150">
        <f>PORTIONS!F19*USAGE!$G$6</f>
        <v>0</v>
      </c>
      <c r="G19" s="150">
        <f>PORTIONS!G19*USAGE!$G$7</f>
        <v>0</v>
      </c>
      <c r="H19" s="150">
        <f>PORTIONS!H19*USAGE!$G$8</f>
        <v>0</v>
      </c>
      <c r="I19" s="150">
        <f>PORTIONS!I19*USAGE!$G$9</f>
        <v>0</v>
      </c>
      <c r="J19" s="150">
        <f>PORTIONS!J19*USAGE!$G$10</f>
        <v>0</v>
      </c>
      <c r="K19" s="150">
        <f>PORTIONS!K19*USAGE!$G$11</f>
        <v>0</v>
      </c>
      <c r="L19" s="150">
        <f>PORTIONS!L19*USAGE!$G$12</f>
        <v>0</v>
      </c>
      <c r="M19" s="150">
        <f>PORTIONS!M19*USAGE!$G$13</f>
        <v>0</v>
      </c>
      <c r="N19" s="150">
        <f>PORTIONS!N19*USAGE!$G$14</f>
        <v>0.6127846154</v>
      </c>
      <c r="O19" s="150">
        <f>PORTIONS!O19*USAGE!$G$15</f>
        <v>0</v>
      </c>
      <c r="P19" s="150">
        <f>PORTIONS!P19*USAGE!$G$16</f>
        <v>0</v>
      </c>
      <c r="Q19" s="150">
        <f>PORTIONS!Q19*USAGE!$G$17</f>
        <v>0</v>
      </c>
      <c r="R19" s="150">
        <f>PORTIONS!R19*USAGE!$G$18</f>
        <v>0</v>
      </c>
      <c r="S19" s="150">
        <f>PORTIONS!S19*USAGE!$G$19</f>
        <v>0</v>
      </c>
      <c r="T19" s="150">
        <f>PORTIONS!T19*USAGE!$G$20</f>
        <v>0</v>
      </c>
      <c r="U19" s="150">
        <f>PORTIONS!U19*USAGE!$G$21</f>
        <v>0</v>
      </c>
      <c r="V19" s="222">
        <f t="shared" si="1"/>
        <v>0.6127846154</v>
      </c>
    </row>
    <row r="20">
      <c r="A20" s="139" t="str">
        <f>COSTS!A20&amp;" (g)"</f>
        <v>Lettuce, romaine (g)</v>
      </c>
      <c r="B20" s="140">
        <f>PORTIONS!B20*USAGE!$G$2</f>
        <v>0</v>
      </c>
      <c r="C20" s="184">
        <f>PORTIONS!C20*USAGE!$G$3</f>
        <v>0</v>
      </c>
      <c r="D20" s="184">
        <f>PORTIONS!D20*USAGE!$G$4</f>
        <v>0</v>
      </c>
      <c r="E20" s="184">
        <f>PORTIONS!E20*USAGE!$G$5</f>
        <v>0</v>
      </c>
      <c r="F20" s="184">
        <f>PORTIONS!F20*USAGE!$G$6</f>
        <v>0</v>
      </c>
      <c r="G20" s="184">
        <f>PORTIONS!G20*USAGE!$G$7</f>
        <v>0</v>
      </c>
      <c r="H20" s="184">
        <f>PORTIONS!H20*USAGE!$G$8</f>
        <v>0</v>
      </c>
      <c r="I20" s="184">
        <f>PORTIONS!I20*USAGE!$G$9</f>
        <v>0</v>
      </c>
      <c r="J20" s="184">
        <f>PORTIONS!J20*USAGE!$G$10</f>
        <v>0</v>
      </c>
      <c r="K20" s="184">
        <f>PORTIONS!K20*USAGE!$G$11</f>
        <v>0</v>
      </c>
      <c r="L20" s="184">
        <f>PORTIONS!L20*USAGE!$G$12</f>
        <v>0</v>
      </c>
      <c r="M20" s="140">
        <f>PORTIONS!M20*USAGE!$G$13</f>
        <v>0</v>
      </c>
      <c r="N20" s="184">
        <f>PORTIONS!N20*USAGE!$G$14</f>
        <v>661.8073846</v>
      </c>
      <c r="O20" s="184">
        <f>PORTIONS!O20*USAGE!$G$15</f>
        <v>0</v>
      </c>
      <c r="P20" s="184">
        <f>PORTIONS!P20*USAGE!$G$16</f>
        <v>0</v>
      </c>
      <c r="Q20" s="140">
        <f>PORTIONS!Q20*USAGE!$G$17</f>
        <v>0</v>
      </c>
      <c r="R20" s="184">
        <f>PORTIONS!R20*USAGE!$G$18</f>
        <v>0</v>
      </c>
      <c r="S20" s="184">
        <f>PORTIONS!S20*USAGE!$G$19</f>
        <v>0</v>
      </c>
      <c r="T20" s="184">
        <f>PORTIONS!T20*USAGE!$G$20</f>
        <v>0</v>
      </c>
      <c r="U20" s="184">
        <f>PORTIONS!U20*USAGE!$G$21</f>
        <v>0</v>
      </c>
      <c r="V20" s="222">
        <f t="shared" si="1"/>
        <v>661.8073846</v>
      </c>
    </row>
    <row r="21">
      <c r="A21" s="139" t="str">
        <f>COSTS!A21&amp;" (g)"</f>
        <v>Marinara (g)</v>
      </c>
      <c r="B21" s="140">
        <f>PORTIONS!B21*USAGE!$G$2</f>
        <v>0</v>
      </c>
      <c r="C21" s="184">
        <f>PORTIONS!C21*USAGE!$G$3</f>
        <v>0</v>
      </c>
      <c r="D21" s="184">
        <f>PORTIONS!D21*USAGE!$G$4</f>
        <v>288.3692308</v>
      </c>
      <c r="E21" s="184">
        <f>PORTIONS!E21*USAGE!$G$5</f>
        <v>865.1076923</v>
      </c>
      <c r="F21" s="184">
        <f>PORTIONS!F21*USAGE!$G$6</f>
        <v>1369.753846</v>
      </c>
      <c r="G21" s="184">
        <f>PORTIONS!G21*USAGE!$G$7</f>
        <v>1874.4</v>
      </c>
      <c r="H21" s="184">
        <f>PORTIONS!H21*USAGE!$G$8</f>
        <v>865.1076923</v>
      </c>
      <c r="I21" s="184">
        <f>PORTIONS!I21*USAGE!$G$9</f>
        <v>0</v>
      </c>
      <c r="J21" s="184">
        <f>PORTIONS!J21*USAGE!$G$10</f>
        <v>1513.938462</v>
      </c>
      <c r="K21" s="184">
        <f>PORTIONS!K21*USAGE!$G$11</f>
        <v>0</v>
      </c>
      <c r="L21" s="184">
        <f>PORTIONS!L21*USAGE!$G$12</f>
        <v>865.1076923</v>
      </c>
      <c r="M21" s="140">
        <f>PORTIONS!M21*USAGE!$G$13</f>
        <v>0</v>
      </c>
      <c r="N21" s="184">
        <f>PORTIONS!N21*USAGE!$G$14</f>
        <v>0</v>
      </c>
      <c r="O21" s="184">
        <f>PORTIONS!O21*USAGE!$G$15</f>
        <v>0</v>
      </c>
      <c r="P21" s="184">
        <f>PORTIONS!P21*USAGE!$G$16</f>
        <v>0</v>
      </c>
      <c r="Q21" s="140">
        <f>PORTIONS!Q21*USAGE!$G$17</f>
        <v>0</v>
      </c>
      <c r="R21" s="184">
        <f>PORTIONS!R21*USAGE!$G$18</f>
        <v>0</v>
      </c>
      <c r="S21" s="184">
        <f>PORTIONS!S21*USAGE!$G$19</f>
        <v>0</v>
      </c>
      <c r="T21" s="184">
        <f>PORTIONS!T21*USAGE!$G$20</f>
        <v>0</v>
      </c>
      <c r="U21" s="184">
        <f>PORTIONS!U21*USAGE!$G$21</f>
        <v>0</v>
      </c>
      <c r="V21" s="222">
        <f t="shared" si="1"/>
        <v>7641.784615</v>
      </c>
    </row>
    <row r="22">
      <c r="A22" s="139" t="str">
        <f>COSTS!A22&amp;" (g)"</f>
        <v>Mozzarella (g)</v>
      </c>
      <c r="B22" s="140">
        <f>PORTIONS!B22*USAGE!$G$2</f>
        <v>0</v>
      </c>
      <c r="C22" s="184">
        <f>PORTIONS!C22*USAGE!$G$3</f>
        <v>0</v>
      </c>
      <c r="D22" s="184">
        <f>PORTIONS!D22*USAGE!$G$4</f>
        <v>0</v>
      </c>
      <c r="E22" s="184">
        <f>PORTIONS!E22*USAGE!$G$5</f>
        <v>0</v>
      </c>
      <c r="F22" s="184">
        <f>PORTIONS!F22*USAGE!$G$6</f>
        <v>1255.607692</v>
      </c>
      <c r="G22" s="184">
        <f>PORTIONS!G22*USAGE!$G$7</f>
        <v>1718.2</v>
      </c>
      <c r="H22" s="184">
        <f>PORTIONS!H22*USAGE!$G$8</f>
        <v>0</v>
      </c>
      <c r="I22" s="184">
        <f>PORTIONS!I22*USAGE!$G$9</f>
        <v>0</v>
      </c>
      <c r="J22" s="184">
        <f>PORTIONS!J22*USAGE!$G$10</f>
        <v>1387.776923</v>
      </c>
      <c r="K22" s="184">
        <f>PORTIONS!K22*USAGE!$G$11</f>
        <v>396.5076923</v>
      </c>
      <c r="L22" s="184">
        <f>PORTIONS!L22*USAGE!$G$12</f>
        <v>793.0153846</v>
      </c>
      <c r="M22" s="140">
        <f>PORTIONS!M22*USAGE!$G$13</f>
        <v>0</v>
      </c>
      <c r="N22" s="184">
        <f>PORTIONS!N22*USAGE!$G$14</f>
        <v>0</v>
      </c>
      <c r="O22" s="184">
        <f>PORTIONS!O22*USAGE!$G$15</f>
        <v>276.8344615</v>
      </c>
      <c r="P22" s="184">
        <f>PORTIONS!P22*USAGE!$G$16</f>
        <v>0</v>
      </c>
      <c r="Q22" s="140">
        <f>PORTIONS!Q22*USAGE!$G$17</f>
        <v>0</v>
      </c>
      <c r="R22" s="184">
        <f>PORTIONS!R22*USAGE!$G$18</f>
        <v>0</v>
      </c>
      <c r="S22" s="184">
        <f>PORTIONS!S22*USAGE!$G$19</f>
        <v>0</v>
      </c>
      <c r="T22" s="184">
        <f>PORTIONS!T22*USAGE!$G$20</f>
        <v>0</v>
      </c>
      <c r="U22" s="184">
        <f>PORTIONS!U22*USAGE!$G$21</f>
        <v>0</v>
      </c>
      <c r="V22" s="222">
        <f t="shared" si="1"/>
        <v>5827.942154</v>
      </c>
    </row>
    <row r="23">
      <c r="A23" s="139" t="str">
        <f>COSTS!A23&amp;" (g)"</f>
        <v>MOZZARELLA CURD (g)</v>
      </c>
      <c r="B23" s="140">
        <f>PORTIONS!B23*USAGE!$G$2</f>
        <v>0</v>
      </c>
      <c r="C23" s="184">
        <f>PORTIONS!C23*USAGE!$G$3</f>
        <v>0</v>
      </c>
      <c r="D23" s="184">
        <f>PORTIONS!D23*USAGE!$G$4</f>
        <v>0</v>
      </c>
      <c r="E23" s="184">
        <f>PORTIONS!E23*USAGE!$G$5</f>
        <v>0</v>
      </c>
      <c r="F23" s="184">
        <f>PORTIONS!F23*USAGE!$G$6</f>
        <v>0</v>
      </c>
      <c r="G23" s="184">
        <f>PORTIONS!G23*USAGE!$G$7</f>
        <v>0</v>
      </c>
      <c r="H23" s="184">
        <f>PORTIONS!H23*USAGE!$G$8</f>
        <v>0</v>
      </c>
      <c r="I23" s="184">
        <f>PORTIONS!I23*USAGE!$G$9</f>
        <v>0</v>
      </c>
      <c r="J23" s="184">
        <f>PORTIONS!J23*USAGE!$G$10</f>
        <v>0</v>
      </c>
      <c r="K23" s="184">
        <f>PORTIONS!K23*USAGE!$G$11</f>
        <v>0</v>
      </c>
      <c r="L23" s="184">
        <f>PORTIONS!L23*USAGE!$G$12</f>
        <v>0</v>
      </c>
      <c r="M23" s="140">
        <f>PORTIONS!M23*USAGE!$G$13</f>
        <v>0</v>
      </c>
      <c r="N23" s="184">
        <f>PORTIONS!N23*USAGE!$G$14</f>
        <v>0</v>
      </c>
      <c r="O23" s="184">
        <f>PORTIONS!O23*USAGE!$G$15</f>
        <v>0</v>
      </c>
      <c r="P23" s="184">
        <f>PORTIONS!P23*USAGE!$G$16</f>
        <v>0</v>
      </c>
      <c r="Q23" s="140">
        <f>PORTIONS!Q23*USAGE!$G$17</f>
        <v>0</v>
      </c>
      <c r="R23" s="184">
        <f>PORTIONS!R23*USAGE!$G$18</f>
        <v>0</v>
      </c>
      <c r="S23" s="184">
        <f>PORTIONS!S23*USAGE!$G$19</f>
        <v>0</v>
      </c>
      <c r="T23" s="184">
        <f>PORTIONS!T23*USAGE!$G$20</f>
        <v>0</v>
      </c>
      <c r="U23" s="184">
        <f>PORTIONS!U23*USAGE!$G$21</f>
        <v>0</v>
      </c>
      <c r="V23" s="222">
        <f t="shared" si="1"/>
        <v>0</v>
      </c>
    </row>
    <row r="24">
      <c r="A24" s="139" t="str">
        <f>COSTS!A24&amp;" (g)"</f>
        <v>MUSHROOMS (g)</v>
      </c>
      <c r="B24" s="140">
        <f>PORTIONS!B24*USAGE!$G$2</f>
        <v>0</v>
      </c>
      <c r="C24" s="184">
        <f>PORTIONS!C24*USAGE!$G$3</f>
        <v>0</v>
      </c>
      <c r="D24" s="184">
        <f>PORTIONS!D24*USAGE!$G$4</f>
        <v>0</v>
      </c>
      <c r="E24" s="184">
        <f>PORTIONS!E24*USAGE!$G$5</f>
        <v>0</v>
      </c>
      <c r="F24" s="184">
        <f>PORTIONS!F24*USAGE!$G$6</f>
        <v>0</v>
      </c>
      <c r="G24" s="184">
        <f>PORTIONS!G24*USAGE!$G$7</f>
        <v>0</v>
      </c>
      <c r="H24" s="184">
        <f>PORTIONS!H24*USAGE!$G$8</f>
        <v>0</v>
      </c>
      <c r="I24" s="184">
        <f>PORTIONS!I24*USAGE!$G$9</f>
        <v>0</v>
      </c>
      <c r="J24" s="184">
        <f>PORTIONS!J24*USAGE!$G$10</f>
        <v>0</v>
      </c>
      <c r="K24" s="184">
        <f>PORTIONS!K24*USAGE!$G$11</f>
        <v>0</v>
      </c>
      <c r="L24" s="184">
        <f>PORTIONS!L24*USAGE!$G$12</f>
        <v>0</v>
      </c>
      <c r="M24" s="140">
        <f>PORTIONS!M24*USAGE!$G$13</f>
        <v>0</v>
      </c>
      <c r="N24" s="184">
        <f>PORTIONS!N24*USAGE!$G$14</f>
        <v>0</v>
      </c>
      <c r="O24" s="184">
        <f>PORTIONS!O24*USAGE!$G$15</f>
        <v>0</v>
      </c>
      <c r="P24" s="184">
        <f>PORTIONS!P24*USAGE!$G$16</f>
        <v>0</v>
      </c>
      <c r="Q24" s="140">
        <f>PORTIONS!Q24*USAGE!$G$17</f>
        <v>0</v>
      </c>
      <c r="R24" s="184">
        <f>PORTIONS!R24*USAGE!$G$18</f>
        <v>0</v>
      </c>
      <c r="S24" s="184">
        <f>PORTIONS!S24*USAGE!$G$19</f>
        <v>0</v>
      </c>
      <c r="T24" s="184">
        <f>PORTIONS!T24*USAGE!$G$20</f>
        <v>0</v>
      </c>
      <c r="U24" s="184">
        <f>PORTIONS!U24*USAGE!$G$21</f>
        <v>0</v>
      </c>
      <c r="V24" s="222">
        <f t="shared" si="1"/>
        <v>0</v>
      </c>
    </row>
    <row r="25">
      <c r="A25" s="139" t="str">
        <f>COSTS!A25&amp;" (g)"</f>
        <v>Mushrooms, cooked (g)</v>
      </c>
      <c r="B25" s="140">
        <f>PORTIONS!B25*USAGE!$G$2</f>
        <v>0</v>
      </c>
      <c r="C25" s="184">
        <f>PORTIONS!C25*USAGE!$G$3</f>
        <v>0</v>
      </c>
      <c r="D25" s="184">
        <f>PORTIONS!D25*USAGE!$G$4</f>
        <v>0</v>
      </c>
      <c r="E25" s="184">
        <f>PORTIONS!E25*USAGE!$G$5</f>
        <v>0</v>
      </c>
      <c r="F25" s="184">
        <f>PORTIONS!F25*USAGE!$G$6</f>
        <v>0</v>
      </c>
      <c r="G25" s="184">
        <f>PORTIONS!G25*USAGE!$G$7</f>
        <v>0</v>
      </c>
      <c r="H25" s="184">
        <f>PORTIONS!H25*USAGE!$G$8</f>
        <v>0</v>
      </c>
      <c r="I25" s="184">
        <f>PORTIONS!I25*USAGE!$G$9</f>
        <v>0</v>
      </c>
      <c r="J25" s="184">
        <f>PORTIONS!J25*USAGE!$G$10</f>
        <v>0</v>
      </c>
      <c r="K25" s="184">
        <f>PORTIONS!K25*USAGE!$G$11</f>
        <v>0</v>
      </c>
      <c r="L25" s="184">
        <f>PORTIONS!L25*USAGE!$G$12</f>
        <v>865.1076923</v>
      </c>
      <c r="M25" s="140">
        <f>PORTIONS!M25*USAGE!$G$13</f>
        <v>0</v>
      </c>
      <c r="N25" s="184">
        <f>PORTIONS!N25*USAGE!$G$14</f>
        <v>0</v>
      </c>
      <c r="O25" s="184">
        <f>PORTIONS!O25*USAGE!$G$15</f>
        <v>0</v>
      </c>
      <c r="P25" s="184">
        <f>PORTIONS!P25*USAGE!$G$16</f>
        <v>0</v>
      </c>
      <c r="Q25" s="140">
        <f>PORTIONS!Q25*USAGE!$G$17</f>
        <v>0</v>
      </c>
      <c r="R25" s="184">
        <f>PORTIONS!R25*USAGE!$G$18</f>
        <v>0</v>
      </c>
      <c r="S25" s="184">
        <f>PORTIONS!S25*USAGE!$G$19</f>
        <v>0</v>
      </c>
      <c r="T25" s="184">
        <f>PORTIONS!T25*USAGE!$G$20</f>
        <v>0</v>
      </c>
      <c r="U25" s="184">
        <f>PORTIONS!U25*USAGE!$G$21</f>
        <v>0</v>
      </c>
      <c r="V25" s="222">
        <f t="shared" si="1"/>
        <v>865.1076923</v>
      </c>
    </row>
    <row r="26">
      <c r="A26" s="139" t="str">
        <f>COSTS!A26&amp;" (g)"</f>
        <v>Olive oil, extra-virgin (g)</v>
      </c>
      <c r="B26" s="140">
        <f>PORTIONS!B26*USAGE!$G$2</f>
        <v>0</v>
      </c>
      <c r="C26" s="184">
        <f>PORTIONS!C26*USAGE!$G$3</f>
        <v>0</v>
      </c>
      <c r="D26" s="184">
        <f>PORTIONS!D26*USAGE!$G$4</f>
        <v>0</v>
      </c>
      <c r="E26" s="184">
        <f>PORTIONS!E26*USAGE!$G$5</f>
        <v>0</v>
      </c>
      <c r="F26" s="184">
        <f>PORTIONS!F26*USAGE!$G$6</f>
        <v>136.9753846</v>
      </c>
      <c r="G26" s="184">
        <f>PORTIONS!G26*USAGE!$G$7</f>
        <v>187.44</v>
      </c>
      <c r="H26" s="184">
        <f>PORTIONS!H26*USAGE!$G$8</f>
        <v>43.25538462</v>
      </c>
      <c r="I26" s="184">
        <f>PORTIONS!I26*USAGE!$G$9</f>
        <v>0</v>
      </c>
      <c r="J26" s="184">
        <f>PORTIONS!J26*USAGE!$G$10</f>
        <v>0</v>
      </c>
      <c r="K26" s="184">
        <f>PORTIONS!K26*USAGE!$G$11</f>
        <v>0</v>
      </c>
      <c r="L26" s="184">
        <f>PORTIONS!L26*USAGE!$G$12</f>
        <v>86.51076923</v>
      </c>
      <c r="M26" s="140">
        <f>PORTIONS!M26*USAGE!$G$13</f>
        <v>0</v>
      </c>
      <c r="N26" s="184">
        <f>PORTIONS!N26*USAGE!$G$14</f>
        <v>0</v>
      </c>
      <c r="O26" s="184">
        <f>PORTIONS!O26*USAGE!$G$15</f>
        <v>13.84172308</v>
      </c>
      <c r="P26" s="184">
        <f>PORTIONS!P26*USAGE!$G$16</f>
        <v>24.03076923</v>
      </c>
      <c r="Q26" s="140">
        <f>PORTIONS!Q26*USAGE!$G$17</f>
        <v>0</v>
      </c>
      <c r="R26" s="184">
        <f>PORTIONS!R26*USAGE!$G$18</f>
        <v>0</v>
      </c>
      <c r="S26" s="184">
        <f>PORTIONS!S26*USAGE!$G$19</f>
        <v>0</v>
      </c>
      <c r="T26" s="184">
        <f>PORTIONS!T26*USAGE!$G$20</f>
        <v>0</v>
      </c>
      <c r="U26" s="184">
        <f>PORTIONS!U26*USAGE!$G$21</f>
        <v>0</v>
      </c>
      <c r="V26" s="222">
        <f t="shared" si="1"/>
        <v>492.0540308</v>
      </c>
    </row>
    <row r="27">
      <c r="A27" s="139" t="str">
        <f>COSTS!A27&amp;" (g)"</f>
        <v>Olive oil, garlic (g)</v>
      </c>
      <c r="B27" s="140">
        <f>PORTIONS!B27*USAGE!$G$2</f>
        <v>0</v>
      </c>
      <c r="C27" s="184">
        <f>PORTIONS!C27*USAGE!$G$3</f>
        <v>0</v>
      </c>
      <c r="D27" s="184">
        <f>PORTIONS!D27*USAGE!$G$4</f>
        <v>19.22461538</v>
      </c>
      <c r="E27" s="184">
        <f>PORTIONS!E27*USAGE!$G$5</f>
        <v>57.67384615</v>
      </c>
      <c r="F27" s="184">
        <f>PORTIONS!F27*USAGE!$G$6</f>
        <v>0</v>
      </c>
      <c r="G27" s="184">
        <f>PORTIONS!G27*USAGE!$G$7</f>
        <v>0</v>
      </c>
      <c r="H27" s="184">
        <f>PORTIONS!H27*USAGE!$G$8</f>
        <v>0</v>
      </c>
      <c r="I27" s="184">
        <f>PORTIONS!I27*USAGE!$G$9</f>
        <v>43.25538462</v>
      </c>
      <c r="J27" s="184">
        <f>PORTIONS!J27*USAGE!$G$10</f>
        <v>0</v>
      </c>
      <c r="K27" s="184">
        <f>PORTIONS!K27*USAGE!$G$11</f>
        <v>43.25538462</v>
      </c>
      <c r="L27" s="184">
        <f>PORTIONS!L27*USAGE!$G$12</f>
        <v>0</v>
      </c>
      <c r="M27" s="140">
        <f>PORTIONS!M27*USAGE!$G$13</f>
        <v>0</v>
      </c>
      <c r="N27" s="184">
        <f>PORTIONS!N27*USAGE!$G$14</f>
        <v>0</v>
      </c>
      <c r="O27" s="184">
        <f>PORTIONS!O27*USAGE!$G$15</f>
        <v>0</v>
      </c>
      <c r="P27" s="184">
        <f>PORTIONS!P27*USAGE!$G$16</f>
        <v>0</v>
      </c>
      <c r="Q27" s="140">
        <f>PORTIONS!Q27*USAGE!$G$17</f>
        <v>0</v>
      </c>
      <c r="R27" s="184">
        <f>PORTIONS!R27*USAGE!$G$18</f>
        <v>0</v>
      </c>
      <c r="S27" s="184">
        <f>PORTIONS!S27*USAGE!$G$19</f>
        <v>0</v>
      </c>
      <c r="T27" s="184">
        <f>PORTIONS!T27*USAGE!$G$20</f>
        <v>0</v>
      </c>
      <c r="U27" s="184">
        <f>PORTIONS!U27*USAGE!$G$21</f>
        <v>0</v>
      </c>
      <c r="V27" s="222">
        <f t="shared" si="1"/>
        <v>163.4092308</v>
      </c>
    </row>
    <row r="28">
      <c r="A28" s="139" t="str">
        <f>COSTS!A28&amp;" (g)"</f>
        <v>OLIVE OIL, PURE (g)</v>
      </c>
      <c r="B28" s="140">
        <f>PORTIONS!B28*USAGE!$G$2</f>
        <v>0</v>
      </c>
      <c r="C28" s="184">
        <f>PORTIONS!C28*USAGE!$G$3</f>
        <v>0</v>
      </c>
      <c r="D28" s="184">
        <f>PORTIONS!D28*USAGE!$G$4</f>
        <v>0</v>
      </c>
      <c r="E28" s="184">
        <f>PORTIONS!E28*USAGE!$G$5</f>
        <v>0</v>
      </c>
      <c r="F28" s="184">
        <f>PORTIONS!F28*USAGE!$G$6</f>
        <v>0</v>
      </c>
      <c r="G28" s="184">
        <f>PORTIONS!G28*USAGE!$G$7</f>
        <v>0</v>
      </c>
      <c r="H28" s="184">
        <f>PORTIONS!H28*USAGE!$G$8</f>
        <v>0</v>
      </c>
      <c r="I28" s="184">
        <f>PORTIONS!I28*USAGE!$G$9</f>
        <v>0</v>
      </c>
      <c r="J28" s="184">
        <f>PORTIONS!J28*USAGE!$G$10</f>
        <v>0</v>
      </c>
      <c r="K28" s="184">
        <f>PORTIONS!K28*USAGE!$G$11</f>
        <v>0</v>
      </c>
      <c r="L28" s="184">
        <f>PORTIONS!L28*USAGE!$G$12</f>
        <v>0</v>
      </c>
      <c r="M28" s="140">
        <f>PORTIONS!M28*USAGE!$G$13</f>
        <v>0</v>
      </c>
      <c r="N28" s="184">
        <f>PORTIONS!N28*USAGE!$G$14</f>
        <v>0</v>
      </c>
      <c r="O28" s="184">
        <f>PORTIONS!O28*USAGE!$G$15</f>
        <v>0</v>
      </c>
      <c r="P28" s="184">
        <f>PORTIONS!P28*USAGE!$G$16</f>
        <v>0</v>
      </c>
      <c r="Q28" s="140">
        <f>PORTIONS!Q28*USAGE!$G$17</f>
        <v>0</v>
      </c>
      <c r="R28" s="184">
        <f>PORTIONS!R28*USAGE!$G$18</f>
        <v>0</v>
      </c>
      <c r="S28" s="184">
        <f>PORTIONS!S28*USAGE!$G$19</f>
        <v>0</v>
      </c>
      <c r="T28" s="184">
        <f>PORTIONS!T28*USAGE!$G$20</f>
        <v>0</v>
      </c>
      <c r="U28" s="184">
        <f>PORTIONS!U28*USAGE!$G$21</f>
        <v>0</v>
      </c>
      <c r="V28" s="222">
        <f t="shared" si="1"/>
        <v>0</v>
      </c>
    </row>
    <row r="29">
      <c r="A29" s="139" t="str">
        <f>COSTS!A29&amp;" (g)"</f>
        <v>Onions, red (g)</v>
      </c>
      <c r="B29" s="140">
        <f>PORTIONS!B29*USAGE!$G$2</f>
        <v>0</v>
      </c>
      <c r="C29" s="184">
        <f>PORTIONS!C29*USAGE!$G$3</f>
        <v>0</v>
      </c>
      <c r="D29" s="184">
        <f>PORTIONS!D29*USAGE!$G$4</f>
        <v>0</v>
      </c>
      <c r="E29" s="184">
        <f>PORTIONS!E29*USAGE!$G$5</f>
        <v>0</v>
      </c>
      <c r="F29" s="184">
        <f>PORTIONS!F29*USAGE!$G$6</f>
        <v>570.7307692</v>
      </c>
      <c r="G29" s="184">
        <f>PORTIONS!G29*USAGE!$G$7</f>
        <v>0</v>
      </c>
      <c r="H29" s="184">
        <f>PORTIONS!H29*USAGE!$G$8</f>
        <v>0</v>
      </c>
      <c r="I29" s="184">
        <f>PORTIONS!I29*USAGE!$G$9</f>
        <v>720.9230769</v>
      </c>
      <c r="J29" s="184">
        <f>PORTIONS!J29*USAGE!$G$10</f>
        <v>0</v>
      </c>
      <c r="K29" s="184">
        <f>PORTIONS!K29*USAGE!$G$11</f>
        <v>0</v>
      </c>
      <c r="L29" s="184">
        <f>PORTIONS!L29*USAGE!$G$12</f>
        <v>0</v>
      </c>
      <c r="M29" s="140">
        <f>PORTIONS!M29*USAGE!$G$13</f>
        <v>0</v>
      </c>
      <c r="N29" s="184">
        <f>PORTIONS!N29*USAGE!$G$14</f>
        <v>0</v>
      </c>
      <c r="O29" s="184">
        <f>PORTIONS!O29*USAGE!$G$15</f>
        <v>0</v>
      </c>
      <c r="P29" s="184">
        <f>PORTIONS!P29*USAGE!$G$16</f>
        <v>0</v>
      </c>
      <c r="Q29" s="140">
        <f>PORTIONS!Q29*USAGE!$G$17</f>
        <v>0</v>
      </c>
      <c r="R29" s="184">
        <f>PORTIONS!R29*USAGE!$G$18</f>
        <v>0</v>
      </c>
      <c r="S29" s="184">
        <f>PORTIONS!S29*USAGE!$G$19</f>
        <v>0</v>
      </c>
      <c r="T29" s="184">
        <f>PORTIONS!T29*USAGE!$G$20</f>
        <v>0</v>
      </c>
      <c r="U29" s="184">
        <f>PORTIONS!U29*USAGE!$G$21</f>
        <v>0</v>
      </c>
      <c r="V29" s="222">
        <f t="shared" si="1"/>
        <v>1291.653846</v>
      </c>
    </row>
    <row r="30">
      <c r="A30" s="139" t="str">
        <f>COSTS!A30&amp;" (g)"</f>
        <v>Oregano (g)</v>
      </c>
      <c r="B30" s="140">
        <f>PORTIONS!B30*USAGE!$G$2</f>
        <v>0</v>
      </c>
      <c r="C30" s="184">
        <f>PORTIONS!C30*USAGE!$G$3</f>
        <v>0</v>
      </c>
      <c r="D30" s="184">
        <f>PORTIONS!D30*USAGE!$G$4</f>
        <v>0.9612307692</v>
      </c>
      <c r="E30" s="184">
        <f>PORTIONS!E30*USAGE!$G$5</f>
        <v>2.883692308</v>
      </c>
      <c r="F30" s="184">
        <f>PORTIONS!F30*USAGE!$G$6</f>
        <v>4.565846154</v>
      </c>
      <c r="G30" s="184">
        <f>PORTIONS!G30*USAGE!$G$7</f>
        <v>6.248</v>
      </c>
      <c r="H30" s="184">
        <f>PORTIONS!H30*USAGE!$G$8</f>
        <v>1.441846154</v>
      </c>
      <c r="I30" s="184">
        <f>PORTIONS!I30*USAGE!$G$9</f>
        <v>0</v>
      </c>
      <c r="J30" s="184">
        <f>PORTIONS!J30*USAGE!$G$10</f>
        <v>5.046461538</v>
      </c>
      <c r="K30" s="184">
        <f>PORTIONS!K30*USAGE!$G$11</f>
        <v>1.441846154</v>
      </c>
      <c r="L30" s="184">
        <f>PORTIONS!L30*USAGE!$G$12</f>
        <v>2.883692308</v>
      </c>
      <c r="M30" s="140">
        <f>PORTIONS!M30*USAGE!$G$13</f>
        <v>0</v>
      </c>
      <c r="N30" s="184">
        <f>PORTIONS!N30*USAGE!$G$14</f>
        <v>0</v>
      </c>
      <c r="O30" s="184">
        <f>PORTIONS!O30*USAGE!$G$15</f>
        <v>0</v>
      </c>
      <c r="P30" s="184">
        <f>PORTIONS!P30*USAGE!$G$16</f>
        <v>0</v>
      </c>
      <c r="Q30" s="140">
        <f>PORTIONS!Q30*USAGE!$G$17</f>
        <v>0</v>
      </c>
      <c r="R30" s="184">
        <f>PORTIONS!R30*USAGE!$G$18</f>
        <v>0</v>
      </c>
      <c r="S30" s="184">
        <f>PORTIONS!S30*USAGE!$G$19</f>
        <v>0</v>
      </c>
      <c r="T30" s="184">
        <f>PORTIONS!T30*USAGE!$G$20</f>
        <v>0</v>
      </c>
      <c r="U30" s="184">
        <f>PORTIONS!U30*USAGE!$G$21</f>
        <v>0</v>
      </c>
      <c r="V30" s="222">
        <f t="shared" si="1"/>
        <v>25.47261538</v>
      </c>
    </row>
    <row r="31">
      <c r="A31" s="139" t="str">
        <f>COSTS!A31&amp;" (g)"</f>
        <v>Pecorino Romano (g)</v>
      </c>
      <c r="B31" s="140">
        <f>PORTIONS!B31*USAGE!$G$2</f>
        <v>0</v>
      </c>
      <c r="C31" s="184">
        <f>PORTIONS!C31*USAGE!$G$3</f>
        <v>0</v>
      </c>
      <c r="D31" s="184">
        <f>PORTIONS!D31*USAGE!$G$4</f>
        <v>84.10769231</v>
      </c>
      <c r="E31" s="184">
        <f>PORTIONS!E31*USAGE!$G$5</f>
        <v>0</v>
      </c>
      <c r="F31" s="184">
        <f>PORTIONS!F31*USAGE!$G$6</f>
        <v>0</v>
      </c>
      <c r="G31" s="184">
        <f>PORTIONS!G31*USAGE!$G$7</f>
        <v>0</v>
      </c>
      <c r="H31" s="184">
        <f>PORTIONS!H31*USAGE!$G$8</f>
        <v>0</v>
      </c>
      <c r="I31" s="184">
        <f>PORTIONS!I31*USAGE!$G$9</f>
        <v>0</v>
      </c>
      <c r="J31" s="184">
        <f>PORTIONS!J31*USAGE!$G$10</f>
        <v>0</v>
      </c>
      <c r="K31" s="184">
        <f>PORTIONS!K31*USAGE!$G$11</f>
        <v>144.1846154</v>
      </c>
      <c r="L31" s="184">
        <f>PORTIONS!L31*USAGE!$G$12</f>
        <v>0</v>
      </c>
      <c r="M31" s="140">
        <f>PORTIONS!M31*USAGE!$G$13</f>
        <v>0</v>
      </c>
      <c r="N31" s="184">
        <f>PORTIONS!N31*USAGE!$G$14</f>
        <v>0</v>
      </c>
      <c r="O31" s="184">
        <f>PORTIONS!O31*USAGE!$G$15</f>
        <v>0</v>
      </c>
      <c r="P31" s="184">
        <f>PORTIONS!P31*USAGE!$G$16</f>
        <v>0</v>
      </c>
      <c r="Q31" s="140">
        <f>PORTIONS!Q31*USAGE!$G$17</f>
        <v>0</v>
      </c>
      <c r="R31" s="184">
        <f>PORTIONS!R31*USAGE!$G$18</f>
        <v>0</v>
      </c>
      <c r="S31" s="184">
        <f>PORTIONS!S31*USAGE!$G$19</f>
        <v>0</v>
      </c>
      <c r="T31" s="184">
        <f>PORTIONS!T31*USAGE!$G$20</f>
        <v>0</v>
      </c>
      <c r="U31" s="184">
        <f>PORTIONS!U31*USAGE!$G$21</f>
        <v>0</v>
      </c>
      <c r="V31" s="222">
        <f t="shared" si="1"/>
        <v>228.2923077</v>
      </c>
    </row>
    <row r="32">
      <c r="A32" s="139" t="str">
        <f>COSTS!A32&amp;" (g)"</f>
        <v>Pepper, black (g)</v>
      </c>
      <c r="B32" s="140">
        <f>PORTIONS!B32*USAGE!$G$2</f>
        <v>0</v>
      </c>
      <c r="C32" s="184">
        <f>PORTIONS!C32*USAGE!$G$3</f>
        <v>0</v>
      </c>
      <c r="D32" s="184">
        <f>PORTIONS!D32*USAGE!$G$4</f>
        <v>0</v>
      </c>
      <c r="E32" s="184">
        <f>PORTIONS!E32*USAGE!$G$5</f>
        <v>0</v>
      </c>
      <c r="F32" s="184">
        <f>PORTIONS!F32*USAGE!$G$6</f>
        <v>0</v>
      </c>
      <c r="G32" s="184">
        <f>PORTIONS!G32*USAGE!$G$7</f>
        <v>0</v>
      </c>
      <c r="H32" s="184">
        <f>PORTIONS!H32*USAGE!$G$8</f>
        <v>0</v>
      </c>
      <c r="I32" s="184">
        <f>PORTIONS!I32*USAGE!$G$9</f>
        <v>0</v>
      </c>
      <c r="J32" s="184">
        <f>PORTIONS!J32*USAGE!$G$10</f>
        <v>0</v>
      </c>
      <c r="K32" s="184">
        <f>PORTIONS!K32*USAGE!$G$11</f>
        <v>0</v>
      </c>
      <c r="L32" s="184">
        <f>PORTIONS!L32*USAGE!$G$12</f>
        <v>0</v>
      </c>
      <c r="M32" s="140">
        <f>PORTIONS!M32*USAGE!$G$13</f>
        <v>0</v>
      </c>
      <c r="N32" s="184">
        <f>PORTIONS!N32*USAGE!$G$14</f>
        <v>0.04902276923</v>
      </c>
      <c r="O32" s="184">
        <f>PORTIONS!O32*USAGE!$G$15</f>
        <v>0</v>
      </c>
      <c r="P32" s="184">
        <f>PORTIONS!P32*USAGE!$G$16</f>
        <v>0</v>
      </c>
      <c r="Q32" s="140">
        <f>PORTIONS!Q32*USAGE!$G$17</f>
        <v>0</v>
      </c>
      <c r="R32" s="184">
        <f>PORTIONS!R32*USAGE!$G$18</f>
        <v>0</v>
      </c>
      <c r="S32" s="184">
        <f>PORTIONS!S32*USAGE!$G$19</f>
        <v>0</v>
      </c>
      <c r="T32" s="184">
        <f>PORTIONS!T32*USAGE!$G$20</f>
        <v>0</v>
      </c>
      <c r="U32" s="184">
        <f>PORTIONS!U32*USAGE!$G$21</f>
        <v>0</v>
      </c>
      <c r="V32" s="222">
        <f t="shared" si="1"/>
        <v>0.04902276923</v>
      </c>
    </row>
    <row r="33">
      <c r="A33" s="139" t="str">
        <f>COSTS!A33&amp;" (g)"</f>
        <v>Pepperoni (g)</v>
      </c>
      <c r="B33" s="140">
        <f>PORTIONS!B33*USAGE!$G$2</f>
        <v>0</v>
      </c>
      <c r="C33" s="184">
        <f>PORTIONS!C33*USAGE!$G$3</f>
        <v>0</v>
      </c>
      <c r="D33" s="184">
        <f>PORTIONS!D33*USAGE!$G$4</f>
        <v>0</v>
      </c>
      <c r="E33" s="184">
        <f>PORTIONS!E33*USAGE!$G$5</f>
        <v>0</v>
      </c>
      <c r="F33" s="184">
        <f>PORTIONS!F33*USAGE!$G$6</f>
        <v>0</v>
      </c>
      <c r="G33" s="184">
        <f>PORTIONS!G33*USAGE!$G$7</f>
        <v>0</v>
      </c>
      <c r="H33" s="184">
        <f>PORTIONS!H33*USAGE!$G$8</f>
        <v>0</v>
      </c>
      <c r="I33" s="184">
        <f>PORTIONS!I33*USAGE!$G$9</f>
        <v>0</v>
      </c>
      <c r="J33" s="184">
        <f>PORTIONS!J33*USAGE!$G$10</f>
        <v>1387.776923</v>
      </c>
      <c r="K33" s="184">
        <f>PORTIONS!K33*USAGE!$G$11</f>
        <v>0</v>
      </c>
      <c r="L33" s="184">
        <f>PORTIONS!L33*USAGE!$G$12</f>
        <v>0</v>
      </c>
      <c r="M33" s="140">
        <f>PORTIONS!M33*USAGE!$G$13</f>
        <v>0</v>
      </c>
      <c r="N33" s="184">
        <f>PORTIONS!N33*USAGE!$G$14</f>
        <v>0</v>
      </c>
      <c r="O33" s="184">
        <f>PORTIONS!O33*USAGE!$G$15</f>
        <v>0</v>
      </c>
      <c r="P33" s="184">
        <f>PORTIONS!P33*USAGE!$G$16</f>
        <v>0</v>
      </c>
      <c r="Q33" s="140">
        <f>PORTIONS!Q33*USAGE!$G$17</f>
        <v>0</v>
      </c>
      <c r="R33" s="184">
        <f>PORTIONS!R33*USAGE!$G$18</f>
        <v>0</v>
      </c>
      <c r="S33" s="184">
        <f>PORTIONS!S33*USAGE!$G$19</f>
        <v>0</v>
      </c>
      <c r="T33" s="184">
        <f>PORTIONS!T33*USAGE!$G$20</f>
        <v>0</v>
      </c>
      <c r="U33" s="184">
        <f>PORTIONS!U33*USAGE!$G$21</f>
        <v>0</v>
      </c>
      <c r="V33" s="222">
        <f t="shared" si="1"/>
        <v>1387.776923</v>
      </c>
    </row>
    <row r="34">
      <c r="A34" s="139" t="str">
        <f>COSTS!A34&amp;" (g)"</f>
        <v>Rosemary (g)</v>
      </c>
      <c r="B34" s="140">
        <f>PORTIONS!B34*USAGE!$G$2</f>
        <v>0</v>
      </c>
      <c r="C34" s="184">
        <f>PORTIONS!C34*USAGE!$G$3</f>
        <v>0</v>
      </c>
      <c r="D34" s="184">
        <f>PORTIONS!D34*USAGE!$G$4</f>
        <v>0</v>
      </c>
      <c r="E34" s="184">
        <f>PORTIONS!E34*USAGE!$G$5</f>
        <v>0</v>
      </c>
      <c r="F34" s="184">
        <f>PORTIONS!F34*USAGE!$G$6</f>
        <v>0</v>
      </c>
      <c r="G34" s="184">
        <f>PORTIONS!G34*USAGE!$G$7</f>
        <v>0</v>
      </c>
      <c r="H34" s="184">
        <f>PORTIONS!H34*USAGE!$G$8</f>
        <v>0</v>
      </c>
      <c r="I34" s="184">
        <f>PORTIONS!I34*USAGE!$G$9</f>
        <v>1.441846154</v>
      </c>
      <c r="J34" s="184">
        <f>PORTIONS!J34*USAGE!$G$10</f>
        <v>0</v>
      </c>
      <c r="K34" s="184">
        <f>PORTIONS!K34*USAGE!$G$11</f>
        <v>0</v>
      </c>
      <c r="L34" s="184">
        <f>PORTIONS!L34*USAGE!$G$12</f>
        <v>0</v>
      </c>
      <c r="M34" s="140">
        <f>PORTIONS!M34*USAGE!$G$13</f>
        <v>0</v>
      </c>
      <c r="N34" s="184">
        <f>PORTIONS!N34*USAGE!$G$14</f>
        <v>0</v>
      </c>
      <c r="O34" s="184">
        <f>PORTIONS!O34*USAGE!$G$15</f>
        <v>0</v>
      </c>
      <c r="P34" s="184">
        <f>PORTIONS!P34*USAGE!$G$16</f>
        <v>0</v>
      </c>
      <c r="Q34" s="140">
        <f>PORTIONS!Q34*USAGE!$G$17</f>
        <v>0</v>
      </c>
      <c r="R34" s="184">
        <f>PORTIONS!R34*USAGE!$G$18</f>
        <v>0</v>
      </c>
      <c r="S34" s="184">
        <f>PORTIONS!S34*USAGE!$G$19</f>
        <v>0</v>
      </c>
      <c r="T34" s="184">
        <f>PORTIONS!T34*USAGE!$G$20</f>
        <v>0</v>
      </c>
      <c r="U34" s="184">
        <f>PORTIONS!U34*USAGE!$G$21</f>
        <v>0</v>
      </c>
      <c r="V34" s="222">
        <f t="shared" si="1"/>
        <v>1.441846154</v>
      </c>
    </row>
    <row r="35">
      <c r="A35" s="139" t="str">
        <f>COSTS!A35&amp;" (g)"</f>
        <v>SALT, GRANULATED (g)</v>
      </c>
      <c r="B35" s="140">
        <f>PORTIONS!B35*USAGE!$G$2</f>
        <v>0</v>
      </c>
      <c r="C35" s="184">
        <f>PORTIONS!C35*USAGE!$G$3</f>
        <v>0</v>
      </c>
      <c r="D35" s="184">
        <f>PORTIONS!D35*USAGE!$G$4</f>
        <v>0</v>
      </c>
      <c r="E35" s="184">
        <f>PORTIONS!E35*USAGE!$G$5</f>
        <v>0</v>
      </c>
      <c r="F35" s="184">
        <f>PORTIONS!F35*USAGE!$G$6</f>
        <v>0</v>
      </c>
      <c r="G35" s="184">
        <f>PORTIONS!G35*USAGE!$G$7</f>
        <v>0</v>
      </c>
      <c r="H35" s="184">
        <f>PORTIONS!H35*USAGE!$G$8</f>
        <v>0</v>
      </c>
      <c r="I35" s="184">
        <f>PORTIONS!I35*USAGE!$G$9</f>
        <v>0</v>
      </c>
      <c r="J35" s="184">
        <f>PORTIONS!J35*USAGE!$G$10</f>
        <v>0</v>
      </c>
      <c r="K35" s="184">
        <f>PORTIONS!K35*USAGE!$G$11</f>
        <v>0</v>
      </c>
      <c r="L35" s="184">
        <f>PORTIONS!L35*USAGE!$G$12</f>
        <v>0</v>
      </c>
      <c r="M35" s="140">
        <f>PORTIONS!M35*USAGE!$G$13</f>
        <v>0</v>
      </c>
      <c r="N35" s="184">
        <f>PORTIONS!N35*USAGE!$G$14</f>
        <v>0</v>
      </c>
      <c r="O35" s="184">
        <f>PORTIONS!O35*USAGE!$G$15</f>
        <v>0</v>
      </c>
      <c r="P35" s="184">
        <f>PORTIONS!P35*USAGE!$G$16</f>
        <v>0</v>
      </c>
      <c r="Q35" s="140">
        <f>PORTIONS!Q35*USAGE!$G$17</f>
        <v>0</v>
      </c>
      <c r="R35" s="184">
        <f>PORTIONS!R35*USAGE!$G$18</f>
        <v>0</v>
      </c>
      <c r="S35" s="184">
        <f>PORTIONS!S35*USAGE!$G$19</f>
        <v>0</v>
      </c>
      <c r="T35" s="184">
        <f>PORTIONS!T35*USAGE!$G$20</f>
        <v>0</v>
      </c>
      <c r="U35" s="184">
        <f>PORTIONS!U35*USAGE!$G$21</f>
        <v>0</v>
      </c>
      <c r="V35" s="222">
        <f t="shared" si="1"/>
        <v>0</v>
      </c>
    </row>
    <row r="36">
      <c r="A36" s="139" t="str">
        <f>COSTS!A36&amp;" (g)"</f>
        <v>Salt, rock (g)</v>
      </c>
      <c r="B36" s="140">
        <f>PORTIONS!B36*USAGE!$G$2</f>
        <v>0</v>
      </c>
      <c r="C36" s="184">
        <f>PORTIONS!C36*USAGE!$G$3</f>
        <v>0</v>
      </c>
      <c r="D36" s="184">
        <f>PORTIONS!D36*USAGE!$G$4</f>
        <v>0</v>
      </c>
      <c r="E36" s="184">
        <f>PORTIONS!E36*USAGE!$G$5</f>
        <v>0</v>
      </c>
      <c r="F36" s="184">
        <f>PORTIONS!F36*USAGE!$G$6</f>
        <v>0</v>
      </c>
      <c r="G36" s="184">
        <f>PORTIONS!G36*USAGE!$G$7</f>
        <v>0</v>
      </c>
      <c r="H36" s="184">
        <f>PORTIONS!H36*USAGE!$G$8</f>
        <v>0</v>
      </c>
      <c r="I36" s="184">
        <f>PORTIONS!I36*USAGE!$G$9</f>
        <v>0</v>
      </c>
      <c r="J36" s="184">
        <f>PORTIONS!J36*USAGE!$G$10</f>
        <v>0</v>
      </c>
      <c r="K36" s="184">
        <f>PORTIONS!K36*USAGE!$G$11</f>
        <v>0</v>
      </c>
      <c r="L36" s="184">
        <f>PORTIONS!L36*USAGE!$G$12</f>
        <v>0</v>
      </c>
      <c r="M36" s="140">
        <f>PORTIONS!M36*USAGE!$G$13</f>
        <v>0</v>
      </c>
      <c r="N36" s="184">
        <f>PORTIONS!N36*USAGE!$G$14</f>
        <v>0</v>
      </c>
      <c r="O36" s="184">
        <f>PORTIONS!O36*USAGE!$G$15</f>
        <v>0.02306953846</v>
      </c>
      <c r="P36" s="184">
        <f>PORTIONS!P36*USAGE!$G$16</f>
        <v>0</v>
      </c>
      <c r="Q36" s="140">
        <f>PORTIONS!Q36*USAGE!$G$17</f>
        <v>0</v>
      </c>
      <c r="R36" s="184">
        <f>PORTIONS!R36*USAGE!$G$18</f>
        <v>0</v>
      </c>
      <c r="S36" s="184">
        <f>PORTIONS!S36*USAGE!$G$19</f>
        <v>0</v>
      </c>
      <c r="T36" s="184">
        <f>PORTIONS!T36*USAGE!$G$20</f>
        <v>0</v>
      </c>
      <c r="U36" s="184">
        <f>PORTIONS!U36*USAGE!$G$21</f>
        <v>0</v>
      </c>
      <c r="V36" s="222">
        <f t="shared" si="1"/>
        <v>0.02306953846</v>
      </c>
    </row>
    <row r="37">
      <c r="A37" s="139" t="str">
        <f>COSTS!A37&amp;" (g)"</f>
        <v>Sausage (g)</v>
      </c>
      <c r="B37" s="140">
        <f>PORTIONS!B37*USAGE!$G$2</f>
        <v>0</v>
      </c>
      <c r="C37" s="184">
        <f>PORTIONS!C37*USAGE!$G$3</f>
        <v>0</v>
      </c>
      <c r="D37" s="184">
        <f>PORTIONS!D37*USAGE!$G$4</f>
        <v>0</v>
      </c>
      <c r="E37" s="184">
        <f>PORTIONS!E37*USAGE!$G$5</f>
        <v>0</v>
      </c>
      <c r="F37" s="184">
        <f>PORTIONS!F37*USAGE!$G$6</f>
        <v>1255.607692</v>
      </c>
      <c r="G37" s="184">
        <f>PORTIONS!G37*USAGE!$G$7</f>
        <v>0</v>
      </c>
      <c r="H37" s="184">
        <f>PORTIONS!H37*USAGE!$G$8</f>
        <v>0</v>
      </c>
      <c r="I37" s="184">
        <f>PORTIONS!I37*USAGE!$G$9</f>
        <v>0</v>
      </c>
      <c r="J37" s="184">
        <f>PORTIONS!J37*USAGE!$G$10</f>
        <v>0</v>
      </c>
      <c r="K37" s="184">
        <f>PORTIONS!K37*USAGE!$G$11</f>
        <v>0</v>
      </c>
      <c r="L37" s="184">
        <f>PORTIONS!L37*USAGE!$G$12</f>
        <v>0</v>
      </c>
      <c r="M37" s="140">
        <f>PORTIONS!M37*USAGE!$G$13</f>
        <v>0</v>
      </c>
      <c r="N37" s="184">
        <f>PORTIONS!N37*USAGE!$G$14</f>
        <v>0</v>
      </c>
      <c r="O37" s="184">
        <f>PORTIONS!O37*USAGE!$G$15</f>
        <v>0</v>
      </c>
      <c r="P37" s="184">
        <f>PORTIONS!P37*USAGE!$G$16</f>
        <v>0</v>
      </c>
      <c r="Q37" s="140">
        <f>PORTIONS!Q37*USAGE!$G$17</f>
        <v>0</v>
      </c>
      <c r="R37" s="184">
        <f>PORTIONS!R37*USAGE!$G$18</f>
        <v>0</v>
      </c>
      <c r="S37" s="184">
        <f>PORTIONS!S37*USAGE!$G$19</f>
        <v>0</v>
      </c>
      <c r="T37" s="184">
        <f>PORTIONS!T37*USAGE!$G$20</f>
        <v>0</v>
      </c>
      <c r="U37" s="184">
        <f>PORTIONS!U37*USAGE!$G$21</f>
        <v>0</v>
      </c>
      <c r="V37" s="222">
        <f t="shared" si="1"/>
        <v>1255.607692</v>
      </c>
    </row>
    <row r="38">
      <c r="A38" s="139" t="str">
        <f>COSTS!A38&amp;" (g)"</f>
        <v>Smokey Blue Cheese (g)</v>
      </c>
      <c r="B38" s="140">
        <f>PORTIONS!B38*USAGE!$G$2</f>
        <v>0</v>
      </c>
      <c r="C38" s="184">
        <f>PORTIONS!C38*USAGE!$G$3</f>
        <v>0</v>
      </c>
      <c r="D38" s="184">
        <f>PORTIONS!D38*USAGE!$G$4</f>
        <v>0</v>
      </c>
      <c r="E38" s="184">
        <f>PORTIONS!E38*USAGE!$G$5</f>
        <v>0</v>
      </c>
      <c r="F38" s="184">
        <f>PORTIONS!F38*USAGE!$G$6</f>
        <v>0</v>
      </c>
      <c r="G38" s="184">
        <f>PORTIONS!G38*USAGE!$G$7</f>
        <v>0</v>
      </c>
      <c r="H38" s="184">
        <f>PORTIONS!H38*USAGE!$G$8</f>
        <v>0</v>
      </c>
      <c r="I38" s="184">
        <f>PORTIONS!I38*USAGE!$G$9</f>
        <v>144.1846154</v>
      </c>
      <c r="J38" s="184">
        <f>PORTIONS!J38*USAGE!$G$10</f>
        <v>0</v>
      </c>
      <c r="K38" s="184">
        <f>PORTIONS!K38*USAGE!$G$11</f>
        <v>144.1846154</v>
      </c>
      <c r="L38" s="184">
        <f>PORTIONS!L38*USAGE!$G$12</f>
        <v>0</v>
      </c>
      <c r="M38" s="140">
        <f>PORTIONS!M38*USAGE!$G$13</f>
        <v>0</v>
      </c>
      <c r="N38" s="184">
        <f>PORTIONS!N38*USAGE!$G$14</f>
        <v>0</v>
      </c>
      <c r="O38" s="184">
        <f>PORTIONS!O38*USAGE!$G$15</f>
        <v>0</v>
      </c>
      <c r="P38" s="184">
        <f>PORTIONS!P38*USAGE!$G$16</f>
        <v>60.07692308</v>
      </c>
      <c r="Q38" s="140">
        <f>PORTIONS!Q38*USAGE!$G$17</f>
        <v>0</v>
      </c>
      <c r="R38" s="184">
        <f>PORTIONS!R38*USAGE!$G$18</f>
        <v>0</v>
      </c>
      <c r="S38" s="184">
        <f>PORTIONS!S38*USAGE!$G$19</f>
        <v>0</v>
      </c>
      <c r="T38" s="184">
        <f>PORTIONS!T38*USAGE!$G$20</f>
        <v>0</v>
      </c>
      <c r="U38" s="184">
        <f>PORTIONS!U38*USAGE!$G$21</f>
        <v>0</v>
      </c>
      <c r="V38" s="222">
        <f t="shared" si="1"/>
        <v>348.4461538</v>
      </c>
    </row>
    <row r="39">
      <c r="A39" s="139" t="str">
        <f>COSTS!A39&amp;" (g)"</f>
        <v>Spinach (g)</v>
      </c>
      <c r="B39" s="140">
        <f>PORTIONS!B39*USAGE!$G$2</f>
        <v>0</v>
      </c>
      <c r="C39" s="184">
        <f>PORTIONS!C39*USAGE!$G$3</f>
        <v>0</v>
      </c>
      <c r="D39" s="184">
        <f>PORTIONS!D39*USAGE!$G$4</f>
        <v>0</v>
      </c>
      <c r="E39" s="184">
        <f>PORTIONS!E39*USAGE!$G$5</f>
        <v>0</v>
      </c>
      <c r="F39" s="184">
        <f>PORTIONS!F39*USAGE!$G$6</f>
        <v>0</v>
      </c>
      <c r="G39" s="184">
        <f>PORTIONS!G39*USAGE!$G$7</f>
        <v>0</v>
      </c>
      <c r="H39" s="184">
        <f>PORTIONS!H39*USAGE!$G$8</f>
        <v>0</v>
      </c>
      <c r="I39" s="184">
        <f>PORTIONS!I39*USAGE!$G$9</f>
        <v>0</v>
      </c>
      <c r="J39" s="184">
        <f>PORTIONS!J39*USAGE!$G$10</f>
        <v>0</v>
      </c>
      <c r="K39" s="184">
        <f>PORTIONS!K39*USAGE!$G$11</f>
        <v>0</v>
      </c>
      <c r="L39" s="184">
        <f>PORTIONS!L39*USAGE!$G$12</f>
        <v>216.2769231</v>
      </c>
      <c r="M39" s="140">
        <f>PORTIONS!M39*USAGE!$G$13</f>
        <v>0</v>
      </c>
      <c r="N39" s="184">
        <f>PORTIONS!N39*USAGE!$G$14</f>
        <v>0</v>
      </c>
      <c r="O39" s="184">
        <f>PORTIONS!O39*USAGE!$G$15</f>
        <v>0</v>
      </c>
      <c r="P39" s="184">
        <f>PORTIONS!P39*USAGE!$G$16</f>
        <v>216.2769231</v>
      </c>
      <c r="Q39" s="140">
        <f>PORTIONS!Q39*USAGE!$G$17</f>
        <v>0</v>
      </c>
      <c r="R39" s="184">
        <f>PORTIONS!R39*USAGE!$G$18</f>
        <v>0</v>
      </c>
      <c r="S39" s="184">
        <f>PORTIONS!S39*USAGE!$G$19</f>
        <v>0</v>
      </c>
      <c r="T39" s="184">
        <f>PORTIONS!T39*USAGE!$G$20</f>
        <v>0</v>
      </c>
      <c r="U39" s="184">
        <f>PORTIONS!U39*USAGE!$G$21</f>
        <v>0</v>
      </c>
      <c r="V39" s="222">
        <f t="shared" si="1"/>
        <v>432.5538462</v>
      </c>
    </row>
    <row r="40">
      <c r="A40" s="139" t="str">
        <f>COSTS!A40&amp;" (g)"</f>
        <v>SUGAR (g)</v>
      </c>
      <c r="B40" s="140">
        <f>PORTIONS!B40*USAGE!$G$2</f>
        <v>0</v>
      </c>
      <c r="C40" s="184">
        <f>PORTIONS!C40*USAGE!$G$3</f>
        <v>0</v>
      </c>
      <c r="D40" s="184">
        <f>PORTIONS!D40*USAGE!$G$4</f>
        <v>0</v>
      </c>
      <c r="E40" s="184">
        <f>PORTIONS!E40*USAGE!$G$5</f>
        <v>0</v>
      </c>
      <c r="F40" s="184">
        <f>PORTIONS!F40*USAGE!$G$6</f>
        <v>0</v>
      </c>
      <c r="G40" s="184">
        <f>PORTIONS!G40*USAGE!$G$7</f>
        <v>0</v>
      </c>
      <c r="H40" s="184">
        <f>PORTIONS!H40*USAGE!$G$8</f>
        <v>0</v>
      </c>
      <c r="I40" s="184">
        <f>PORTIONS!I40*USAGE!$G$9</f>
        <v>0</v>
      </c>
      <c r="J40" s="184">
        <f>PORTIONS!J40*USAGE!$G$10</f>
        <v>0</v>
      </c>
      <c r="K40" s="184">
        <f>PORTIONS!K40*USAGE!$G$11</f>
        <v>0</v>
      </c>
      <c r="L40" s="184">
        <f>PORTIONS!L40*USAGE!$G$12</f>
        <v>0</v>
      </c>
      <c r="M40" s="140">
        <f>PORTIONS!M40*USAGE!$G$13</f>
        <v>0</v>
      </c>
      <c r="N40" s="184">
        <f>PORTIONS!N40*USAGE!$G$14</f>
        <v>0</v>
      </c>
      <c r="O40" s="184">
        <f>PORTIONS!O40*USAGE!$G$15</f>
        <v>0</v>
      </c>
      <c r="P40" s="184">
        <f>PORTIONS!P40*USAGE!$G$16</f>
        <v>0</v>
      </c>
      <c r="Q40" s="140">
        <f>PORTIONS!Q40*USAGE!$G$17</f>
        <v>0</v>
      </c>
      <c r="R40" s="184">
        <f>PORTIONS!R40*USAGE!$G$18</f>
        <v>0</v>
      </c>
      <c r="S40" s="184">
        <f>PORTIONS!S40*USAGE!$G$19</f>
        <v>0</v>
      </c>
      <c r="T40" s="184">
        <f>PORTIONS!T40*USAGE!$G$20</f>
        <v>0</v>
      </c>
      <c r="U40" s="184">
        <f>PORTIONS!U40*USAGE!$G$21</f>
        <v>0</v>
      </c>
      <c r="V40" s="222">
        <f t="shared" si="1"/>
        <v>0</v>
      </c>
    </row>
    <row r="41">
      <c r="A41" s="139" t="str">
        <f>COSTS!A41&amp;" (g)"</f>
        <v>TOMATO FILLETS (g)</v>
      </c>
      <c r="B41" s="140">
        <f>PORTIONS!B41*USAGE!$G$2</f>
        <v>0</v>
      </c>
      <c r="C41" s="184">
        <f>PORTIONS!C41*USAGE!$G$3</f>
        <v>0</v>
      </c>
      <c r="D41" s="184">
        <f>PORTIONS!D41*USAGE!$G$4</f>
        <v>0</v>
      </c>
      <c r="E41" s="184">
        <f>PORTIONS!E41*USAGE!$G$5</f>
        <v>0</v>
      </c>
      <c r="F41" s="184">
        <f>PORTIONS!F41*USAGE!$G$6</f>
        <v>0</v>
      </c>
      <c r="G41" s="184">
        <f>PORTIONS!G41*USAGE!$G$7</f>
        <v>0</v>
      </c>
      <c r="H41" s="184">
        <f>PORTIONS!H41*USAGE!$G$8</f>
        <v>0</v>
      </c>
      <c r="I41" s="184">
        <f>PORTIONS!I41*USAGE!$G$9</f>
        <v>0</v>
      </c>
      <c r="J41" s="184">
        <f>PORTIONS!J41*USAGE!$G$10</f>
        <v>0</v>
      </c>
      <c r="K41" s="184">
        <f>PORTIONS!K41*USAGE!$G$11</f>
        <v>0</v>
      </c>
      <c r="L41" s="184">
        <f>PORTIONS!L41*USAGE!$G$12</f>
        <v>0</v>
      </c>
      <c r="M41" s="140">
        <f>PORTIONS!M41*USAGE!$G$13</f>
        <v>0</v>
      </c>
      <c r="N41" s="184">
        <f>PORTIONS!N41*USAGE!$G$14</f>
        <v>0</v>
      </c>
      <c r="O41" s="184">
        <f>PORTIONS!O41*USAGE!$G$15</f>
        <v>0</v>
      </c>
      <c r="P41" s="184">
        <f>PORTIONS!P41*USAGE!$G$16</f>
        <v>0</v>
      </c>
      <c r="Q41" s="140">
        <f>PORTIONS!Q41*USAGE!$G$17</f>
        <v>0</v>
      </c>
      <c r="R41" s="184">
        <f>PORTIONS!R41*USAGE!$G$18</f>
        <v>0</v>
      </c>
      <c r="S41" s="184">
        <f>PORTIONS!S41*USAGE!$G$19</f>
        <v>0</v>
      </c>
      <c r="T41" s="184">
        <f>PORTIONS!T41*USAGE!$G$20</f>
        <v>0</v>
      </c>
      <c r="U41" s="184">
        <f>PORTIONS!U41*USAGE!$G$21</f>
        <v>0</v>
      </c>
      <c r="V41" s="222">
        <f t="shared" si="1"/>
        <v>0</v>
      </c>
    </row>
    <row r="42">
      <c r="A42" s="139" t="str">
        <f>COSTS!A42&amp;" (g)"</f>
        <v>Tomatoes, grape (g)</v>
      </c>
      <c r="B42" s="140">
        <f>PORTIONS!B42*USAGE!$G$2</f>
        <v>0</v>
      </c>
      <c r="C42" s="184">
        <f>PORTIONS!C42*USAGE!$G$3</f>
        <v>0</v>
      </c>
      <c r="D42" s="184">
        <f>PORTIONS!D42*USAGE!$G$4</f>
        <v>0</v>
      </c>
      <c r="E42" s="184">
        <f>PORTIONS!E42*USAGE!$G$5</f>
        <v>0</v>
      </c>
      <c r="F42" s="184">
        <f>PORTIONS!F42*USAGE!$G$6</f>
        <v>0</v>
      </c>
      <c r="G42" s="184">
        <f>PORTIONS!G42*USAGE!$G$7</f>
        <v>0</v>
      </c>
      <c r="H42" s="184">
        <f>PORTIONS!H42*USAGE!$G$8</f>
        <v>0</v>
      </c>
      <c r="I42" s="184">
        <f>PORTIONS!I42*USAGE!$G$9</f>
        <v>0</v>
      </c>
      <c r="J42" s="184">
        <f>PORTIONS!J42*USAGE!$G$10</f>
        <v>0</v>
      </c>
      <c r="K42" s="184">
        <f>PORTIONS!K42*USAGE!$G$11</f>
        <v>0</v>
      </c>
      <c r="L42" s="184">
        <f>PORTIONS!L42*USAGE!$G$12</f>
        <v>0</v>
      </c>
      <c r="M42" s="140">
        <f>PORTIONS!M42*USAGE!$G$13</f>
        <v>0</v>
      </c>
      <c r="N42" s="184">
        <f>PORTIONS!N42*USAGE!$G$14</f>
        <v>0</v>
      </c>
      <c r="O42" s="184">
        <f>PORTIONS!O42*USAGE!$G$15</f>
        <v>115.3476923</v>
      </c>
      <c r="P42" s="184">
        <f>PORTIONS!P42*USAGE!$G$16</f>
        <v>0</v>
      </c>
      <c r="Q42" s="140">
        <f>PORTIONS!Q42*USAGE!$G$17</f>
        <v>0</v>
      </c>
      <c r="R42" s="184">
        <f>PORTIONS!R42*USAGE!$G$18</f>
        <v>0</v>
      </c>
      <c r="S42" s="184">
        <f>PORTIONS!S42*USAGE!$G$19</f>
        <v>0</v>
      </c>
      <c r="T42" s="184">
        <f>PORTIONS!T42*USAGE!$G$20</f>
        <v>0</v>
      </c>
      <c r="U42" s="184">
        <f>PORTIONS!U42*USAGE!$G$21</f>
        <v>0</v>
      </c>
      <c r="V42" s="222">
        <f t="shared" si="1"/>
        <v>115.3476923</v>
      </c>
    </row>
    <row r="43">
      <c r="A43" s="139" t="str">
        <f>COSTS!A43&amp;" (g)"</f>
        <v>WATER (g)</v>
      </c>
      <c r="B43" s="140">
        <f>PORTIONS!B43*USAGE!$G$2</f>
        <v>0</v>
      </c>
      <c r="C43" s="184">
        <f>PORTIONS!C43*USAGE!$G$3</f>
        <v>0</v>
      </c>
      <c r="D43" s="184">
        <f>PORTIONS!D43*USAGE!$G$4</f>
        <v>0</v>
      </c>
      <c r="E43" s="184">
        <f>PORTIONS!E43*USAGE!$G$5</f>
        <v>0</v>
      </c>
      <c r="F43" s="184">
        <f>PORTIONS!F43*USAGE!$G$6</f>
        <v>0</v>
      </c>
      <c r="G43" s="184">
        <f>PORTIONS!G43*USAGE!$G$7</f>
        <v>0</v>
      </c>
      <c r="H43" s="184">
        <f>PORTIONS!H43*USAGE!$G$8</f>
        <v>0</v>
      </c>
      <c r="I43" s="184">
        <f>PORTIONS!I43*USAGE!$G$9</f>
        <v>0</v>
      </c>
      <c r="J43" s="184">
        <f>PORTIONS!J43*USAGE!$G$10</f>
        <v>0</v>
      </c>
      <c r="K43" s="184">
        <f>PORTIONS!K43*USAGE!$G$11</f>
        <v>0</v>
      </c>
      <c r="L43" s="184">
        <f>PORTIONS!L43*USAGE!$G$12</f>
        <v>0</v>
      </c>
      <c r="M43" s="140">
        <f>PORTIONS!M43*USAGE!$G$13</f>
        <v>0</v>
      </c>
      <c r="N43" s="184">
        <f>PORTIONS!N43*USAGE!$G$14</f>
        <v>0</v>
      </c>
      <c r="O43" s="184">
        <f>PORTIONS!O43*USAGE!$G$15</f>
        <v>0</v>
      </c>
      <c r="P43" s="184">
        <f>PORTIONS!P43*USAGE!$G$16</f>
        <v>0</v>
      </c>
      <c r="Q43" s="140">
        <f>PORTIONS!Q43*USAGE!$G$17</f>
        <v>0</v>
      </c>
      <c r="R43" s="184">
        <f>PORTIONS!R43*USAGE!$G$18</f>
        <v>0</v>
      </c>
      <c r="S43" s="184">
        <f>PORTIONS!S43*USAGE!$G$19</f>
        <v>0</v>
      </c>
      <c r="T43" s="184">
        <f>PORTIONS!T43*USAGE!$G$20</f>
        <v>0</v>
      </c>
      <c r="U43" s="184">
        <f>PORTIONS!U43*USAGE!$G$21</f>
        <v>0</v>
      </c>
      <c r="V43" s="222">
        <f t="shared" si="1"/>
        <v>0</v>
      </c>
    </row>
    <row r="44">
      <c r="A44" s="139" t="str">
        <f>COSTS!A44&amp;" (g)"</f>
        <v>YEAST (g)</v>
      </c>
      <c r="B44" s="140">
        <f>PORTIONS!B44*USAGE!$G$2</f>
        <v>0</v>
      </c>
      <c r="C44" s="184">
        <f>PORTIONS!C44*USAGE!$G$3</f>
        <v>0</v>
      </c>
      <c r="D44" s="184">
        <f>PORTIONS!D44*USAGE!$G$4</f>
        <v>0</v>
      </c>
      <c r="E44" s="184">
        <f>PORTIONS!E44*USAGE!$G$5</f>
        <v>0</v>
      </c>
      <c r="F44" s="184">
        <f>PORTIONS!F44*USAGE!$G$6</f>
        <v>0</v>
      </c>
      <c r="G44" s="184">
        <f>PORTIONS!G44*USAGE!$G$7</f>
        <v>0</v>
      </c>
      <c r="H44" s="184">
        <f>PORTIONS!H44*USAGE!$G$8</f>
        <v>0</v>
      </c>
      <c r="I44" s="184">
        <f>PORTIONS!I44*USAGE!$G$9</f>
        <v>0</v>
      </c>
      <c r="J44" s="184">
        <f>PORTIONS!J44*USAGE!$G$10</f>
        <v>0</v>
      </c>
      <c r="K44" s="184">
        <f>PORTIONS!K44*USAGE!$G$11</f>
        <v>0</v>
      </c>
      <c r="L44" s="184">
        <f>PORTIONS!L44*USAGE!$G$12</f>
        <v>0</v>
      </c>
      <c r="M44" s="140">
        <f>PORTIONS!M44*USAGE!$G$13</f>
        <v>0</v>
      </c>
      <c r="N44" s="184">
        <f>PORTIONS!N44*USAGE!$G$14</f>
        <v>0</v>
      </c>
      <c r="O44" s="184">
        <f>PORTIONS!O44*USAGE!$G$15</f>
        <v>0</v>
      </c>
      <c r="P44" s="184">
        <f>PORTIONS!P44*USAGE!$G$16</f>
        <v>0</v>
      </c>
      <c r="Q44" s="140">
        <f>PORTIONS!Q44*USAGE!$G$17</f>
        <v>0</v>
      </c>
      <c r="R44" s="184">
        <f>PORTIONS!R45*USAGE!$G$18</f>
        <v>0</v>
      </c>
      <c r="S44" s="184">
        <f>PORTIONS!S45*USAGE!$G$19</f>
        <v>0</v>
      </c>
      <c r="T44" s="184">
        <f>PORTIONS!T45*USAGE!$G$20</f>
        <v>0</v>
      </c>
      <c r="U44" s="184">
        <f>PORTIONS!U45*USAGE!$G$21</f>
        <v>0</v>
      </c>
      <c r="V44" s="222">
        <f t="shared" si="1"/>
        <v>0</v>
      </c>
    </row>
    <row r="45">
      <c r="A45" s="139" t="str">
        <f>COSTS!A45&amp;" (g)"</f>
        <v>z* Kalamata olives (g)</v>
      </c>
      <c r="B45" s="140">
        <f>PORTIONS!B45*USAGE!$G$2</f>
        <v>0</v>
      </c>
      <c r="C45" s="184">
        <f>PORTIONS!C45*USAGE!$G$3</f>
        <v>0</v>
      </c>
      <c r="D45" s="184">
        <f>PORTIONS!D45*USAGE!$G$4</f>
        <v>0</v>
      </c>
      <c r="E45" s="184">
        <f>PORTIONS!E45*USAGE!$G$5</f>
        <v>0</v>
      </c>
      <c r="F45" s="184">
        <f>PORTIONS!F45*USAGE!$G$6</f>
        <v>0</v>
      </c>
      <c r="G45" s="184">
        <f>PORTIONS!G45*USAGE!$G$7</f>
        <v>0</v>
      </c>
      <c r="H45" s="184">
        <f>PORTIONS!H45*USAGE!$G$8</f>
        <v>0</v>
      </c>
      <c r="I45" s="184">
        <f>PORTIONS!I45*USAGE!$G$9</f>
        <v>0</v>
      </c>
      <c r="J45" s="184">
        <f>PORTIONS!J45*USAGE!$G$10</f>
        <v>0</v>
      </c>
      <c r="K45" s="184">
        <f>PORTIONS!K45*USAGE!$G$11</f>
        <v>0</v>
      </c>
      <c r="L45" s="184">
        <f>PORTIONS!L45*USAGE!$G$12</f>
        <v>0</v>
      </c>
      <c r="M45" s="140">
        <f>PORTIONS!M45*USAGE!$G$13</f>
        <v>0</v>
      </c>
      <c r="N45" s="184">
        <f>PORTIONS!N45*USAGE!$G$14</f>
        <v>0</v>
      </c>
      <c r="O45" s="184">
        <f>PORTIONS!O45*USAGE!$G$15</f>
        <v>0</v>
      </c>
      <c r="P45" s="184">
        <f>PORTIONS!P45*USAGE!$G$16</f>
        <v>0</v>
      </c>
      <c r="Q45" s="140">
        <f>PORTIONS!Q45*USAGE!$G$17</f>
        <v>0</v>
      </c>
      <c r="R45" s="184">
        <f>PORTIONS!R46*USAGE!$G$18</f>
        <v>0</v>
      </c>
      <c r="S45" s="184">
        <f>PORTIONS!S46*USAGE!$G$19</f>
        <v>0</v>
      </c>
      <c r="T45" s="184">
        <f>PORTIONS!T46*USAGE!$G$20</f>
        <v>0</v>
      </c>
      <c r="U45" s="184">
        <f>PORTIONS!U46*USAGE!$G$21</f>
        <v>0</v>
      </c>
      <c r="V45" s="222">
        <f t="shared" si="1"/>
        <v>0</v>
      </c>
    </row>
    <row r="46">
      <c r="A46" s="139" t="str">
        <f>COSTS!A46&amp;" (g)"</f>
        <v>z* Mozzarella, (V) (g)</v>
      </c>
      <c r="B46" s="140">
        <f>PORTIONS!B46*USAGE!$G$2</f>
        <v>0</v>
      </c>
      <c r="C46" s="184">
        <f>PORTIONS!C46*USAGE!$G$3</f>
        <v>0</v>
      </c>
      <c r="D46" s="184">
        <f>PORTIONS!D46*USAGE!$G$4</f>
        <v>0</v>
      </c>
      <c r="E46" s="184">
        <f>PORTIONS!E46*USAGE!$G$5</f>
        <v>0</v>
      </c>
      <c r="F46" s="184">
        <f>PORTIONS!F46*USAGE!$G$6</f>
        <v>0</v>
      </c>
      <c r="G46" s="184">
        <f>PORTIONS!G46*USAGE!$G$7</f>
        <v>0</v>
      </c>
      <c r="H46" s="184">
        <f>PORTIONS!H46*USAGE!$G$8</f>
        <v>0</v>
      </c>
      <c r="I46" s="184">
        <f>PORTIONS!I46*USAGE!$G$9</f>
        <v>0</v>
      </c>
      <c r="J46" s="184">
        <f>PORTIONS!J46*USAGE!$G$10</f>
        <v>0</v>
      </c>
      <c r="K46" s="184">
        <f>PORTIONS!K46*USAGE!$G$11</f>
        <v>0</v>
      </c>
      <c r="L46" s="184">
        <f>PORTIONS!L46*USAGE!$G$12</f>
        <v>0</v>
      </c>
      <c r="M46" s="140">
        <f>PORTIONS!M46*USAGE!$G$13</f>
        <v>0</v>
      </c>
      <c r="N46" s="184">
        <f>PORTIONS!N46*USAGE!$G$14</f>
        <v>0</v>
      </c>
      <c r="O46" s="184">
        <f>PORTIONS!O46*USAGE!$G$15</f>
        <v>0</v>
      </c>
      <c r="P46" s="184">
        <f>PORTIONS!P46*USAGE!$G$16</f>
        <v>0</v>
      </c>
      <c r="Q46" s="140">
        <f>PORTIONS!Q46*USAGE!$G$17</f>
        <v>0</v>
      </c>
      <c r="R46" s="184">
        <f>PORTIONS!R47*USAGE!$G$18</f>
        <v>0</v>
      </c>
      <c r="S46" s="184">
        <f>PORTIONS!S47*USAGE!$G$19</f>
        <v>0</v>
      </c>
      <c r="T46" s="184">
        <f>PORTIONS!T47*USAGE!$G$20</f>
        <v>0</v>
      </c>
      <c r="U46" s="184">
        <f>PORTIONS!U47*USAGE!$G$21</f>
        <v>0</v>
      </c>
      <c r="V46" s="222">
        <f t="shared" si="1"/>
        <v>0</v>
      </c>
    </row>
    <row r="47">
      <c r="A47" s="139" t="str">
        <f>COSTS!A47&amp;" (g)"</f>
        <v>z* Sausage, (V) (g)</v>
      </c>
      <c r="B47" s="140">
        <f>PORTIONS!B47*USAGE!$G$2</f>
        <v>0</v>
      </c>
      <c r="C47" s="184">
        <f>PORTIONS!C47*USAGE!$G$3</f>
        <v>0</v>
      </c>
      <c r="D47" s="184">
        <f>PORTIONS!D47*USAGE!$G$4</f>
        <v>0</v>
      </c>
      <c r="E47" s="184">
        <f>PORTIONS!E47*USAGE!$G$5</f>
        <v>0</v>
      </c>
      <c r="F47" s="184">
        <f>PORTIONS!F47*USAGE!$G$6</f>
        <v>0</v>
      </c>
      <c r="G47" s="184">
        <f>PORTIONS!G47*USAGE!$G$7</f>
        <v>0</v>
      </c>
      <c r="H47" s="184">
        <f>PORTIONS!H47*USAGE!$G$8</f>
        <v>0</v>
      </c>
      <c r="I47" s="184">
        <f>PORTIONS!I47*USAGE!$G$9</f>
        <v>0</v>
      </c>
      <c r="J47" s="184">
        <f>PORTIONS!J47*USAGE!$G$10</f>
        <v>0</v>
      </c>
      <c r="K47" s="184">
        <f>PORTIONS!K47*USAGE!$G$11</f>
        <v>0</v>
      </c>
      <c r="L47" s="184">
        <f>PORTIONS!L47*USAGE!$G$12</f>
        <v>0</v>
      </c>
      <c r="M47" s="140">
        <f>PORTIONS!M47*USAGE!$G$13</f>
        <v>0</v>
      </c>
      <c r="N47" s="184">
        <f>PORTIONS!N47*USAGE!$G$14</f>
        <v>0</v>
      </c>
      <c r="O47" s="184">
        <f>PORTIONS!O47*USAGE!$G$15</f>
        <v>0</v>
      </c>
      <c r="P47" s="184">
        <f>PORTIONS!P47*USAGE!$G$16</f>
        <v>0</v>
      </c>
      <c r="Q47" s="140">
        <f>PORTIONS!Q47*USAGE!$G$17</f>
        <v>0</v>
      </c>
      <c r="R47" s="184">
        <f>PORTIONS!R47*USAGE!$G$18</f>
        <v>0</v>
      </c>
      <c r="S47" s="184">
        <f>PORTIONS!S47*USAGE!$G$19</f>
        <v>0</v>
      </c>
      <c r="T47" s="184">
        <f>PORTIONS!T47*USAGE!$G$20</f>
        <v>0</v>
      </c>
      <c r="U47" s="184">
        <f>PORTIONS!U47*USAGE!$G$21</f>
        <v>0</v>
      </c>
      <c r="V47" s="222">
        <f t="shared" si="1"/>
        <v>0</v>
      </c>
    </row>
    <row r="48">
      <c r="A48" s="139" t="str">
        <f>COSTS!A48&amp;" (g)"</f>
        <v>zz* Chili pepper, crushed (g)</v>
      </c>
      <c r="B48" s="140">
        <f>PORTIONS!B48*USAGE!$G$2</f>
        <v>0</v>
      </c>
      <c r="C48" s="184">
        <f>PORTIONS!C48*USAGE!$G$3</f>
        <v>0</v>
      </c>
      <c r="D48" s="184">
        <f>PORTIONS!D48*USAGE!$G$4</f>
        <v>0</v>
      </c>
      <c r="E48" s="184">
        <f>PORTIONS!E48*USAGE!$G$5</f>
        <v>0</v>
      </c>
      <c r="F48" s="184">
        <f>PORTIONS!F48*USAGE!$G$6</f>
        <v>0</v>
      </c>
      <c r="G48" s="184">
        <f>PORTIONS!G48*USAGE!$G$7</f>
        <v>0</v>
      </c>
      <c r="H48" s="184">
        <f>PORTIONS!H48*USAGE!$G$8</f>
        <v>0</v>
      </c>
      <c r="I48" s="184">
        <f>PORTIONS!I48*USAGE!$G$9</f>
        <v>0</v>
      </c>
      <c r="J48" s="184">
        <f>PORTIONS!J48*USAGE!$G$10</f>
        <v>0</v>
      </c>
      <c r="K48" s="184">
        <f>PORTIONS!K48*USAGE!$G$11</f>
        <v>0</v>
      </c>
      <c r="L48" s="184">
        <f>PORTIONS!L48*USAGE!$G$12</f>
        <v>0</v>
      </c>
      <c r="M48" s="140">
        <f>PORTIONS!M48*USAGE!$G$13</f>
        <v>0</v>
      </c>
      <c r="N48" s="184">
        <f>PORTIONS!N48*USAGE!$G$14</f>
        <v>0</v>
      </c>
      <c r="O48" s="184">
        <f>PORTIONS!O48*USAGE!$G$15</f>
        <v>0</v>
      </c>
      <c r="P48" s="184">
        <f>PORTIONS!P48*USAGE!$G$16</f>
        <v>0</v>
      </c>
      <c r="Q48" s="140">
        <f>PORTIONS!Q48*USAGE!$G$17</f>
        <v>0</v>
      </c>
      <c r="R48" s="184">
        <f>PORTIONS!R48*USAGE!$G$18</f>
        <v>0</v>
      </c>
      <c r="S48" s="184">
        <f>PORTIONS!S48*USAGE!$G$19</f>
        <v>0</v>
      </c>
      <c r="T48" s="184">
        <f>PORTIONS!T48*USAGE!$G$20</f>
        <v>0</v>
      </c>
      <c r="U48" s="184">
        <f>PORTIONS!U48*USAGE!$G$21</f>
        <v>0</v>
      </c>
      <c r="V48" s="222">
        <f t="shared" si="1"/>
        <v>0</v>
      </c>
    </row>
    <row r="49">
      <c r="A49" s="139" t="str">
        <f>COSTS!A49&amp;" (g)"</f>
        <v>zz* Parmesan, grated (g)</v>
      </c>
      <c r="B49" s="140">
        <f>PORTIONS!B49*USAGE!$G$2</f>
        <v>0</v>
      </c>
      <c r="C49" s="184">
        <f>PORTIONS!C49*USAGE!$G$3</f>
        <v>0</v>
      </c>
      <c r="D49" s="184">
        <f>PORTIONS!D49*USAGE!$G$4</f>
        <v>0</v>
      </c>
      <c r="E49" s="184">
        <f>PORTIONS!E49*USAGE!$G$5</f>
        <v>0</v>
      </c>
      <c r="F49" s="184">
        <f>PORTIONS!F49*USAGE!$G$6</f>
        <v>0</v>
      </c>
      <c r="G49" s="184">
        <f>PORTIONS!G49*USAGE!$G$7</f>
        <v>0</v>
      </c>
      <c r="H49" s="184">
        <f>PORTIONS!H49*USAGE!$G$8</f>
        <v>0</v>
      </c>
      <c r="I49" s="184">
        <f>PORTIONS!I49*USAGE!$G$9</f>
        <v>0</v>
      </c>
      <c r="J49" s="184">
        <f>PORTIONS!J49*USAGE!$G$10</f>
        <v>0</v>
      </c>
      <c r="K49" s="184">
        <f>PORTIONS!K49*USAGE!$G$11</f>
        <v>0</v>
      </c>
      <c r="L49" s="184">
        <f>PORTIONS!L49*USAGE!$G$12</f>
        <v>0</v>
      </c>
      <c r="M49" s="140">
        <f>PORTIONS!M49*USAGE!$G$13</f>
        <v>0</v>
      </c>
      <c r="N49" s="184">
        <f>PORTIONS!N49*USAGE!$G$14</f>
        <v>0</v>
      </c>
      <c r="O49" s="184">
        <f>PORTIONS!O49*USAGE!$G$15</f>
        <v>0</v>
      </c>
      <c r="P49" s="184">
        <f>PORTIONS!P49*USAGE!$G$16</f>
        <v>0</v>
      </c>
      <c r="Q49" s="140">
        <f>PORTIONS!Q49*USAGE!$G$17</f>
        <v>0</v>
      </c>
      <c r="R49" s="184">
        <f>PORTIONS!R49*USAGE!$G$18</f>
        <v>0</v>
      </c>
      <c r="S49" s="184">
        <f>PORTIONS!S49*USAGE!$G$19</f>
        <v>0</v>
      </c>
      <c r="T49" s="184">
        <f>PORTIONS!T49*USAGE!$G$20</f>
        <v>0</v>
      </c>
      <c r="U49" s="184">
        <f>PORTIONS!U49*USAGE!$G$21</f>
        <v>0</v>
      </c>
      <c r="V49" s="222">
        <f t="shared" si="1"/>
        <v>0</v>
      </c>
    </row>
    <row r="50">
      <c r="A50" s="139" t="str">
        <f>COSTS!A50&amp;" (g)"</f>
        <v>zz* Yeast, nutritional (g)</v>
      </c>
      <c r="B50" s="140">
        <f>PORTIONS!B52*USAGE!$G$2</f>
        <v>0</v>
      </c>
      <c r="C50" s="184">
        <f>PORTIONS!C52*USAGE!$G$3</f>
        <v>0</v>
      </c>
      <c r="D50" s="184">
        <f>PORTIONS!D52*USAGE!$G$4</f>
        <v>0</v>
      </c>
      <c r="E50" s="184">
        <f>PORTIONS!E52*USAGE!$G$5</f>
        <v>0</v>
      </c>
      <c r="F50" s="184">
        <f>PORTIONS!F52*USAGE!$G$6</f>
        <v>0</v>
      </c>
      <c r="G50" s="184">
        <f>PORTIONS!G52*USAGE!$G$7</f>
        <v>0</v>
      </c>
      <c r="H50" s="184">
        <f>PORTIONS!H52*USAGE!$G$8</f>
        <v>0</v>
      </c>
      <c r="I50" s="184">
        <f>PORTIONS!I52*USAGE!$G$9</f>
        <v>0</v>
      </c>
      <c r="J50" s="184">
        <f>PORTIONS!J52*USAGE!$G$10</f>
        <v>0</v>
      </c>
      <c r="K50" s="184">
        <f>PORTIONS!K52*USAGE!$G$11</f>
        <v>0</v>
      </c>
      <c r="L50" s="184">
        <f>PORTIONS!L52*USAGE!$G$12</f>
        <v>0</v>
      </c>
      <c r="M50" s="140">
        <f>PORTIONS!M52*USAGE!$G$13</f>
        <v>0</v>
      </c>
      <c r="N50" s="184">
        <f>PORTIONS!N52*USAGE!$G$14</f>
        <v>0</v>
      </c>
      <c r="O50" s="184">
        <f>PORTIONS!O52*USAGE!$G$15</f>
        <v>0</v>
      </c>
      <c r="P50" s="184">
        <f>PORTIONS!P52*USAGE!$G$16</f>
        <v>0</v>
      </c>
      <c r="Q50" s="140">
        <f>PORTIONS!Q52*USAGE!$G$17</f>
        <v>0</v>
      </c>
      <c r="R50" s="184">
        <f>PORTIONS!R52*USAGE!$G$18</f>
        <v>0</v>
      </c>
      <c r="S50" s="184">
        <f>PORTIONS!S52*USAGE!$G$19</f>
        <v>0</v>
      </c>
      <c r="T50" s="184">
        <f>PORTIONS!T52*USAGE!$G$20</f>
        <v>0</v>
      </c>
      <c r="U50" s="184">
        <f>PORTIONS!U52*USAGE!$G$21</f>
        <v>0</v>
      </c>
      <c r="V50" s="222">
        <f t="shared" si="1"/>
        <v>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39" t="str">
        <f>COSTS!A1&amp;" (g)"</f>
        <v>COMPONENT (g)</v>
      </c>
      <c r="B1" s="140" t="str">
        <f>USAGE!$A2</f>
        <v>Totals, Pizza</v>
      </c>
      <c r="C1" s="139" t="str">
        <f>USAGE!$A3</f>
        <v>[special]</v>
      </c>
      <c r="D1" s="139" t="str">
        <f>USAGE!$A4</f>
        <v>Breadsticks, Cheese</v>
      </c>
      <c r="E1" s="139" t="str">
        <f>USAGE!$A5</f>
        <v>Breadsticks, Garlic</v>
      </c>
      <c r="F1" s="139" t="str">
        <f>USAGE!$A6</f>
        <v>Fennel Sausage</v>
      </c>
      <c r="G1" s="139" t="str">
        <f>USAGE!$A7</f>
        <v>Margherita</v>
      </c>
      <c r="H1" s="139" t="str">
        <f>USAGE!$A8</f>
        <v>Marinara</v>
      </c>
      <c r="I1" s="139" t="str">
        <f>USAGE!$A9</f>
        <v>Onion</v>
      </c>
      <c r="J1" s="139" t="str">
        <f>USAGE!$A10</f>
        <v>Pepperoni</v>
      </c>
      <c r="K1" s="139" t="str">
        <f>USAGE!$A11</f>
        <v>Quattro Formaggi</v>
      </c>
      <c r="L1" s="139" t="str">
        <f>USAGE!$A12</f>
        <v>Spinach &amp; Mushroom</v>
      </c>
      <c r="M1" s="140" t="str">
        <f>USAGE!$A13</f>
        <v>Totals, Salad</v>
      </c>
      <c r="N1" s="139" t="str">
        <f>USAGE!$A14</f>
        <v>Caesar</v>
      </c>
      <c r="O1" s="139" t="str">
        <f>USAGE!$A15</f>
        <v>Caprese</v>
      </c>
      <c r="P1" s="139" t="str">
        <f>USAGE!$A16</f>
        <v>Spinach</v>
      </c>
      <c r="Q1" s="140" t="str">
        <f>USAGE!$A17</f>
        <v>Totals, Additions</v>
      </c>
      <c r="R1" s="139" t="str">
        <f>USAGE!$A18</f>
        <v>(V) Mozzarella</v>
      </c>
      <c r="S1" s="139" t="str">
        <f>USAGE!$A19</f>
        <v>(V) Sausage</v>
      </c>
      <c r="T1" s="139" t="str">
        <f>USAGE!$A20</f>
        <v>Anchovy fillets</v>
      </c>
      <c r="U1" s="139" t="str">
        <f>USAGE!$A21</f>
        <v>Kalamata olives</v>
      </c>
      <c r="V1" s="189" t="s">
        <v>270</v>
      </c>
    </row>
    <row r="2">
      <c r="A2" s="139" t="str">
        <f>COSTS!A2&amp;" (g)"</f>
        <v>Anchovy fillets (g)</v>
      </c>
      <c r="B2" s="140">
        <f>PORTIONS!B2*USAGE!$H$2</f>
        <v>0</v>
      </c>
      <c r="C2" s="184">
        <f>PORTIONS!C2*USAGE!$H$3</f>
        <v>0</v>
      </c>
      <c r="D2" s="184">
        <f>PORTIONS!D2*USAGE!$H$4</f>
        <v>0</v>
      </c>
      <c r="E2" s="184">
        <f>PORTIONS!E2*USAGE!$H$5</f>
        <v>0</v>
      </c>
      <c r="F2" s="184">
        <f>PORTIONS!F2*USAGE!$H$6</f>
        <v>0</v>
      </c>
      <c r="G2" s="184">
        <f>PORTIONS!G2*USAGE!$H$7</f>
        <v>0</v>
      </c>
      <c r="H2" s="184">
        <f>PORTIONS!H2*USAGE!$H$8</f>
        <v>0</v>
      </c>
      <c r="I2" s="184">
        <f>PORTIONS!I2*USAGE!$H$9</f>
        <v>0</v>
      </c>
      <c r="J2" s="184">
        <f>PORTIONS!J2*USAGE!$H$10</f>
        <v>0</v>
      </c>
      <c r="K2" s="184">
        <f>PORTIONS!K2*USAGE!$H$11</f>
        <v>0</v>
      </c>
      <c r="L2" s="184">
        <f>PORTIONS!L2*USAGE!$H$12</f>
        <v>0</v>
      </c>
      <c r="M2" s="140">
        <f>PORTIONS!M2*USAGE!$H$13</f>
        <v>0</v>
      </c>
      <c r="N2" s="184">
        <f>PORTIONS!N2*USAGE!$H$14</f>
        <v>0</v>
      </c>
      <c r="O2" s="184">
        <f>PORTIONS!O2*USAGE!$H$15</f>
        <v>0</v>
      </c>
      <c r="P2" s="184">
        <f>PORTIONS!P2*USAGE!$H$16</f>
        <v>0</v>
      </c>
      <c r="Q2" s="140">
        <f>PORTIONS!Q2*USAGE!$H$17</f>
        <v>0</v>
      </c>
      <c r="R2" s="184">
        <f>PORTIONS!R2*USAGE!$H$18</f>
        <v>0</v>
      </c>
      <c r="S2" s="184">
        <f>PORTIONS!S2*USAGE!$H$19</f>
        <v>0</v>
      </c>
      <c r="T2" s="184">
        <f>PORTIONS!T2*USAGE!$H$20</f>
        <v>0</v>
      </c>
      <c r="U2" s="184">
        <f>PORTIONS!U2*USAGE!$H$21</f>
        <v>0</v>
      </c>
      <c r="V2" s="222">
        <f t="shared" ref="V2:V50" si="1">SUM(B2:U2)</f>
        <v>0</v>
      </c>
    </row>
    <row r="3">
      <c r="A3" s="139" t="str">
        <f>COSTS!A3&amp;" (g)"</f>
        <v>Balsamic vinegar (g)</v>
      </c>
      <c r="B3" s="140">
        <f>PORTIONS!B3*USAGE!$H$2</f>
        <v>0</v>
      </c>
      <c r="C3" s="184">
        <f>PORTIONS!C3*USAGE!$H$3</f>
        <v>0</v>
      </c>
      <c r="D3" s="184">
        <f>PORTIONS!D3*USAGE!$H$4</f>
        <v>0</v>
      </c>
      <c r="E3" s="184">
        <f>PORTIONS!E3*USAGE!$H$5</f>
        <v>0</v>
      </c>
      <c r="F3" s="184">
        <f>PORTIONS!F3*USAGE!$H$6</f>
        <v>0</v>
      </c>
      <c r="G3" s="184">
        <f>PORTIONS!G3*USAGE!$H$7</f>
        <v>0</v>
      </c>
      <c r="H3" s="184">
        <f>PORTIONS!H3*USAGE!$H$8</f>
        <v>0</v>
      </c>
      <c r="I3" s="184">
        <f>PORTIONS!I3*USAGE!$H$9</f>
        <v>0</v>
      </c>
      <c r="J3" s="184">
        <f>PORTIONS!J3*USAGE!$H$10</f>
        <v>0</v>
      </c>
      <c r="K3" s="184">
        <f>PORTIONS!K3*USAGE!$H$11</f>
        <v>0</v>
      </c>
      <c r="L3" s="184">
        <f>PORTIONS!L3*USAGE!$H$12</f>
        <v>0</v>
      </c>
      <c r="M3" s="140">
        <f>PORTIONS!M3*USAGE!$H$13</f>
        <v>0</v>
      </c>
      <c r="N3" s="184">
        <f>PORTIONS!N3*USAGE!$H$14</f>
        <v>0</v>
      </c>
      <c r="O3" s="184">
        <f>PORTIONS!O3*USAGE!$H$15</f>
        <v>28.04945455</v>
      </c>
      <c r="P3" s="184">
        <f>PORTIONS!P3*USAGE!$H$16</f>
        <v>29.21818182</v>
      </c>
      <c r="Q3" s="140">
        <f>PORTIONS!Q3*USAGE!$H$17</f>
        <v>0</v>
      </c>
      <c r="R3" s="184">
        <f>PORTIONS!R3*USAGE!$H$18</f>
        <v>0</v>
      </c>
      <c r="S3" s="184">
        <f>PORTIONS!S3*USAGE!$H$19</f>
        <v>0</v>
      </c>
      <c r="T3" s="184">
        <f>PORTIONS!T3*USAGE!$H$20</f>
        <v>0</v>
      </c>
      <c r="U3" s="184">
        <f>PORTIONS!U3*USAGE!$H$21</f>
        <v>0</v>
      </c>
      <c r="V3" s="222">
        <f t="shared" si="1"/>
        <v>57.26763636</v>
      </c>
    </row>
    <row r="4">
      <c r="A4" s="139" t="str">
        <f>COSTS!A4&amp;" (g)"</f>
        <v>Basil (g)</v>
      </c>
      <c r="B4" s="140">
        <f>PORTIONS!B4*USAGE!$H$2</f>
        <v>0</v>
      </c>
      <c r="C4" s="184">
        <f>PORTIONS!C4*USAGE!$H$3</f>
        <v>0</v>
      </c>
      <c r="D4" s="184">
        <f>PORTIONS!D4*USAGE!$H$4</f>
        <v>0</v>
      </c>
      <c r="E4" s="184">
        <f>PORTIONS!E4*USAGE!$H$5</f>
        <v>0</v>
      </c>
      <c r="F4" s="184">
        <f>PORTIONS!F4*USAGE!$H$6</f>
        <v>138.7863636</v>
      </c>
      <c r="G4" s="184">
        <f>PORTIONS!G4*USAGE!$H$7</f>
        <v>189.9181818</v>
      </c>
      <c r="H4" s="184">
        <f>PORTIONS!H4*USAGE!$H$8</f>
        <v>43.82727273</v>
      </c>
      <c r="I4" s="184">
        <f>PORTIONS!I4*USAGE!$H$9</f>
        <v>0</v>
      </c>
      <c r="J4" s="184">
        <f>PORTIONS!J4*USAGE!$H$10</f>
        <v>0</v>
      </c>
      <c r="K4" s="184">
        <f>PORTIONS!K4*USAGE!$H$11</f>
        <v>0</v>
      </c>
      <c r="L4" s="184">
        <f>PORTIONS!L4*USAGE!$H$12</f>
        <v>0</v>
      </c>
      <c r="M4" s="140">
        <f>PORTIONS!M4*USAGE!$H$13</f>
        <v>0</v>
      </c>
      <c r="N4" s="184">
        <f>PORTIONS!N4*USAGE!$H$14</f>
        <v>0</v>
      </c>
      <c r="O4" s="184">
        <f>PORTIONS!O4*USAGE!$H$15</f>
        <v>14.02472727</v>
      </c>
      <c r="P4" s="184">
        <f>PORTIONS!P4*USAGE!$H$16</f>
        <v>0</v>
      </c>
      <c r="Q4" s="140">
        <f>PORTIONS!Q4*USAGE!$H$17</f>
        <v>0</v>
      </c>
      <c r="R4" s="184">
        <f>PORTIONS!R4*USAGE!$H$18</f>
        <v>0</v>
      </c>
      <c r="S4" s="184">
        <f>PORTIONS!S4*USAGE!$H$19</f>
        <v>0</v>
      </c>
      <c r="T4" s="184">
        <f>PORTIONS!T4*USAGE!$H$20</f>
        <v>0</v>
      </c>
      <c r="U4" s="184">
        <f>PORTIONS!U4*USAGE!$H$21</f>
        <v>0</v>
      </c>
      <c r="V4" s="222">
        <f t="shared" si="1"/>
        <v>386.5565455</v>
      </c>
    </row>
    <row r="5">
      <c r="A5" s="139" t="str">
        <f>COSTS!A5&amp;" (g)"</f>
        <v>BIGA (g)</v>
      </c>
      <c r="B5" s="140">
        <f>PORTIONS!B5*USAGE!$H$2</f>
        <v>0</v>
      </c>
      <c r="C5" s="184">
        <f>PORTIONS!C5*USAGE!$H$3</f>
        <v>0</v>
      </c>
      <c r="D5" s="184">
        <f>PORTIONS!D5*USAGE!$H$4</f>
        <v>0</v>
      </c>
      <c r="E5" s="184">
        <f>PORTIONS!E5*USAGE!$H$5</f>
        <v>0</v>
      </c>
      <c r="F5" s="184">
        <f>PORTIONS!F5*USAGE!$H$6</f>
        <v>0</v>
      </c>
      <c r="G5" s="184">
        <f>PORTIONS!G5*USAGE!$H$7</f>
        <v>0</v>
      </c>
      <c r="H5" s="184">
        <f>PORTIONS!H5*USAGE!$H$8</f>
        <v>0</v>
      </c>
      <c r="I5" s="184">
        <f>PORTIONS!I5*USAGE!$H$9</f>
        <v>0</v>
      </c>
      <c r="J5" s="184">
        <f>PORTIONS!J5*USAGE!$H$10</f>
        <v>0</v>
      </c>
      <c r="K5" s="184">
        <f>PORTIONS!K5*USAGE!$H$11</f>
        <v>0</v>
      </c>
      <c r="L5" s="184">
        <f>PORTIONS!L5*USAGE!$H$12</f>
        <v>0</v>
      </c>
      <c r="M5" s="140">
        <f>PORTIONS!M5*USAGE!$H$13</f>
        <v>0</v>
      </c>
      <c r="N5" s="184">
        <f>PORTIONS!N5*USAGE!$H$14</f>
        <v>0</v>
      </c>
      <c r="O5" s="184">
        <f>PORTIONS!O5*USAGE!$H$15</f>
        <v>0</v>
      </c>
      <c r="P5" s="184">
        <f>PORTIONS!P5*USAGE!$H$16</f>
        <v>0</v>
      </c>
      <c r="Q5" s="140">
        <f>PORTIONS!Q5*USAGE!$H$17</f>
        <v>0</v>
      </c>
      <c r="R5" s="184">
        <f>PORTIONS!R5*USAGE!$H$18</f>
        <v>0</v>
      </c>
      <c r="S5" s="184">
        <f>PORTIONS!S5*USAGE!$H$19</f>
        <v>0</v>
      </c>
      <c r="T5" s="184">
        <f>PORTIONS!T5*USAGE!$H$20</f>
        <v>0</v>
      </c>
      <c r="U5" s="184">
        <f>PORTIONS!U5*USAGE!$H$21</f>
        <v>0</v>
      </c>
      <c r="V5" s="222">
        <f t="shared" si="1"/>
        <v>0</v>
      </c>
    </row>
    <row r="6">
      <c r="A6" s="139" t="str">
        <f>COSTS!A6&amp;" (g)"</f>
        <v>Caesar dressing (g)</v>
      </c>
      <c r="B6" s="140">
        <f>PORTIONS!B6*USAGE!$H$2</f>
        <v>0</v>
      </c>
      <c r="C6" s="184">
        <f>PORTIONS!C6*USAGE!$H$3</f>
        <v>0</v>
      </c>
      <c r="D6" s="184">
        <f>PORTIONS!D6*USAGE!$H$4</f>
        <v>0</v>
      </c>
      <c r="E6" s="184">
        <f>PORTIONS!E6*USAGE!$H$5</f>
        <v>0</v>
      </c>
      <c r="F6" s="184">
        <f>PORTIONS!F6*USAGE!$H$6</f>
        <v>0</v>
      </c>
      <c r="G6" s="184">
        <f>PORTIONS!G6*USAGE!$H$7</f>
        <v>0</v>
      </c>
      <c r="H6" s="184">
        <f>PORTIONS!H6*USAGE!$H$8</f>
        <v>0</v>
      </c>
      <c r="I6" s="184">
        <f>PORTIONS!I6*USAGE!$H$9</f>
        <v>0</v>
      </c>
      <c r="J6" s="184">
        <f>PORTIONS!J6*USAGE!$H$10</f>
        <v>0</v>
      </c>
      <c r="K6" s="184">
        <f>PORTIONS!K6*USAGE!$H$11</f>
        <v>0</v>
      </c>
      <c r="L6" s="184">
        <f>PORTIONS!L6*USAGE!$H$12</f>
        <v>0</v>
      </c>
      <c r="M6" s="140">
        <f>PORTIONS!M6*USAGE!$H$13</f>
        <v>0</v>
      </c>
      <c r="N6" s="184">
        <f>PORTIONS!N6*USAGE!$H$14</f>
        <v>298.0254545</v>
      </c>
      <c r="O6" s="184">
        <f>PORTIONS!O6*USAGE!$H$15</f>
        <v>0</v>
      </c>
      <c r="P6" s="184">
        <f>PORTIONS!P6*USAGE!$H$16</f>
        <v>0</v>
      </c>
      <c r="Q6" s="140">
        <f>PORTIONS!Q6*USAGE!$H$17</f>
        <v>0</v>
      </c>
      <c r="R6" s="184">
        <f>PORTIONS!R6*USAGE!$H$18</f>
        <v>0</v>
      </c>
      <c r="S6" s="184">
        <f>PORTIONS!S6*USAGE!$H$19</f>
        <v>0</v>
      </c>
      <c r="T6" s="184">
        <f>PORTIONS!T6*USAGE!$H$20</f>
        <v>0</v>
      </c>
      <c r="U6" s="184">
        <f>PORTIONS!U6*USAGE!$H$21</f>
        <v>0</v>
      </c>
      <c r="V6" s="222">
        <f t="shared" si="1"/>
        <v>298.0254545</v>
      </c>
    </row>
    <row r="7">
      <c r="A7" s="139" t="str">
        <f>COSTS!A7&amp;" (g)"</f>
        <v>Cranberries, dried (g)</v>
      </c>
      <c r="B7" s="140">
        <f>PORTIONS!B7*USAGE!$H$2</f>
        <v>0</v>
      </c>
      <c r="C7" s="184">
        <f>PORTIONS!C7*USAGE!$H$3</f>
        <v>0</v>
      </c>
      <c r="D7" s="184">
        <f>PORTIONS!D7*USAGE!$H$4</f>
        <v>0</v>
      </c>
      <c r="E7" s="184">
        <f>PORTIONS!E7*USAGE!$H$5</f>
        <v>0</v>
      </c>
      <c r="F7" s="184">
        <f>PORTIONS!F7*USAGE!$H$6</f>
        <v>0</v>
      </c>
      <c r="G7" s="184">
        <f>PORTIONS!G7*USAGE!$H$7</f>
        <v>0</v>
      </c>
      <c r="H7" s="184">
        <f>PORTIONS!H7*USAGE!$H$8</f>
        <v>0</v>
      </c>
      <c r="I7" s="184">
        <f>PORTIONS!I7*USAGE!$H$9</f>
        <v>0</v>
      </c>
      <c r="J7" s="184">
        <f>PORTIONS!J7*USAGE!$H$10</f>
        <v>0</v>
      </c>
      <c r="K7" s="184">
        <f>PORTIONS!K7*USAGE!$H$11</f>
        <v>0</v>
      </c>
      <c r="L7" s="184">
        <f>PORTIONS!L7*USAGE!$H$12</f>
        <v>0</v>
      </c>
      <c r="M7" s="140">
        <f>PORTIONS!M7*USAGE!$H$13</f>
        <v>0</v>
      </c>
      <c r="N7" s="184">
        <f>PORTIONS!N7*USAGE!$H$14</f>
        <v>0</v>
      </c>
      <c r="O7" s="184">
        <f>PORTIONS!O7*USAGE!$H$15</f>
        <v>0</v>
      </c>
      <c r="P7" s="184">
        <f>PORTIONS!P7*USAGE!$H$16</f>
        <v>58.43636364</v>
      </c>
      <c r="Q7" s="140">
        <f>PORTIONS!Q7*USAGE!$H$17</f>
        <v>0</v>
      </c>
      <c r="R7" s="184">
        <f>PORTIONS!R7*USAGE!$H$18</f>
        <v>0</v>
      </c>
      <c r="S7" s="184">
        <f>PORTIONS!S7*USAGE!$H$19</f>
        <v>0</v>
      </c>
      <c r="T7" s="184">
        <f>PORTIONS!T7*USAGE!$H$20</f>
        <v>0</v>
      </c>
      <c r="U7" s="184">
        <f>PORTIONS!U7*USAGE!$H$21</f>
        <v>0</v>
      </c>
      <c r="V7" s="222">
        <f t="shared" si="1"/>
        <v>58.43636364</v>
      </c>
    </row>
    <row r="8">
      <c r="A8" s="139" t="str">
        <f>COSTS!A8&amp;" (g)"</f>
        <v>Croutons (g)</v>
      </c>
      <c r="B8" s="140">
        <f>PORTIONS!B8*USAGE!$H$2</f>
        <v>0</v>
      </c>
      <c r="C8" s="184">
        <f>PORTIONS!C8*USAGE!$H$3</f>
        <v>0</v>
      </c>
      <c r="D8" s="184">
        <f>PORTIONS!D8*USAGE!$H$4</f>
        <v>0</v>
      </c>
      <c r="E8" s="184">
        <f>PORTIONS!E8*USAGE!$H$5</f>
        <v>0</v>
      </c>
      <c r="F8" s="184">
        <f>PORTIONS!F8*USAGE!$H$6</f>
        <v>0</v>
      </c>
      <c r="G8" s="184">
        <f>PORTIONS!G8*USAGE!$H$7</f>
        <v>0</v>
      </c>
      <c r="H8" s="184">
        <f>PORTIONS!H8*USAGE!$H$8</f>
        <v>0</v>
      </c>
      <c r="I8" s="184">
        <f>PORTIONS!I8*USAGE!$H$9</f>
        <v>0</v>
      </c>
      <c r="J8" s="184">
        <f>PORTIONS!J8*USAGE!$H$10</f>
        <v>0</v>
      </c>
      <c r="K8" s="184">
        <f>PORTIONS!K8*USAGE!$H$11</f>
        <v>0</v>
      </c>
      <c r="L8" s="184">
        <f>PORTIONS!L8*USAGE!$H$12</f>
        <v>0</v>
      </c>
      <c r="M8" s="140">
        <f>PORTIONS!M8*USAGE!$H$13</f>
        <v>0</v>
      </c>
      <c r="N8" s="184">
        <f>PORTIONS!N8*USAGE!$H$14</f>
        <v>178.8152727</v>
      </c>
      <c r="O8" s="184">
        <f>PORTIONS!O8*USAGE!$H$15</f>
        <v>0</v>
      </c>
      <c r="P8" s="184">
        <f>PORTIONS!P8*USAGE!$H$16</f>
        <v>0</v>
      </c>
      <c r="Q8" s="140">
        <f>PORTIONS!Q8*USAGE!$H$17</f>
        <v>0</v>
      </c>
      <c r="R8" s="184">
        <f>PORTIONS!R8*USAGE!$H$18</f>
        <v>0</v>
      </c>
      <c r="S8" s="184">
        <f>PORTIONS!S8*USAGE!$H$19</f>
        <v>0</v>
      </c>
      <c r="T8" s="184">
        <f>PORTIONS!T8*USAGE!$H$20</f>
        <v>0</v>
      </c>
      <c r="U8" s="184">
        <f>PORTIONS!U8*USAGE!$H$21</f>
        <v>0</v>
      </c>
      <c r="V8" s="222">
        <f t="shared" si="1"/>
        <v>178.8152727</v>
      </c>
    </row>
    <row r="9">
      <c r="A9" s="139" t="str">
        <f>COSTS!A9&amp;" (g)"</f>
        <v>Dough (g)</v>
      </c>
      <c r="B9" s="140">
        <f>PORTIONS!B9*USAGE!$H$2</f>
        <v>0</v>
      </c>
      <c r="C9" s="184">
        <f>PORTIONS!C9*USAGE!$H$3</f>
        <v>0</v>
      </c>
      <c r="D9" s="184">
        <f>PORTIONS!D9*USAGE!$H$4</f>
        <v>774.2818182</v>
      </c>
      <c r="E9" s="184">
        <f>PORTIONS!E9*USAGE!$H$5</f>
        <v>2322.845455</v>
      </c>
      <c r="F9" s="184">
        <f>PORTIONS!F9*USAGE!$H$6</f>
        <v>7355.677273</v>
      </c>
      <c r="G9" s="184">
        <f>PORTIONS!G9*USAGE!$H$7</f>
        <v>10065.66364</v>
      </c>
      <c r="H9" s="184">
        <f>PORTIONS!H9*USAGE!$H$8</f>
        <v>2322.845455</v>
      </c>
      <c r="I9" s="184">
        <f>PORTIONS!I9*USAGE!$H$9</f>
        <v>2322.845455</v>
      </c>
      <c r="J9" s="184">
        <f>PORTIONS!J9*USAGE!$H$10</f>
        <v>8129.959091</v>
      </c>
      <c r="K9" s="184">
        <f>PORTIONS!K9*USAGE!$H$11</f>
        <v>2322.845455</v>
      </c>
      <c r="L9" s="184">
        <f>PORTIONS!L9*USAGE!$H$12</f>
        <v>4645.690909</v>
      </c>
      <c r="M9" s="140">
        <f>PORTIONS!M9*USAGE!$H$13</f>
        <v>0</v>
      </c>
      <c r="N9" s="184">
        <f>PORTIONS!N9*USAGE!$H$14</f>
        <v>0</v>
      </c>
      <c r="O9" s="184">
        <f>PORTIONS!O9*USAGE!$H$15</f>
        <v>0</v>
      </c>
      <c r="P9" s="184">
        <f>PORTIONS!P9*USAGE!$H$16</f>
        <v>0</v>
      </c>
      <c r="Q9" s="140">
        <f>PORTIONS!Q9*USAGE!$H$17</f>
        <v>0</v>
      </c>
      <c r="R9" s="184">
        <f>PORTIONS!R9*USAGE!$H$18</f>
        <v>0</v>
      </c>
      <c r="S9" s="184">
        <f>PORTIONS!S9*USAGE!$H$19</f>
        <v>0</v>
      </c>
      <c r="T9" s="184">
        <f>PORTIONS!T9*USAGE!$H$20</f>
        <v>0</v>
      </c>
      <c r="U9" s="184">
        <f>PORTIONS!U9*USAGE!$H$21</f>
        <v>0</v>
      </c>
      <c r="V9" s="222">
        <f t="shared" si="1"/>
        <v>40262.65455</v>
      </c>
    </row>
    <row r="10">
      <c r="A10" s="150" t="str">
        <f>COSTS!A10&amp;" (g)"</f>
        <v>EGGS (g)</v>
      </c>
      <c r="B10" s="150">
        <f>PORTIONS!B10*USAGE!$H$2</f>
        <v>0</v>
      </c>
      <c r="C10" s="150">
        <f>PORTIONS!C10*USAGE!$H$3</f>
        <v>0</v>
      </c>
      <c r="D10" s="150">
        <f>PORTIONS!D10*USAGE!$H$4</f>
        <v>0</v>
      </c>
      <c r="E10" s="150">
        <f>PORTIONS!E10*USAGE!$H$5</f>
        <v>0</v>
      </c>
      <c r="F10" s="150">
        <f>PORTIONS!F10*USAGE!$H$6</f>
        <v>0</v>
      </c>
      <c r="G10" s="150">
        <f>PORTIONS!G10*USAGE!$H$7</f>
        <v>0</v>
      </c>
      <c r="H10" s="150">
        <f>PORTIONS!H10*USAGE!$H$8</f>
        <v>0</v>
      </c>
      <c r="I10" s="150">
        <f>PORTIONS!I10*USAGE!$H$9</f>
        <v>0</v>
      </c>
      <c r="J10" s="150">
        <f>PORTIONS!J10*USAGE!$H$10</f>
        <v>0</v>
      </c>
      <c r="K10" s="150">
        <f>PORTIONS!K10*USAGE!$H$11</f>
        <v>0</v>
      </c>
      <c r="L10" s="150">
        <f>PORTIONS!L10*USAGE!$H$12</f>
        <v>0</v>
      </c>
      <c r="M10" s="150">
        <f>PORTIONS!M10*USAGE!$H$13</f>
        <v>0</v>
      </c>
      <c r="N10" s="150">
        <f>PORTIONS!N10*USAGE!$H$14</f>
        <v>0</v>
      </c>
      <c r="O10" s="150">
        <f>PORTIONS!O10*USAGE!$H$15</f>
        <v>0</v>
      </c>
      <c r="P10" s="150">
        <f>PORTIONS!P10*USAGE!$H$16</f>
        <v>0</v>
      </c>
      <c r="Q10" s="150">
        <f>PORTIONS!Q10*USAGE!$H$17</f>
        <v>0</v>
      </c>
      <c r="R10" s="150">
        <f>PORTIONS!R10*USAGE!$H$18</f>
        <v>0</v>
      </c>
      <c r="S10" s="150">
        <f>PORTIONS!S10*USAGE!$H$19</f>
        <v>0</v>
      </c>
      <c r="T10" s="150">
        <f>PORTIONS!T10*USAGE!$H$20</f>
        <v>0</v>
      </c>
      <c r="U10" s="150">
        <f>PORTIONS!U10*USAGE!$H$21</f>
        <v>0</v>
      </c>
      <c r="V10" s="222">
        <f t="shared" si="1"/>
        <v>0</v>
      </c>
    </row>
    <row r="11">
      <c r="A11" s="139" t="str">
        <f>COSTS!A11&amp;" (g)"</f>
        <v>FLOUR, WHITE (g)</v>
      </c>
      <c r="B11" s="140">
        <f>PORTIONS!B11*USAGE!$H$2</f>
        <v>0</v>
      </c>
      <c r="C11" s="184">
        <f>PORTIONS!C11*USAGE!$H$3</f>
        <v>0</v>
      </c>
      <c r="D11" s="184">
        <f>PORTIONS!D11*USAGE!$H$4</f>
        <v>0</v>
      </c>
      <c r="E11" s="184">
        <f>PORTIONS!E11*USAGE!$H$5</f>
        <v>0</v>
      </c>
      <c r="F11" s="184">
        <f>PORTIONS!F11*USAGE!$H$6</f>
        <v>0</v>
      </c>
      <c r="G11" s="184">
        <f>PORTIONS!G11*USAGE!$H$7</f>
        <v>0</v>
      </c>
      <c r="H11" s="184">
        <f>PORTIONS!H11*USAGE!$H$8</f>
        <v>0</v>
      </c>
      <c r="I11" s="184">
        <f>PORTIONS!I11*USAGE!$H$9</f>
        <v>0</v>
      </c>
      <c r="J11" s="184">
        <f>PORTIONS!J11*USAGE!$H$10</f>
        <v>0</v>
      </c>
      <c r="K11" s="184">
        <f>PORTIONS!K11*USAGE!$H$11</f>
        <v>0</v>
      </c>
      <c r="L11" s="184">
        <f>PORTIONS!L11*USAGE!$H$12</f>
        <v>0</v>
      </c>
      <c r="M11" s="140">
        <f>PORTIONS!M11*USAGE!$H$13</f>
        <v>0</v>
      </c>
      <c r="N11" s="184">
        <f>PORTIONS!N11*USAGE!$H$14</f>
        <v>0</v>
      </c>
      <c r="O11" s="184">
        <f>PORTIONS!O11*USAGE!$H$15</f>
        <v>0</v>
      </c>
      <c r="P11" s="184">
        <f>PORTIONS!P11*USAGE!$H$16</f>
        <v>0</v>
      </c>
      <c r="Q11" s="140">
        <f>PORTIONS!Q11*USAGE!$H$17</f>
        <v>0</v>
      </c>
      <c r="R11" s="184">
        <f>PORTIONS!R11*USAGE!$H$18</f>
        <v>0</v>
      </c>
      <c r="S11" s="184">
        <f>PORTIONS!S11*USAGE!$H$19</f>
        <v>0</v>
      </c>
      <c r="T11" s="184">
        <f>PORTIONS!T11*USAGE!$H$20</f>
        <v>0</v>
      </c>
      <c r="U11" s="184">
        <f>PORTIONS!U11*USAGE!$H$21</f>
        <v>0</v>
      </c>
      <c r="V11" s="222">
        <f t="shared" si="1"/>
        <v>0</v>
      </c>
    </row>
    <row r="12">
      <c r="A12" s="139" t="str">
        <f>COSTS!A12&amp;" (g)"</f>
        <v>FLOUR, WHOLE WHEAT (g)</v>
      </c>
      <c r="B12" s="140">
        <f>PORTIONS!B12*USAGE!$H$2</f>
        <v>0</v>
      </c>
      <c r="C12" s="184">
        <f>PORTIONS!C12*USAGE!$H$3</f>
        <v>0</v>
      </c>
      <c r="D12" s="184">
        <f>PORTIONS!D12*USAGE!$H$4</f>
        <v>0</v>
      </c>
      <c r="E12" s="184">
        <f>PORTIONS!E12*USAGE!$H$5</f>
        <v>0</v>
      </c>
      <c r="F12" s="184">
        <f>PORTIONS!F12*USAGE!$H$6</f>
        <v>0</v>
      </c>
      <c r="G12" s="184">
        <f>PORTIONS!G12*USAGE!$H$7</f>
        <v>0</v>
      </c>
      <c r="H12" s="184">
        <f>PORTIONS!H12*USAGE!$H$8</f>
        <v>0</v>
      </c>
      <c r="I12" s="184">
        <f>PORTIONS!I12*USAGE!$H$9</f>
        <v>0</v>
      </c>
      <c r="J12" s="184">
        <f>PORTIONS!J12*USAGE!$H$10</f>
        <v>0</v>
      </c>
      <c r="K12" s="184">
        <f>PORTIONS!K12*USAGE!$H$11</f>
        <v>0</v>
      </c>
      <c r="L12" s="184">
        <f>PORTIONS!L12*USAGE!$H$12</f>
        <v>0</v>
      </c>
      <c r="M12" s="140">
        <f>PORTIONS!M12*USAGE!$H$13</f>
        <v>0</v>
      </c>
      <c r="N12" s="184">
        <f>PORTIONS!N12*USAGE!$H$14</f>
        <v>0</v>
      </c>
      <c r="O12" s="184">
        <f>PORTIONS!O12*USAGE!$H$15</f>
        <v>0</v>
      </c>
      <c r="P12" s="184">
        <f>PORTIONS!P12*USAGE!$H$16</f>
        <v>0</v>
      </c>
      <c r="Q12" s="140">
        <f>PORTIONS!Q12*USAGE!$H$17</f>
        <v>0</v>
      </c>
      <c r="R12" s="184">
        <f>PORTIONS!R12*USAGE!$H$18</f>
        <v>0</v>
      </c>
      <c r="S12" s="184">
        <f>PORTIONS!S12*USAGE!$H$19</f>
        <v>0</v>
      </c>
      <c r="T12" s="184">
        <f>PORTIONS!T12*USAGE!$H$20</f>
        <v>0</v>
      </c>
      <c r="U12" s="184">
        <f>PORTIONS!U12*USAGE!$H$21</f>
        <v>0</v>
      </c>
      <c r="V12" s="222">
        <f t="shared" si="1"/>
        <v>0</v>
      </c>
    </row>
    <row r="13">
      <c r="A13" s="139" t="str">
        <f>COSTS!A13&amp;" (g)"</f>
        <v>Garlic, raw (g)</v>
      </c>
      <c r="B13" s="140">
        <f>PORTIONS!B13*USAGE!$H$2</f>
        <v>0</v>
      </c>
      <c r="C13" s="184">
        <f>PORTIONS!C13*USAGE!$H$3</f>
        <v>0</v>
      </c>
      <c r="D13" s="184">
        <f>PORTIONS!D13*USAGE!$H$4</f>
        <v>0</v>
      </c>
      <c r="E13" s="184">
        <f>PORTIONS!E13*USAGE!$H$5</f>
        <v>0</v>
      </c>
      <c r="F13" s="184">
        <f>PORTIONS!F13*USAGE!$H$6</f>
        <v>0</v>
      </c>
      <c r="G13" s="184">
        <f>PORTIONS!G13*USAGE!$H$7</f>
        <v>0</v>
      </c>
      <c r="H13" s="184">
        <f>PORTIONS!H13*USAGE!$H$8</f>
        <v>70.12363636</v>
      </c>
      <c r="I13" s="184">
        <f>PORTIONS!I13*USAGE!$H$9</f>
        <v>0</v>
      </c>
      <c r="J13" s="184">
        <f>PORTIONS!J13*USAGE!$H$10</f>
        <v>0</v>
      </c>
      <c r="K13" s="184">
        <f>PORTIONS!K13*USAGE!$H$11</f>
        <v>0</v>
      </c>
      <c r="L13" s="184">
        <f>PORTIONS!L13*USAGE!$H$12</f>
        <v>0</v>
      </c>
      <c r="M13" s="140">
        <f>PORTIONS!M13*USAGE!$H$13</f>
        <v>0</v>
      </c>
      <c r="N13" s="184">
        <f>PORTIONS!N13*USAGE!$H$14</f>
        <v>0</v>
      </c>
      <c r="O13" s="184">
        <f>PORTIONS!O13*USAGE!$H$15</f>
        <v>0</v>
      </c>
      <c r="P13" s="184">
        <f>PORTIONS!P13*USAGE!$H$16</f>
        <v>0</v>
      </c>
      <c r="Q13" s="140">
        <f>PORTIONS!Q13*USAGE!$H$17</f>
        <v>0</v>
      </c>
      <c r="R13" s="184">
        <f>PORTIONS!R13*USAGE!$H$18</f>
        <v>0</v>
      </c>
      <c r="S13" s="184">
        <f>PORTIONS!S13*USAGE!$H$19</f>
        <v>0</v>
      </c>
      <c r="T13" s="184">
        <f>PORTIONS!T13*USAGE!$H$20</f>
        <v>0</v>
      </c>
      <c r="U13" s="184">
        <f>PORTIONS!U13*USAGE!$H$21</f>
        <v>0</v>
      </c>
      <c r="V13" s="222">
        <f t="shared" si="1"/>
        <v>70.12363636</v>
      </c>
    </row>
    <row r="14">
      <c r="A14" s="139" t="str">
        <f>COSTS!A14&amp;" (g)"</f>
        <v>Garlic, roasted (g)</v>
      </c>
      <c r="B14" s="140">
        <f>PORTIONS!B14*USAGE!$H$2</f>
        <v>0</v>
      </c>
      <c r="C14" s="184">
        <f>PORTIONS!C14*USAGE!$H$3</f>
        <v>0</v>
      </c>
      <c r="D14" s="184">
        <f>PORTIONS!D14*USAGE!$H$4</f>
        <v>0</v>
      </c>
      <c r="E14" s="184">
        <f>PORTIONS!E14*USAGE!$H$5</f>
        <v>350.6181818</v>
      </c>
      <c r="F14" s="184">
        <f>PORTIONS!F14*USAGE!$H$6</f>
        <v>0</v>
      </c>
      <c r="G14" s="184">
        <f>PORTIONS!G14*USAGE!$H$7</f>
        <v>0</v>
      </c>
      <c r="H14" s="184">
        <f>PORTIONS!H14*USAGE!$H$8</f>
        <v>0</v>
      </c>
      <c r="I14" s="184">
        <f>PORTIONS!I14*USAGE!$H$9</f>
        <v>0</v>
      </c>
      <c r="J14" s="184">
        <f>PORTIONS!J14*USAGE!$H$10</f>
        <v>0</v>
      </c>
      <c r="K14" s="184">
        <f>PORTIONS!K14*USAGE!$H$11</f>
        <v>0</v>
      </c>
      <c r="L14" s="184">
        <f>PORTIONS!L14*USAGE!$H$12</f>
        <v>0</v>
      </c>
      <c r="M14" s="140">
        <f>PORTIONS!M14*USAGE!$H$13</f>
        <v>0</v>
      </c>
      <c r="N14" s="184">
        <f>PORTIONS!N14*USAGE!$H$14</f>
        <v>0</v>
      </c>
      <c r="O14" s="184">
        <f>PORTIONS!O14*USAGE!$H$15</f>
        <v>0</v>
      </c>
      <c r="P14" s="184">
        <f>PORTIONS!P14*USAGE!$H$16</f>
        <v>0</v>
      </c>
      <c r="Q14" s="140">
        <f>PORTIONS!Q14*USAGE!$H$17</f>
        <v>0</v>
      </c>
      <c r="R14" s="184">
        <f>PORTIONS!R14*USAGE!$H$18</f>
        <v>0</v>
      </c>
      <c r="S14" s="184">
        <f>PORTIONS!S14*USAGE!$H$19</f>
        <v>0</v>
      </c>
      <c r="T14" s="184">
        <f>PORTIONS!T14*USAGE!$H$20</f>
        <v>0</v>
      </c>
      <c r="U14" s="184">
        <f>PORTIONS!U14*USAGE!$H$21</f>
        <v>0</v>
      </c>
      <c r="V14" s="222">
        <f t="shared" si="1"/>
        <v>350.6181818</v>
      </c>
    </row>
    <row r="15">
      <c r="A15" s="139" t="str">
        <f>COSTS!A15&amp;" (g)"</f>
        <v>Grana Padano (g)</v>
      </c>
      <c r="B15" s="140">
        <f>PORTIONS!B15*USAGE!$H$2</f>
        <v>0</v>
      </c>
      <c r="C15" s="184">
        <f>PORTIONS!C15*USAGE!$H$3</f>
        <v>0</v>
      </c>
      <c r="D15" s="184">
        <f>PORTIONS!D15*USAGE!$H$4</f>
        <v>0</v>
      </c>
      <c r="E15" s="184">
        <f>PORTIONS!E15*USAGE!$H$5</f>
        <v>0</v>
      </c>
      <c r="F15" s="184">
        <f>PORTIONS!F15*USAGE!$H$6</f>
        <v>0</v>
      </c>
      <c r="G15" s="184">
        <f>PORTIONS!G15*USAGE!$H$7</f>
        <v>0</v>
      </c>
      <c r="H15" s="184">
        <f>PORTIONS!H15*USAGE!$H$8</f>
        <v>131.4818182</v>
      </c>
      <c r="I15" s="184">
        <f>PORTIONS!I15*USAGE!$H$9</f>
        <v>219.1363636</v>
      </c>
      <c r="J15" s="184">
        <f>PORTIONS!J15*USAGE!$H$10</f>
        <v>0</v>
      </c>
      <c r="K15" s="184">
        <f>PORTIONS!K15*USAGE!$H$11</f>
        <v>0</v>
      </c>
      <c r="L15" s="184">
        <f>PORTIONS!L15*USAGE!$H$12</f>
        <v>0</v>
      </c>
      <c r="M15" s="140">
        <f>PORTIONS!M15*USAGE!$H$13</f>
        <v>0</v>
      </c>
      <c r="N15" s="184">
        <f>PORTIONS!N15*USAGE!$H$14</f>
        <v>59.60509091</v>
      </c>
      <c r="O15" s="184">
        <f>PORTIONS!O15*USAGE!$H$15</f>
        <v>0</v>
      </c>
      <c r="P15" s="184">
        <f>PORTIONS!P15*USAGE!$H$16</f>
        <v>0</v>
      </c>
      <c r="Q15" s="140">
        <f>PORTIONS!Q15*USAGE!$H$17</f>
        <v>0</v>
      </c>
      <c r="R15" s="184">
        <f>PORTIONS!R15*USAGE!$H$18</f>
        <v>0</v>
      </c>
      <c r="S15" s="184">
        <f>PORTIONS!S15*USAGE!$H$19</f>
        <v>0</v>
      </c>
      <c r="T15" s="184">
        <f>PORTIONS!T15*USAGE!$H$20</f>
        <v>0</v>
      </c>
      <c r="U15" s="184">
        <f>PORTIONS!U15*USAGE!$H$21</f>
        <v>0</v>
      </c>
      <c r="V15" s="222">
        <f t="shared" si="1"/>
        <v>410.2232727</v>
      </c>
    </row>
    <row r="16">
      <c r="A16" s="139" t="str">
        <f>COSTS!A16&amp;" (g)"</f>
        <v>Hazelnuts, candied (g)</v>
      </c>
      <c r="B16" s="140">
        <f>PORTIONS!B16*USAGE!$H$2</f>
        <v>0</v>
      </c>
      <c r="C16" s="184">
        <f>PORTIONS!C16*USAGE!$H$3</f>
        <v>0</v>
      </c>
      <c r="D16" s="184">
        <f>PORTIONS!D16*USAGE!$H$4</f>
        <v>0</v>
      </c>
      <c r="E16" s="184">
        <f>PORTIONS!E16*USAGE!$H$5</f>
        <v>0</v>
      </c>
      <c r="F16" s="184">
        <f>PORTIONS!F16*USAGE!$H$6</f>
        <v>0</v>
      </c>
      <c r="G16" s="184">
        <f>PORTIONS!G16*USAGE!$H$7</f>
        <v>0</v>
      </c>
      <c r="H16" s="184">
        <f>PORTIONS!H16*USAGE!$H$8</f>
        <v>0</v>
      </c>
      <c r="I16" s="184">
        <f>PORTIONS!I16*USAGE!$H$9</f>
        <v>0</v>
      </c>
      <c r="J16" s="184">
        <f>PORTIONS!J16*USAGE!$H$10</f>
        <v>0</v>
      </c>
      <c r="K16" s="184">
        <f>PORTIONS!K16*USAGE!$H$11</f>
        <v>0</v>
      </c>
      <c r="L16" s="184">
        <f>PORTIONS!L16*USAGE!$H$12</f>
        <v>0</v>
      </c>
      <c r="M16" s="140">
        <f>PORTIONS!M16*USAGE!$H$13</f>
        <v>0</v>
      </c>
      <c r="N16" s="184">
        <f>PORTIONS!N16*USAGE!$H$14</f>
        <v>0</v>
      </c>
      <c r="O16" s="184">
        <f>PORTIONS!O16*USAGE!$H$15</f>
        <v>0</v>
      </c>
      <c r="P16" s="184">
        <f>PORTIONS!P16*USAGE!$H$16</f>
        <v>87.65454545</v>
      </c>
      <c r="Q16" s="140">
        <f>PORTIONS!Q16*USAGE!$H$17</f>
        <v>0</v>
      </c>
      <c r="R16" s="184">
        <f>PORTIONS!R16*USAGE!$H$18</f>
        <v>0</v>
      </c>
      <c r="S16" s="184">
        <f>PORTIONS!S16*USAGE!$H$19</f>
        <v>0</v>
      </c>
      <c r="T16" s="184">
        <f>PORTIONS!T16*USAGE!$H$20</f>
        <v>0</v>
      </c>
      <c r="U16" s="184">
        <f>PORTIONS!U16*USAGE!$H$21</f>
        <v>0</v>
      </c>
      <c r="V16" s="222">
        <f t="shared" si="1"/>
        <v>87.65454545</v>
      </c>
    </row>
    <row r="17">
      <c r="A17" s="139" t="str">
        <f>COSTS!A17&amp;" (g)"</f>
        <v>Hazelnuts, roasted (g)</v>
      </c>
      <c r="B17" s="140">
        <f>PORTIONS!B17*USAGE!$H$2</f>
        <v>0</v>
      </c>
      <c r="C17" s="184">
        <f>PORTIONS!C17*USAGE!$H$3</f>
        <v>0</v>
      </c>
      <c r="D17" s="184">
        <f>PORTIONS!D17*USAGE!$H$4</f>
        <v>0</v>
      </c>
      <c r="E17" s="184">
        <f>PORTIONS!E17*USAGE!$H$5</f>
        <v>0</v>
      </c>
      <c r="F17" s="184">
        <f>PORTIONS!F17*USAGE!$H$6</f>
        <v>0</v>
      </c>
      <c r="G17" s="184">
        <f>PORTIONS!G17*USAGE!$H$7</f>
        <v>0</v>
      </c>
      <c r="H17" s="184">
        <f>PORTIONS!H17*USAGE!$H$8</f>
        <v>0</v>
      </c>
      <c r="I17" s="184">
        <f>PORTIONS!I17*USAGE!$H$9</f>
        <v>87.65454545</v>
      </c>
      <c r="J17" s="184">
        <f>PORTIONS!J17*USAGE!$H$10</f>
        <v>0</v>
      </c>
      <c r="K17" s="184">
        <f>PORTIONS!K17*USAGE!$H$11</f>
        <v>0</v>
      </c>
      <c r="L17" s="184">
        <f>PORTIONS!L17*USAGE!$H$12</f>
        <v>0</v>
      </c>
      <c r="M17" s="140">
        <f>PORTIONS!M17*USAGE!$H$13</f>
        <v>0</v>
      </c>
      <c r="N17" s="184">
        <f>PORTIONS!N17*USAGE!$H$14</f>
        <v>0</v>
      </c>
      <c r="O17" s="184">
        <f>PORTIONS!O17*USAGE!$H$15</f>
        <v>0</v>
      </c>
      <c r="P17" s="184">
        <f>PORTIONS!P17*USAGE!$H$16</f>
        <v>0</v>
      </c>
      <c r="Q17" s="140">
        <f>PORTIONS!Q17*USAGE!$H$17</f>
        <v>0</v>
      </c>
      <c r="R17" s="184">
        <f>PORTIONS!R17*USAGE!$H$18</f>
        <v>0</v>
      </c>
      <c r="S17" s="184">
        <f>PORTIONS!S17*USAGE!$H$19</f>
        <v>0</v>
      </c>
      <c r="T17" s="184">
        <f>PORTIONS!T17*USAGE!$H$20</f>
        <v>0</v>
      </c>
      <c r="U17" s="184">
        <f>PORTIONS!U17*USAGE!$H$21</f>
        <v>0</v>
      </c>
      <c r="V17" s="222">
        <f t="shared" si="1"/>
        <v>87.65454545</v>
      </c>
    </row>
    <row r="18">
      <c r="A18" s="139" t="str">
        <f>COSTS!A18&amp;" (g)"</f>
        <v>Kefalograviera (g)</v>
      </c>
      <c r="B18" s="140">
        <f>PORTIONS!B18*USAGE!$H$2</f>
        <v>0</v>
      </c>
      <c r="C18" s="184">
        <f>PORTIONS!C18*USAGE!$H$3</f>
        <v>0</v>
      </c>
      <c r="D18" s="184">
        <f>PORTIONS!D18*USAGE!$H$4</f>
        <v>0</v>
      </c>
      <c r="E18" s="184">
        <f>PORTIONS!E18*USAGE!$H$5</f>
        <v>0</v>
      </c>
      <c r="F18" s="184">
        <f>PORTIONS!F18*USAGE!$H$6</f>
        <v>0</v>
      </c>
      <c r="G18" s="184">
        <f>PORTIONS!G18*USAGE!$H$7</f>
        <v>0</v>
      </c>
      <c r="H18" s="184">
        <f>PORTIONS!H18*USAGE!$H$8</f>
        <v>0</v>
      </c>
      <c r="I18" s="184">
        <f>PORTIONS!I18*USAGE!$H$9</f>
        <v>0</v>
      </c>
      <c r="J18" s="184">
        <f>PORTIONS!J18*USAGE!$H$10</f>
        <v>0</v>
      </c>
      <c r="K18" s="184">
        <f>PORTIONS!K18*USAGE!$H$11</f>
        <v>175.3090909</v>
      </c>
      <c r="L18" s="184">
        <f>PORTIONS!L18*USAGE!$H$12</f>
        <v>0</v>
      </c>
      <c r="M18" s="140">
        <f>PORTIONS!M18*USAGE!$H$13</f>
        <v>0</v>
      </c>
      <c r="N18" s="184">
        <f>PORTIONS!N18*USAGE!$H$14</f>
        <v>0</v>
      </c>
      <c r="O18" s="184">
        <f>PORTIONS!O18*USAGE!$H$15</f>
        <v>0</v>
      </c>
      <c r="P18" s="184">
        <f>PORTIONS!P18*USAGE!$H$16</f>
        <v>0</v>
      </c>
      <c r="Q18" s="140">
        <f>PORTIONS!Q18*USAGE!$H$17</f>
        <v>0</v>
      </c>
      <c r="R18" s="184">
        <f>PORTIONS!R18*USAGE!$H$18</f>
        <v>0</v>
      </c>
      <c r="S18" s="184">
        <f>PORTIONS!S18*USAGE!$H$19</f>
        <v>0</v>
      </c>
      <c r="T18" s="184">
        <f>PORTIONS!T18*USAGE!$H$20</f>
        <v>0</v>
      </c>
      <c r="U18" s="184">
        <f>PORTIONS!U18*USAGE!$H$21</f>
        <v>0</v>
      </c>
      <c r="V18" s="222">
        <f t="shared" si="1"/>
        <v>175.3090909</v>
      </c>
    </row>
    <row r="19">
      <c r="A19" s="150" t="str">
        <f>COSTS!A19&amp;" (g)"</f>
        <v>Lemons (g)</v>
      </c>
      <c r="B19" s="150">
        <f>PORTIONS!B19*USAGE!$H$2</f>
        <v>0</v>
      </c>
      <c r="C19" s="150">
        <f>PORTIONS!C19*USAGE!$H$3</f>
        <v>0</v>
      </c>
      <c r="D19" s="150">
        <f>PORTIONS!D19*USAGE!$H$4</f>
        <v>0</v>
      </c>
      <c r="E19" s="150">
        <f>PORTIONS!E19*USAGE!$H$5</f>
        <v>0</v>
      </c>
      <c r="F19" s="150">
        <f>PORTIONS!F19*USAGE!$H$6</f>
        <v>0</v>
      </c>
      <c r="G19" s="150">
        <f>PORTIONS!G19*USAGE!$H$7</f>
        <v>0</v>
      </c>
      <c r="H19" s="150">
        <f>PORTIONS!H19*USAGE!$H$8</f>
        <v>0</v>
      </c>
      <c r="I19" s="150">
        <f>PORTIONS!I19*USAGE!$H$9</f>
        <v>0</v>
      </c>
      <c r="J19" s="150">
        <f>PORTIONS!J19*USAGE!$H$10</f>
        <v>0</v>
      </c>
      <c r="K19" s="150">
        <f>PORTIONS!K19*USAGE!$H$11</f>
        <v>0</v>
      </c>
      <c r="L19" s="150">
        <f>PORTIONS!L19*USAGE!$H$12</f>
        <v>0</v>
      </c>
      <c r="M19" s="150">
        <f>PORTIONS!M19*USAGE!$H$13</f>
        <v>0</v>
      </c>
      <c r="N19" s="150">
        <f>PORTIONS!N19*USAGE!$H$14</f>
        <v>0.7450636364</v>
      </c>
      <c r="O19" s="150">
        <f>PORTIONS!O19*USAGE!$H$15</f>
        <v>0</v>
      </c>
      <c r="P19" s="150">
        <f>PORTIONS!P19*USAGE!$H$16</f>
        <v>0</v>
      </c>
      <c r="Q19" s="150">
        <f>PORTIONS!Q19*USAGE!$H$17</f>
        <v>0</v>
      </c>
      <c r="R19" s="150">
        <f>PORTIONS!R19*USAGE!$H$18</f>
        <v>0</v>
      </c>
      <c r="S19" s="150">
        <f>PORTIONS!S19*USAGE!$H$19</f>
        <v>0</v>
      </c>
      <c r="T19" s="150">
        <f>PORTIONS!T19*USAGE!$H$20</f>
        <v>0</v>
      </c>
      <c r="U19" s="150">
        <f>PORTIONS!U19*USAGE!$H$21</f>
        <v>0</v>
      </c>
      <c r="V19" s="222">
        <f t="shared" si="1"/>
        <v>0.7450636364</v>
      </c>
    </row>
    <row r="20">
      <c r="A20" s="139" t="str">
        <f>COSTS!A20&amp;" (g)"</f>
        <v>Lettuce, romaine (g)</v>
      </c>
      <c r="B20" s="140">
        <f>PORTIONS!B20*USAGE!$H$2</f>
        <v>0</v>
      </c>
      <c r="C20" s="184">
        <f>PORTIONS!C20*USAGE!$H$3</f>
        <v>0</v>
      </c>
      <c r="D20" s="184">
        <f>PORTIONS!D20*USAGE!$H$4</f>
        <v>0</v>
      </c>
      <c r="E20" s="184">
        <f>PORTIONS!E20*USAGE!$H$5</f>
        <v>0</v>
      </c>
      <c r="F20" s="184">
        <f>PORTIONS!F20*USAGE!$H$6</f>
        <v>0</v>
      </c>
      <c r="G20" s="184">
        <f>PORTIONS!G20*USAGE!$H$7</f>
        <v>0</v>
      </c>
      <c r="H20" s="184">
        <f>PORTIONS!H20*USAGE!$H$8</f>
        <v>0</v>
      </c>
      <c r="I20" s="184">
        <f>PORTIONS!I20*USAGE!$H$9</f>
        <v>0</v>
      </c>
      <c r="J20" s="184">
        <f>PORTIONS!J20*USAGE!$H$10</f>
        <v>0</v>
      </c>
      <c r="K20" s="184">
        <f>PORTIONS!K20*USAGE!$H$11</f>
        <v>0</v>
      </c>
      <c r="L20" s="184">
        <f>PORTIONS!L20*USAGE!$H$12</f>
        <v>0</v>
      </c>
      <c r="M20" s="140">
        <f>PORTIONS!M20*USAGE!$H$13</f>
        <v>0</v>
      </c>
      <c r="N20" s="184">
        <f>PORTIONS!N20*USAGE!$H$14</f>
        <v>804.6687273</v>
      </c>
      <c r="O20" s="184">
        <f>PORTIONS!O20*USAGE!$H$15</f>
        <v>0</v>
      </c>
      <c r="P20" s="184">
        <f>PORTIONS!P20*USAGE!$H$16</f>
        <v>0</v>
      </c>
      <c r="Q20" s="140">
        <f>PORTIONS!Q20*USAGE!$H$17</f>
        <v>0</v>
      </c>
      <c r="R20" s="184">
        <f>PORTIONS!R20*USAGE!$H$18</f>
        <v>0</v>
      </c>
      <c r="S20" s="184">
        <f>PORTIONS!S20*USAGE!$H$19</f>
        <v>0</v>
      </c>
      <c r="T20" s="184">
        <f>PORTIONS!T20*USAGE!$H$20</f>
        <v>0</v>
      </c>
      <c r="U20" s="184">
        <f>PORTIONS!U20*USAGE!$H$21</f>
        <v>0</v>
      </c>
      <c r="V20" s="222">
        <f t="shared" si="1"/>
        <v>804.6687273</v>
      </c>
    </row>
    <row r="21">
      <c r="A21" s="139" t="str">
        <f>COSTS!A21&amp;" (g)"</f>
        <v>Marinara (g)</v>
      </c>
      <c r="B21" s="140">
        <f>PORTIONS!B21*USAGE!$H$2</f>
        <v>0</v>
      </c>
      <c r="C21" s="184">
        <f>PORTIONS!C21*USAGE!$H$3</f>
        <v>0</v>
      </c>
      <c r="D21" s="184">
        <f>PORTIONS!D21*USAGE!$H$4</f>
        <v>350.6181818</v>
      </c>
      <c r="E21" s="184">
        <f>PORTIONS!E21*USAGE!$H$5</f>
        <v>1051.854545</v>
      </c>
      <c r="F21" s="184">
        <f>PORTIONS!F21*USAGE!$H$6</f>
        <v>1665.436364</v>
      </c>
      <c r="G21" s="184">
        <f>PORTIONS!G21*USAGE!$H$7</f>
        <v>2279.018182</v>
      </c>
      <c r="H21" s="184">
        <f>PORTIONS!H21*USAGE!$H$8</f>
        <v>1051.854545</v>
      </c>
      <c r="I21" s="184">
        <f>PORTIONS!I21*USAGE!$H$9</f>
        <v>0</v>
      </c>
      <c r="J21" s="184">
        <f>PORTIONS!J21*USAGE!$H$10</f>
        <v>1840.745455</v>
      </c>
      <c r="K21" s="184">
        <f>PORTIONS!K21*USAGE!$H$11</f>
        <v>0</v>
      </c>
      <c r="L21" s="184">
        <f>PORTIONS!L21*USAGE!$H$12</f>
        <v>1051.854545</v>
      </c>
      <c r="M21" s="140">
        <f>PORTIONS!M21*USAGE!$H$13</f>
        <v>0</v>
      </c>
      <c r="N21" s="184">
        <f>PORTIONS!N21*USAGE!$H$14</f>
        <v>0</v>
      </c>
      <c r="O21" s="184">
        <f>PORTIONS!O21*USAGE!$H$15</f>
        <v>0</v>
      </c>
      <c r="P21" s="184">
        <f>PORTIONS!P21*USAGE!$H$16</f>
        <v>0</v>
      </c>
      <c r="Q21" s="140">
        <f>PORTIONS!Q21*USAGE!$H$17</f>
        <v>0</v>
      </c>
      <c r="R21" s="184">
        <f>PORTIONS!R21*USAGE!$H$18</f>
        <v>0</v>
      </c>
      <c r="S21" s="184">
        <f>PORTIONS!S21*USAGE!$H$19</f>
        <v>0</v>
      </c>
      <c r="T21" s="184">
        <f>PORTIONS!T21*USAGE!$H$20</f>
        <v>0</v>
      </c>
      <c r="U21" s="184">
        <f>PORTIONS!U21*USAGE!$H$21</f>
        <v>0</v>
      </c>
      <c r="V21" s="222">
        <f t="shared" si="1"/>
        <v>9291.381818</v>
      </c>
    </row>
    <row r="22">
      <c r="A22" s="139" t="str">
        <f>COSTS!A22&amp;" (g)"</f>
        <v>Mozzarella (g)</v>
      </c>
      <c r="B22" s="140">
        <f>PORTIONS!B22*USAGE!$H$2</f>
        <v>0</v>
      </c>
      <c r="C22" s="184">
        <f>PORTIONS!C22*USAGE!$H$3</f>
        <v>0</v>
      </c>
      <c r="D22" s="184">
        <f>PORTIONS!D22*USAGE!$H$4</f>
        <v>0</v>
      </c>
      <c r="E22" s="184">
        <f>PORTIONS!E22*USAGE!$H$5</f>
        <v>0</v>
      </c>
      <c r="F22" s="184">
        <f>PORTIONS!F22*USAGE!$H$6</f>
        <v>1526.65</v>
      </c>
      <c r="G22" s="184">
        <f>PORTIONS!G22*USAGE!$H$7</f>
        <v>2089.1</v>
      </c>
      <c r="H22" s="184">
        <f>PORTIONS!H22*USAGE!$H$8</f>
        <v>0</v>
      </c>
      <c r="I22" s="184">
        <f>PORTIONS!I22*USAGE!$H$9</f>
        <v>0</v>
      </c>
      <c r="J22" s="184">
        <f>PORTIONS!J22*USAGE!$H$10</f>
        <v>1687.35</v>
      </c>
      <c r="K22" s="184">
        <f>PORTIONS!K22*USAGE!$H$11</f>
        <v>482.1</v>
      </c>
      <c r="L22" s="184">
        <f>PORTIONS!L22*USAGE!$H$12</f>
        <v>964.2</v>
      </c>
      <c r="M22" s="140">
        <f>PORTIONS!M22*USAGE!$H$13</f>
        <v>0</v>
      </c>
      <c r="N22" s="184">
        <f>PORTIONS!N22*USAGE!$H$14</f>
        <v>0</v>
      </c>
      <c r="O22" s="184">
        <f>PORTIONS!O22*USAGE!$H$15</f>
        <v>336.5934545</v>
      </c>
      <c r="P22" s="184">
        <f>PORTIONS!P22*USAGE!$H$16</f>
        <v>0</v>
      </c>
      <c r="Q22" s="140">
        <f>PORTIONS!Q22*USAGE!$H$17</f>
        <v>0</v>
      </c>
      <c r="R22" s="184">
        <f>PORTIONS!R22*USAGE!$H$18</f>
        <v>0</v>
      </c>
      <c r="S22" s="184">
        <f>PORTIONS!S22*USAGE!$H$19</f>
        <v>0</v>
      </c>
      <c r="T22" s="184">
        <f>PORTIONS!T22*USAGE!$H$20</f>
        <v>0</v>
      </c>
      <c r="U22" s="184">
        <f>PORTIONS!U22*USAGE!$H$21</f>
        <v>0</v>
      </c>
      <c r="V22" s="222">
        <f t="shared" si="1"/>
        <v>7085.993455</v>
      </c>
    </row>
    <row r="23">
      <c r="A23" s="139" t="str">
        <f>COSTS!A23&amp;" (g)"</f>
        <v>MOZZARELLA CURD (g)</v>
      </c>
      <c r="B23" s="140">
        <f>PORTIONS!B23*USAGE!$H$2</f>
        <v>0</v>
      </c>
      <c r="C23" s="184">
        <f>PORTIONS!C23*USAGE!$H$3</f>
        <v>0</v>
      </c>
      <c r="D23" s="184">
        <f>PORTIONS!D23*USAGE!$H$4</f>
        <v>0</v>
      </c>
      <c r="E23" s="184">
        <f>PORTIONS!E23*USAGE!$H$5</f>
        <v>0</v>
      </c>
      <c r="F23" s="184">
        <f>PORTIONS!F23*USAGE!$H$6</f>
        <v>0</v>
      </c>
      <c r="G23" s="184">
        <f>PORTIONS!G23*USAGE!$H$7</f>
        <v>0</v>
      </c>
      <c r="H23" s="184">
        <f>PORTIONS!H23*USAGE!$H$8</f>
        <v>0</v>
      </c>
      <c r="I23" s="184">
        <f>PORTIONS!I23*USAGE!$H$9</f>
        <v>0</v>
      </c>
      <c r="J23" s="184">
        <f>PORTIONS!J23*USAGE!$H$10</f>
        <v>0</v>
      </c>
      <c r="K23" s="184">
        <f>PORTIONS!K23*USAGE!$H$11</f>
        <v>0</v>
      </c>
      <c r="L23" s="184">
        <f>PORTIONS!L23*USAGE!$H$12</f>
        <v>0</v>
      </c>
      <c r="M23" s="140">
        <f>PORTIONS!M23*USAGE!$H$13</f>
        <v>0</v>
      </c>
      <c r="N23" s="184">
        <f>PORTIONS!N23*USAGE!$H$14</f>
        <v>0</v>
      </c>
      <c r="O23" s="184">
        <f>PORTIONS!O23*USAGE!$H$15</f>
        <v>0</v>
      </c>
      <c r="P23" s="184">
        <f>PORTIONS!P23*USAGE!$H$16</f>
        <v>0</v>
      </c>
      <c r="Q23" s="140">
        <f>PORTIONS!Q23*USAGE!$H$17</f>
        <v>0</v>
      </c>
      <c r="R23" s="184">
        <f>PORTIONS!R23*USAGE!$H$18</f>
        <v>0</v>
      </c>
      <c r="S23" s="184">
        <f>PORTIONS!S23*USAGE!$H$19</f>
        <v>0</v>
      </c>
      <c r="T23" s="184">
        <f>PORTIONS!T23*USAGE!$H$20</f>
        <v>0</v>
      </c>
      <c r="U23" s="184">
        <f>PORTIONS!U23*USAGE!$H$21</f>
        <v>0</v>
      </c>
      <c r="V23" s="222">
        <f t="shared" si="1"/>
        <v>0</v>
      </c>
    </row>
    <row r="24">
      <c r="A24" s="139" t="str">
        <f>COSTS!A24&amp;" (g)"</f>
        <v>MUSHROOMS (g)</v>
      </c>
      <c r="B24" s="140">
        <f>PORTIONS!B24*USAGE!$H$2</f>
        <v>0</v>
      </c>
      <c r="C24" s="184">
        <f>PORTIONS!C24*USAGE!$H$3</f>
        <v>0</v>
      </c>
      <c r="D24" s="184">
        <f>PORTIONS!D24*USAGE!$H$4</f>
        <v>0</v>
      </c>
      <c r="E24" s="184">
        <f>PORTIONS!E24*USAGE!$H$5</f>
        <v>0</v>
      </c>
      <c r="F24" s="184">
        <f>PORTIONS!F24*USAGE!$H$6</f>
        <v>0</v>
      </c>
      <c r="G24" s="184">
        <f>PORTIONS!G24*USAGE!$H$7</f>
        <v>0</v>
      </c>
      <c r="H24" s="184">
        <f>PORTIONS!H24*USAGE!$H$8</f>
        <v>0</v>
      </c>
      <c r="I24" s="184">
        <f>PORTIONS!I24*USAGE!$H$9</f>
        <v>0</v>
      </c>
      <c r="J24" s="184">
        <f>PORTIONS!J24*USAGE!$H$10</f>
        <v>0</v>
      </c>
      <c r="K24" s="184">
        <f>PORTIONS!K24*USAGE!$H$11</f>
        <v>0</v>
      </c>
      <c r="L24" s="184">
        <f>PORTIONS!L24*USAGE!$H$12</f>
        <v>0</v>
      </c>
      <c r="M24" s="140">
        <f>PORTIONS!M24*USAGE!$H$13</f>
        <v>0</v>
      </c>
      <c r="N24" s="184">
        <f>PORTIONS!N24*USAGE!$H$14</f>
        <v>0</v>
      </c>
      <c r="O24" s="184">
        <f>PORTIONS!O24*USAGE!$H$15</f>
        <v>0</v>
      </c>
      <c r="P24" s="184">
        <f>PORTIONS!P24*USAGE!$H$16</f>
        <v>0</v>
      </c>
      <c r="Q24" s="140">
        <f>PORTIONS!Q24*USAGE!$H$17</f>
        <v>0</v>
      </c>
      <c r="R24" s="184">
        <f>PORTIONS!R24*USAGE!$H$18</f>
        <v>0</v>
      </c>
      <c r="S24" s="184">
        <f>PORTIONS!S24*USAGE!$H$19</f>
        <v>0</v>
      </c>
      <c r="T24" s="184">
        <f>PORTIONS!T24*USAGE!$H$20</f>
        <v>0</v>
      </c>
      <c r="U24" s="184">
        <f>PORTIONS!U24*USAGE!$H$21</f>
        <v>0</v>
      </c>
      <c r="V24" s="222">
        <f t="shared" si="1"/>
        <v>0</v>
      </c>
    </row>
    <row r="25">
      <c r="A25" s="139" t="str">
        <f>COSTS!A25&amp;" (g)"</f>
        <v>Mushrooms, cooked (g)</v>
      </c>
      <c r="B25" s="140">
        <f>PORTIONS!B25*USAGE!$H$2</f>
        <v>0</v>
      </c>
      <c r="C25" s="184">
        <f>PORTIONS!C25*USAGE!$H$3</f>
        <v>0</v>
      </c>
      <c r="D25" s="184">
        <f>PORTIONS!D25*USAGE!$H$4</f>
        <v>0</v>
      </c>
      <c r="E25" s="184">
        <f>PORTIONS!E25*USAGE!$H$5</f>
        <v>0</v>
      </c>
      <c r="F25" s="184">
        <f>PORTIONS!F25*USAGE!$H$6</f>
        <v>0</v>
      </c>
      <c r="G25" s="184">
        <f>PORTIONS!G25*USAGE!$H$7</f>
        <v>0</v>
      </c>
      <c r="H25" s="184">
        <f>PORTIONS!H25*USAGE!$H$8</f>
        <v>0</v>
      </c>
      <c r="I25" s="184">
        <f>PORTIONS!I25*USAGE!$H$9</f>
        <v>0</v>
      </c>
      <c r="J25" s="184">
        <f>PORTIONS!J25*USAGE!$H$10</f>
        <v>0</v>
      </c>
      <c r="K25" s="184">
        <f>PORTIONS!K25*USAGE!$H$11</f>
        <v>0</v>
      </c>
      <c r="L25" s="184">
        <f>PORTIONS!L25*USAGE!$H$12</f>
        <v>1051.854545</v>
      </c>
      <c r="M25" s="140">
        <f>PORTIONS!M25*USAGE!$H$13</f>
        <v>0</v>
      </c>
      <c r="N25" s="184">
        <f>PORTIONS!N25*USAGE!$H$14</f>
        <v>0</v>
      </c>
      <c r="O25" s="184">
        <f>PORTIONS!O25*USAGE!$H$15</f>
        <v>0</v>
      </c>
      <c r="P25" s="184">
        <f>PORTIONS!P25*USAGE!$H$16</f>
        <v>0</v>
      </c>
      <c r="Q25" s="140">
        <f>PORTIONS!Q25*USAGE!$H$17</f>
        <v>0</v>
      </c>
      <c r="R25" s="184">
        <f>PORTIONS!R25*USAGE!$H$18</f>
        <v>0</v>
      </c>
      <c r="S25" s="184">
        <f>PORTIONS!S25*USAGE!$H$19</f>
        <v>0</v>
      </c>
      <c r="T25" s="184">
        <f>PORTIONS!T25*USAGE!$H$20</f>
        <v>0</v>
      </c>
      <c r="U25" s="184">
        <f>PORTIONS!U25*USAGE!$H$21</f>
        <v>0</v>
      </c>
      <c r="V25" s="222">
        <f t="shared" si="1"/>
        <v>1051.854545</v>
      </c>
    </row>
    <row r="26">
      <c r="A26" s="139" t="str">
        <f>COSTS!A26&amp;" (g)"</f>
        <v>Olive oil, extra-virgin (g)</v>
      </c>
      <c r="B26" s="140">
        <f>PORTIONS!B26*USAGE!$H$2</f>
        <v>0</v>
      </c>
      <c r="C26" s="184">
        <f>PORTIONS!C26*USAGE!$H$3</f>
        <v>0</v>
      </c>
      <c r="D26" s="184">
        <f>PORTIONS!D26*USAGE!$H$4</f>
        <v>0</v>
      </c>
      <c r="E26" s="184">
        <f>PORTIONS!E26*USAGE!$H$5</f>
        <v>0</v>
      </c>
      <c r="F26" s="184">
        <f>PORTIONS!F26*USAGE!$H$6</f>
        <v>166.5436364</v>
      </c>
      <c r="G26" s="184">
        <f>PORTIONS!G26*USAGE!$H$7</f>
        <v>227.9018182</v>
      </c>
      <c r="H26" s="184">
        <f>PORTIONS!H26*USAGE!$H$8</f>
        <v>52.59272727</v>
      </c>
      <c r="I26" s="184">
        <f>PORTIONS!I26*USAGE!$H$9</f>
        <v>0</v>
      </c>
      <c r="J26" s="184">
        <f>PORTIONS!J26*USAGE!$H$10</f>
        <v>0</v>
      </c>
      <c r="K26" s="184">
        <f>PORTIONS!K26*USAGE!$H$11</f>
        <v>0</v>
      </c>
      <c r="L26" s="184">
        <f>PORTIONS!L26*USAGE!$H$12</f>
        <v>105.1854545</v>
      </c>
      <c r="M26" s="140">
        <f>PORTIONS!M26*USAGE!$H$13</f>
        <v>0</v>
      </c>
      <c r="N26" s="184">
        <f>PORTIONS!N26*USAGE!$H$14</f>
        <v>0</v>
      </c>
      <c r="O26" s="184">
        <f>PORTIONS!O26*USAGE!$H$15</f>
        <v>16.82967273</v>
      </c>
      <c r="P26" s="184">
        <f>PORTIONS!P26*USAGE!$H$16</f>
        <v>29.21818182</v>
      </c>
      <c r="Q26" s="140">
        <f>PORTIONS!Q26*USAGE!$H$17</f>
        <v>0</v>
      </c>
      <c r="R26" s="184">
        <f>PORTIONS!R26*USAGE!$H$18</f>
        <v>0</v>
      </c>
      <c r="S26" s="184">
        <f>PORTIONS!S26*USAGE!$H$19</f>
        <v>0</v>
      </c>
      <c r="T26" s="184">
        <f>PORTIONS!T26*USAGE!$H$20</f>
        <v>0</v>
      </c>
      <c r="U26" s="184">
        <f>PORTIONS!U26*USAGE!$H$21</f>
        <v>0</v>
      </c>
      <c r="V26" s="222">
        <f t="shared" si="1"/>
        <v>598.2714909</v>
      </c>
    </row>
    <row r="27">
      <c r="A27" s="139" t="str">
        <f>COSTS!A27&amp;" (g)"</f>
        <v>Olive oil, garlic (g)</v>
      </c>
      <c r="B27" s="140">
        <f>PORTIONS!B27*USAGE!$H$2</f>
        <v>0</v>
      </c>
      <c r="C27" s="184">
        <f>PORTIONS!C27*USAGE!$H$3</f>
        <v>0</v>
      </c>
      <c r="D27" s="184">
        <f>PORTIONS!D27*USAGE!$H$4</f>
        <v>23.37454545</v>
      </c>
      <c r="E27" s="184">
        <f>PORTIONS!E27*USAGE!$H$5</f>
        <v>70.12363636</v>
      </c>
      <c r="F27" s="184">
        <f>PORTIONS!F27*USAGE!$H$6</f>
        <v>0</v>
      </c>
      <c r="G27" s="184">
        <f>PORTIONS!G27*USAGE!$H$7</f>
        <v>0</v>
      </c>
      <c r="H27" s="184">
        <f>PORTIONS!H27*USAGE!$H$8</f>
        <v>0</v>
      </c>
      <c r="I27" s="184">
        <f>PORTIONS!I27*USAGE!$H$9</f>
        <v>52.59272727</v>
      </c>
      <c r="J27" s="184">
        <f>PORTIONS!J27*USAGE!$H$10</f>
        <v>0</v>
      </c>
      <c r="K27" s="184">
        <f>PORTIONS!K27*USAGE!$H$11</f>
        <v>52.59272727</v>
      </c>
      <c r="L27" s="184">
        <f>PORTIONS!L27*USAGE!$H$12</f>
        <v>0</v>
      </c>
      <c r="M27" s="140">
        <f>PORTIONS!M27*USAGE!$H$13</f>
        <v>0</v>
      </c>
      <c r="N27" s="184">
        <f>PORTIONS!N27*USAGE!$H$14</f>
        <v>0</v>
      </c>
      <c r="O27" s="184">
        <f>PORTIONS!O27*USAGE!$H$15</f>
        <v>0</v>
      </c>
      <c r="P27" s="184">
        <f>PORTIONS!P27*USAGE!$H$16</f>
        <v>0</v>
      </c>
      <c r="Q27" s="140">
        <f>PORTIONS!Q27*USAGE!$H$17</f>
        <v>0</v>
      </c>
      <c r="R27" s="184">
        <f>PORTIONS!R27*USAGE!$H$18</f>
        <v>0</v>
      </c>
      <c r="S27" s="184">
        <f>PORTIONS!S27*USAGE!$H$19</f>
        <v>0</v>
      </c>
      <c r="T27" s="184">
        <f>PORTIONS!T27*USAGE!$H$20</f>
        <v>0</v>
      </c>
      <c r="U27" s="184">
        <f>PORTIONS!U27*USAGE!$H$21</f>
        <v>0</v>
      </c>
      <c r="V27" s="222">
        <f t="shared" si="1"/>
        <v>198.6836364</v>
      </c>
    </row>
    <row r="28">
      <c r="A28" s="139" t="str">
        <f>COSTS!A28&amp;" (g)"</f>
        <v>OLIVE OIL, PURE (g)</v>
      </c>
      <c r="B28" s="140">
        <f>PORTIONS!B28*USAGE!$H$2</f>
        <v>0</v>
      </c>
      <c r="C28" s="184">
        <f>PORTIONS!C28*USAGE!$H$3</f>
        <v>0</v>
      </c>
      <c r="D28" s="184">
        <f>PORTIONS!D28*USAGE!$H$4</f>
        <v>0</v>
      </c>
      <c r="E28" s="184">
        <f>PORTIONS!E28*USAGE!$H$5</f>
        <v>0</v>
      </c>
      <c r="F28" s="184">
        <f>PORTIONS!F28*USAGE!$H$6</f>
        <v>0</v>
      </c>
      <c r="G28" s="184">
        <f>PORTIONS!G28*USAGE!$H$7</f>
        <v>0</v>
      </c>
      <c r="H28" s="184">
        <f>PORTIONS!H28*USAGE!$H$8</f>
        <v>0</v>
      </c>
      <c r="I28" s="184">
        <f>PORTIONS!I28*USAGE!$H$9</f>
        <v>0</v>
      </c>
      <c r="J28" s="184">
        <f>PORTIONS!J28*USAGE!$H$10</f>
        <v>0</v>
      </c>
      <c r="K28" s="184">
        <f>PORTIONS!K28*USAGE!$H$11</f>
        <v>0</v>
      </c>
      <c r="L28" s="184">
        <f>PORTIONS!L28*USAGE!$H$12</f>
        <v>0</v>
      </c>
      <c r="M28" s="140">
        <f>PORTIONS!M28*USAGE!$H$13</f>
        <v>0</v>
      </c>
      <c r="N28" s="184">
        <f>PORTIONS!N28*USAGE!$H$14</f>
        <v>0</v>
      </c>
      <c r="O28" s="184">
        <f>PORTIONS!O28*USAGE!$H$15</f>
        <v>0</v>
      </c>
      <c r="P28" s="184">
        <f>PORTIONS!P28*USAGE!$H$16</f>
        <v>0</v>
      </c>
      <c r="Q28" s="140">
        <f>PORTIONS!Q28*USAGE!$H$17</f>
        <v>0</v>
      </c>
      <c r="R28" s="184">
        <f>PORTIONS!R28*USAGE!$H$18</f>
        <v>0</v>
      </c>
      <c r="S28" s="184">
        <f>PORTIONS!S28*USAGE!$H$19</f>
        <v>0</v>
      </c>
      <c r="T28" s="184">
        <f>PORTIONS!T28*USAGE!$H$20</f>
        <v>0</v>
      </c>
      <c r="U28" s="184">
        <f>PORTIONS!U28*USAGE!$H$21</f>
        <v>0</v>
      </c>
      <c r="V28" s="222">
        <f t="shared" si="1"/>
        <v>0</v>
      </c>
    </row>
    <row r="29">
      <c r="A29" s="139" t="str">
        <f>COSTS!A29&amp;" (g)"</f>
        <v>Onions, red (g)</v>
      </c>
      <c r="B29" s="140">
        <f>PORTIONS!B29*USAGE!$H$2</f>
        <v>0</v>
      </c>
      <c r="C29" s="184">
        <f>PORTIONS!C29*USAGE!$H$3</f>
        <v>0</v>
      </c>
      <c r="D29" s="184">
        <f>PORTIONS!D29*USAGE!$H$4</f>
        <v>0</v>
      </c>
      <c r="E29" s="184">
        <f>PORTIONS!E29*USAGE!$H$5</f>
        <v>0</v>
      </c>
      <c r="F29" s="184">
        <f>PORTIONS!F29*USAGE!$H$6</f>
        <v>693.9318182</v>
      </c>
      <c r="G29" s="184">
        <f>PORTIONS!G29*USAGE!$H$7</f>
        <v>0</v>
      </c>
      <c r="H29" s="184">
        <f>PORTIONS!H29*USAGE!$H$8</f>
        <v>0</v>
      </c>
      <c r="I29" s="184">
        <f>PORTIONS!I29*USAGE!$H$9</f>
        <v>876.5454545</v>
      </c>
      <c r="J29" s="184">
        <f>PORTIONS!J29*USAGE!$H$10</f>
        <v>0</v>
      </c>
      <c r="K29" s="184">
        <f>PORTIONS!K29*USAGE!$H$11</f>
        <v>0</v>
      </c>
      <c r="L29" s="184">
        <f>PORTIONS!L29*USAGE!$H$12</f>
        <v>0</v>
      </c>
      <c r="M29" s="140">
        <f>PORTIONS!M29*USAGE!$H$13</f>
        <v>0</v>
      </c>
      <c r="N29" s="184">
        <f>PORTIONS!N29*USAGE!$H$14</f>
        <v>0</v>
      </c>
      <c r="O29" s="184">
        <f>PORTIONS!O29*USAGE!$H$15</f>
        <v>0</v>
      </c>
      <c r="P29" s="184">
        <f>PORTIONS!P29*USAGE!$H$16</f>
        <v>0</v>
      </c>
      <c r="Q29" s="140">
        <f>PORTIONS!Q29*USAGE!$H$17</f>
        <v>0</v>
      </c>
      <c r="R29" s="184">
        <f>PORTIONS!R29*USAGE!$H$18</f>
        <v>0</v>
      </c>
      <c r="S29" s="184">
        <f>PORTIONS!S29*USAGE!$H$19</f>
        <v>0</v>
      </c>
      <c r="T29" s="184">
        <f>PORTIONS!T29*USAGE!$H$20</f>
        <v>0</v>
      </c>
      <c r="U29" s="184">
        <f>PORTIONS!U29*USAGE!$H$21</f>
        <v>0</v>
      </c>
      <c r="V29" s="222">
        <f t="shared" si="1"/>
        <v>1570.477273</v>
      </c>
    </row>
    <row r="30">
      <c r="A30" s="139" t="str">
        <f>COSTS!A30&amp;" (g)"</f>
        <v>Oregano (g)</v>
      </c>
      <c r="B30" s="140">
        <f>PORTIONS!B30*USAGE!$H$2</f>
        <v>0</v>
      </c>
      <c r="C30" s="184">
        <f>PORTIONS!C30*USAGE!$H$3</f>
        <v>0</v>
      </c>
      <c r="D30" s="184">
        <f>PORTIONS!D30*USAGE!$H$4</f>
        <v>1.168727273</v>
      </c>
      <c r="E30" s="184">
        <f>PORTIONS!E30*USAGE!$H$5</f>
        <v>3.506181818</v>
      </c>
      <c r="F30" s="184">
        <f>PORTIONS!F30*USAGE!$H$6</f>
        <v>5.551454545</v>
      </c>
      <c r="G30" s="184">
        <f>PORTIONS!G30*USAGE!$H$7</f>
        <v>7.596727273</v>
      </c>
      <c r="H30" s="184">
        <f>PORTIONS!H30*USAGE!$H$8</f>
        <v>1.753090909</v>
      </c>
      <c r="I30" s="184">
        <f>PORTIONS!I30*USAGE!$H$9</f>
        <v>0</v>
      </c>
      <c r="J30" s="184">
        <f>PORTIONS!J30*USAGE!$H$10</f>
        <v>6.135818182</v>
      </c>
      <c r="K30" s="184">
        <f>PORTIONS!K30*USAGE!$H$11</f>
        <v>1.753090909</v>
      </c>
      <c r="L30" s="184">
        <f>PORTIONS!L30*USAGE!$H$12</f>
        <v>3.506181818</v>
      </c>
      <c r="M30" s="140">
        <f>PORTIONS!M30*USAGE!$H$13</f>
        <v>0</v>
      </c>
      <c r="N30" s="184">
        <f>PORTIONS!N30*USAGE!$H$14</f>
        <v>0</v>
      </c>
      <c r="O30" s="184">
        <f>PORTIONS!O30*USAGE!$H$15</f>
        <v>0</v>
      </c>
      <c r="P30" s="184">
        <f>PORTIONS!P30*USAGE!$H$16</f>
        <v>0</v>
      </c>
      <c r="Q30" s="140">
        <f>PORTIONS!Q30*USAGE!$H$17</f>
        <v>0</v>
      </c>
      <c r="R30" s="184">
        <f>PORTIONS!R30*USAGE!$H$18</f>
        <v>0</v>
      </c>
      <c r="S30" s="184">
        <f>PORTIONS!S30*USAGE!$H$19</f>
        <v>0</v>
      </c>
      <c r="T30" s="184">
        <f>PORTIONS!T30*USAGE!$H$20</f>
        <v>0</v>
      </c>
      <c r="U30" s="184">
        <f>PORTIONS!U30*USAGE!$H$21</f>
        <v>0</v>
      </c>
      <c r="V30" s="222">
        <f t="shared" si="1"/>
        <v>30.97127273</v>
      </c>
    </row>
    <row r="31">
      <c r="A31" s="139" t="str">
        <f>COSTS!A31&amp;" (g)"</f>
        <v>Pecorino Romano (g)</v>
      </c>
      <c r="B31" s="140">
        <f>PORTIONS!B31*USAGE!$H$2</f>
        <v>0</v>
      </c>
      <c r="C31" s="184">
        <f>PORTIONS!C31*USAGE!$H$3</f>
        <v>0</v>
      </c>
      <c r="D31" s="184">
        <f>PORTIONS!D31*USAGE!$H$4</f>
        <v>102.2636364</v>
      </c>
      <c r="E31" s="184">
        <f>PORTIONS!E31*USAGE!$H$5</f>
        <v>0</v>
      </c>
      <c r="F31" s="184">
        <f>PORTIONS!F31*USAGE!$H$6</f>
        <v>0</v>
      </c>
      <c r="G31" s="184">
        <f>PORTIONS!G31*USAGE!$H$7</f>
        <v>0</v>
      </c>
      <c r="H31" s="184">
        <f>PORTIONS!H31*USAGE!$H$8</f>
        <v>0</v>
      </c>
      <c r="I31" s="184">
        <f>PORTIONS!I31*USAGE!$H$9</f>
        <v>0</v>
      </c>
      <c r="J31" s="184">
        <f>PORTIONS!J31*USAGE!$H$10</f>
        <v>0</v>
      </c>
      <c r="K31" s="184">
        <f>PORTIONS!K31*USAGE!$H$11</f>
        <v>175.3090909</v>
      </c>
      <c r="L31" s="184">
        <f>PORTIONS!L31*USAGE!$H$12</f>
        <v>0</v>
      </c>
      <c r="M31" s="140">
        <f>PORTIONS!M31*USAGE!$H$13</f>
        <v>0</v>
      </c>
      <c r="N31" s="184">
        <f>PORTIONS!N31*USAGE!$H$14</f>
        <v>0</v>
      </c>
      <c r="O31" s="184">
        <f>PORTIONS!O31*USAGE!$H$15</f>
        <v>0</v>
      </c>
      <c r="P31" s="184">
        <f>PORTIONS!P31*USAGE!$H$16</f>
        <v>0</v>
      </c>
      <c r="Q31" s="140">
        <f>PORTIONS!Q31*USAGE!$H$17</f>
        <v>0</v>
      </c>
      <c r="R31" s="184">
        <f>PORTIONS!R31*USAGE!$H$18</f>
        <v>0</v>
      </c>
      <c r="S31" s="184">
        <f>PORTIONS!S31*USAGE!$H$19</f>
        <v>0</v>
      </c>
      <c r="T31" s="184">
        <f>PORTIONS!T31*USAGE!$H$20</f>
        <v>0</v>
      </c>
      <c r="U31" s="184">
        <f>PORTIONS!U31*USAGE!$H$21</f>
        <v>0</v>
      </c>
      <c r="V31" s="222">
        <f t="shared" si="1"/>
        <v>277.5727273</v>
      </c>
    </row>
    <row r="32">
      <c r="A32" s="139" t="str">
        <f>COSTS!A32&amp;" (g)"</f>
        <v>Pepper, black (g)</v>
      </c>
      <c r="B32" s="140">
        <f>PORTIONS!B32*USAGE!$H$2</f>
        <v>0</v>
      </c>
      <c r="C32" s="184">
        <f>PORTIONS!C32*USAGE!$H$3</f>
        <v>0</v>
      </c>
      <c r="D32" s="184">
        <f>PORTIONS!D32*USAGE!$H$4</f>
        <v>0</v>
      </c>
      <c r="E32" s="184">
        <f>PORTIONS!E32*USAGE!$H$5</f>
        <v>0</v>
      </c>
      <c r="F32" s="184">
        <f>PORTIONS!F32*USAGE!$H$6</f>
        <v>0</v>
      </c>
      <c r="G32" s="184">
        <f>PORTIONS!G32*USAGE!$H$7</f>
        <v>0</v>
      </c>
      <c r="H32" s="184">
        <f>PORTIONS!H32*USAGE!$H$8</f>
        <v>0</v>
      </c>
      <c r="I32" s="184">
        <f>PORTIONS!I32*USAGE!$H$9</f>
        <v>0</v>
      </c>
      <c r="J32" s="184">
        <f>PORTIONS!J32*USAGE!$H$10</f>
        <v>0</v>
      </c>
      <c r="K32" s="184">
        <f>PORTIONS!K32*USAGE!$H$11</f>
        <v>0</v>
      </c>
      <c r="L32" s="184">
        <f>PORTIONS!L32*USAGE!$H$12</f>
        <v>0</v>
      </c>
      <c r="M32" s="140">
        <f>PORTIONS!M32*USAGE!$H$13</f>
        <v>0</v>
      </c>
      <c r="N32" s="184">
        <f>PORTIONS!N32*USAGE!$H$14</f>
        <v>0.05960509091</v>
      </c>
      <c r="O32" s="184">
        <f>PORTIONS!O32*USAGE!$H$15</f>
        <v>0</v>
      </c>
      <c r="P32" s="184">
        <f>PORTIONS!P32*USAGE!$H$16</f>
        <v>0</v>
      </c>
      <c r="Q32" s="140">
        <f>PORTIONS!Q32*USAGE!$H$17</f>
        <v>0</v>
      </c>
      <c r="R32" s="184">
        <f>PORTIONS!R32*USAGE!$H$18</f>
        <v>0</v>
      </c>
      <c r="S32" s="184">
        <f>PORTIONS!S32*USAGE!$H$19</f>
        <v>0</v>
      </c>
      <c r="T32" s="184">
        <f>PORTIONS!T32*USAGE!$H$20</f>
        <v>0</v>
      </c>
      <c r="U32" s="184">
        <f>PORTIONS!U32*USAGE!$H$21</f>
        <v>0</v>
      </c>
      <c r="V32" s="222">
        <f t="shared" si="1"/>
        <v>0.05960509091</v>
      </c>
    </row>
    <row r="33">
      <c r="A33" s="139" t="str">
        <f>COSTS!A33&amp;" (g)"</f>
        <v>Pepperoni (g)</v>
      </c>
      <c r="B33" s="140">
        <f>PORTIONS!B33*USAGE!$H$2</f>
        <v>0</v>
      </c>
      <c r="C33" s="184">
        <f>PORTIONS!C33*USAGE!$H$3</f>
        <v>0</v>
      </c>
      <c r="D33" s="184">
        <f>PORTIONS!D33*USAGE!$H$4</f>
        <v>0</v>
      </c>
      <c r="E33" s="184">
        <f>PORTIONS!E33*USAGE!$H$5</f>
        <v>0</v>
      </c>
      <c r="F33" s="184">
        <f>PORTIONS!F33*USAGE!$H$6</f>
        <v>0</v>
      </c>
      <c r="G33" s="184">
        <f>PORTIONS!G33*USAGE!$H$7</f>
        <v>0</v>
      </c>
      <c r="H33" s="184">
        <f>PORTIONS!H33*USAGE!$H$8</f>
        <v>0</v>
      </c>
      <c r="I33" s="184">
        <f>PORTIONS!I33*USAGE!$H$9</f>
        <v>0</v>
      </c>
      <c r="J33" s="184">
        <f>PORTIONS!J33*USAGE!$H$10</f>
        <v>1687.35</v>
      </c>
      <c r="K33" s="184">
        <f>PORTIONS!K33*USAGE!$H$11</f>
        <v>0</v>
      </c>
      <c r="L33" s="184">
        <f>PORTIONS!L33*USAGE!$H$12</f>
        <v>0</v>
      </c>
      <c r="M33" s="140">
        <f>PORTIONS!M33*USAGE!$H$13</f>
        <v>0</v>
      </c>
      <c r="N33" s="184">
        <f>PORTIONS!N33*USAGE!$H$14</f>
        <v>0</v>
      </c>
      <c r="O33" s="184">
        <f>PORTIONS!O33*USAGE!$H$15</f>
        <v>0</v>
      </c>
      <c r="P33" s="184">
        <f>PORTIONS!P33*USAGE!$H$16</f>
        <v>0</v>
      </c>
      <c r="Q33" s="140">
        <f>PORTIONS!Q33*USAGE!$H$17</f>
        <v>0</v>
      </c>
      <c r="R33" s="184">
        <f>PORTIONS!R33*USAGE!$H$18</f>
        <v>0</v>
      </c>
      <c r="S33" s="184">
        <f>PORTIONS!S33*USAGE!$H$19</f>
        <v>0</v>
      </c>
      <c r="T33" s="184">
        <f>PORTIONS!T33*USAGE!$H$20</f>
        <v>0</v>
      </c>
      <c r="U33" s="184">
        <f>PORTIONS!U33*USAGE!$H$21</f>
        <v>0</v>
      </c>
      <c r="V33" s="222">
        <f t="shared" si="1"/>
        <v>1687.35</v>
      </c>
    </row>
    <row r="34">
      <c r="A34" s="139" t="str">
        <f>COSTS!A34&amp;" (g)"</f>
        <v>Rosemary (g)</v>
      </c>
      <c r="B34" s="140">
        <f>PORTIONS!B34*USAGE!$H$2</f>
        <v>0</v>
      </c>
      <c r="C34" s="184">
        <f>PORTIONS!C34*USAGE!$H$3</f>
        <v>0</v>
      </c>
      <c r="D34" s="184">
        <f>PORTIONS!D34*USAGE!$H$4</f>
        <v>0</v>
      </c>
      <c r="E34" s="184">
        <f>PORTIONS!E34*USAGE!$H$5</f>
        <v>0</v>
      </c>
      <c r="F34" s="184">
        <f>PORTIONS!F34*USAGE!$H$6</f>
        <v>0</v>
      </c>
      <c r="G34" s="184">
        <f>PORTIONS!G34*USAGE!$H$7</f>
        <v>0</v>
      </c>
      <c r="H34" s="184">
        <f>PORTIONS!H34*USAGE!$H$8</f>
        <v>0</v>
      </c>
      <c r="I34" s="184">
        <f>PORTIONS!I34*USAGE!$H$9</f>
        <v>1.753090909</v>
      </c>
      <c r="J34" s="184">
        <f>PORTIONS!J34*USAGE!$H$10</f>
        <v>0</v>
      </c>
      <c r="K34" s="184">
        <f>PORTIONS!K34*USAGE!$H$11</f>
        <v>0</v>
      </c>
      <c r="L34" s="184">
        <f>PORTIONS!L34*USAGE!$H$12</f>
        <v>0</v>
      </c>
      <c r="M34" s="140">
        <f>PORTIONS!M34*USAGE!$H$13</f>
        <v>0</v>
      </c>
      <c r="N34" s="184">
        <f>PORTIONS!N34*USAGE!$H$14</f>
        <v>0</v>
      </c>
      <c r="O34" s="184">
        <f>PORTIONS!O34*USAGE!$H$15</f>
        <v>0</v>
      </c>
      <c r="P34" s="184">
        <f>PORTIONS!P34*USAGE!$H$16</f>
        <v>0</v>
      </c>
      <c r="Q34" s="140">
        <f>PORTIONS!Q34*USAGE!$H$17</f>
        <v>0</v>
      </c>
      <c r="R34" s="184">
        <f>PORTIONS!R34*USAGE!$H$18</f>
        <v>0</v>
      </c>
      <c r="S34" s="184">
        <f>PORTIONS!S34*USAGE!$H$19</f>
        <v>0</v>
      </c>
      <c r="T34" s="184">
        <f>PORTIONS!T34*USAGE!$H$20</f>
        <v>0</v>
      </c>
      <c r="U34" s="184">
        <f>PORTIONS!U34*USAGE!$H$21</f>
        <v>0</v>
      </c>
      <c r="V34" s="222">
        <f t="shared" si="1"/>
        <v>1.753090909</v>
      </c>
    </row>
    <row r="35">
      <c r="A35" s="139" t="str">
        <f>COSTS!A35&amp;" (g)"</f>
        <v>SALT, GRANULATED (g)</v>
      </c>
      <c r="B35" s="140">
        <f>PORTIONS!B35*USAGE!$H$2</f>
        <v>0</v>
      </c>
      <c r="C35" s="184">
        <f>PORTIONS!C35*USAGE!$H$3</f>
        <v>0</v>
      </c>
      <c r="D35" s="184">
        <f>PORTIONS!D35*USAGE!$H$4</f>
        <v>0</v>
      </c>
      <c r="E35" s="184">
        <f>PORTIONS!E35*USAGE!$H$5</f>
        <v>0</v>
      </c>
      <c r="F35" s="184">
        <f>PORTIONS!F35*USAGE!$H$6</f>
        <v>0</v>
      </c>
      <c r="G35" s="184">
        <f>PORTIONS!G35*USAGE!$H$7</f>
        <v>0</v>
      </c>
      <c r="H35" s="184">
        <f>PORTIONS!H35*USAGE!$H$8</f>
        <v>0</v>
      </c>
      <c r="I35" s="184">
        <f>PORTIONS!I35*USAGE!$H$9</f>
        <v>0</v>
      </c>
      <c r="J35" s="184">
        <f>PORTIONS!J35*USAGE!$H$10</f>
        <v>0</v>
      </c>
      <c r="K35" s="184">
        <f>PORTIONS!K35*USAGE!$H$11</f>
        <v>0</v>
      </c>
      <c r="L35" s="184">
        <f>PORTIONS!L35*USAGE!$H$12</f>
        <v>0</v>
      </c>
      <c r="M35" s="140">
        <f>PORTIONS!M35*USAGE!$H$13</f>
        <v>0</v>
      </c>
      <c r="N35" s="184">
        <f>PORTIONS!N35*USAGE!$H$14</f>
        <v>0</v>
      </c>
      <c r="O35" s="184">
        <f>PORTIONS!O35*USAGE!$H$15</f>
        <v>0</v>
      </c>
      <c r="P35" s="184">
        <f>PORTIONS!P35*USAGE!$H$16</f>
        <v>0</v>
      </c>
      <c r="Q35" s="140">
        <f>PORTIONS!Q35*USAGE!$H$17</f>
        <v>0</v>
      </c>
      <c r="R35" s="184">
        <f>PORTIONS!R35*USAGE!$H$18</f>
        <v>0</v>
      </c>
      <c r="S35" s="184">
        <f>PORTIONS!S35*USAGE!$H$19</f>
        <v>0</v>
      </c>
      <c r="T35" s="184">
        <f>PORTIONS!T35*USAGE!$H$20</f>
        <v>0</v>
      </c>
      <c r="U35" s="184">
        <f>PORTIONS!U35*USAGE!$H$21</f>
        <v>0</v>
      </c>
      <c r="V35" s="222">
        <f t="shared" si="1"/>
        <v>0</v>
      </c>
    </row>
    <row r="36">
      <c r="A36" s="139" t="str">
        <f>COSTS!A36&amp;" (g)"</f>
        <v>Salt, rock (g)</v>
      </c>
      <c r="B36" s="140">
        <f>PORTIONS!B36*USAGE!$H$2</f>
        <v>0</v>
      </c>
      <c r="C36" s="184">
        <f>PORTIONS!C36*USAGE!$H$3</f>
        <v>0</v>
      </c>
      <c r="D36" s="184">
        <f>PORTIONS!D36*USAGE!$H$4</f>
        <v>0</v>
      </c>
      <c r="E36" s="184">
        <f>PORTIONS!E36*USAGE!$H$5</f>
        <v>0</v>
      </c>
      <c r="F36" s="184">
        <f>PORTIONS!F36*USAGE!$H$6</f>
        <v>0</v>
      </c>
      <c r="G36" s="184">
        <f>PORTIONS!G36*USAGE!$H$7</f>
        <v>0</v>
      </c>
      <c r="H36" s="184">
        <f>PORTIONS!H36*USAGE!$H$8</f>
        <v>0</v>
      </c>
      <c r="I36" s="184">
        <f>PORTIONS!I36*USAGE!$H$9</f>
        <v>0</v>
      </c>
      <c r="J36" s="184">
        <f>PORTIONS!J36*USAGE!$H$10</f>
        <v>0</v>
      </c>
      <c r="K36" s="184">
        <f>PORTIONS!K36*USAGE!$H$11</f>
        <v>0</v>
      </c>
      <c r="L36" s="184">
        <f>PORTIONS!L36*USAGE!$H$12</f>
        <v>0</v>
      </c>
      <c r="M36" s="140">
        <f>PORTIONS!M36*USAGE!$H$13</f>
        <v>0</v>
      </c>
      <c r="N36" s="184">
        <f>PORTIONS!N36*USAGE!$H$14</f>
        <v>0</v>
      </c>
      <c r="O36" s="184">
        <f>PORTIONS!O36*USAGE!$H$15</f>
        <v>0.02804945455</v>
      </c>
      <c r="P36" s="184">
        <f>PORTIONS!P36*USAGE!$H$16</f>
        <v>0</v>
      </c>
      <c r="Q36" s="140">
        <f>PORTIONS!Q36*USAGE!$H$17</f>
        <v>0</v>
      </c>
      <c r="R36" s="184">
        <f>PORTIONS!R36*USAGE!$H$18</f>
        <v>0</v>
      </c>
      <c r="S36" s="184">
        <f>PORTIONS!S36*USAGE!$H$19</f>
        <v>0</v>
      </c>
      <c r="T36" s="184">
        <f>PORTIONS!T36*USAGE!$H$20</f>
        <v>0</v>
      </c>
      <c r="U36" s="184">
        <f>PORTIONS!U36*USAGE!$H$21</f>
        <v>0</v>
      </c>
      <c r="V36" s="222">
        <f t="shared" si="1"/>
        <v>0.02804945455</v>
      </c>
    </row>
    <row r="37">
      <c r="A37" s="139" t="str">
        <f>COSTS!A37&amp;" (g)"</f>
        <v>Sausage (g)</v>
      </c>
      <c r="B37" s="140">
        <f>PORTIONS!B37*USAGE!$H$2</f>
        <v>0</v>
      </c>
      <c r="C37" s="184">
        <f>PORTIONS!C37*USAGE!$H$3</f>
        <v>0</v>
      </c>
      <c r="D37" s="184">
        <f>PORTIONS!D37*USAGE!$H$4</f>
        <v>0</v>
      </c>
      <c r="E37" s="184">
        <f>PORTIONS!E37*USAGE!$H$5</f>
        <v>0</v>
      </c>
      <c r="F37" s="184">
        <f>PORTIONS!F37*USAGE!$H$6</f>
        <v>1526.65</v>
      </c>
      <c r="G37" s="184">
        <f>PORTIONS!G37*USAGE!$H$7</f>
        <v>0</v>
      </c>
      <c r="H37" s="184">
        <f>PORTIONS!H37*USAGE!$H$8</f>
        <v>0</v>
      </c>
      <c r="I37" s="184">
        <f>PORTIONS!I37*USAGE!$H$9</f>
        <v>0</v>
      </c>
      <c r="J37" s="184">
        <f>PORTIONS!J37*USAGE!$H$10</f>
        <v>0</v>
      </c>
      <c r="K37" s="184">
        <f>PORTIONS!K37*USAGE!$H$11</f>
        <v>0</v>
      </c>
      <c r="L37" s="184">
        <f>PORTIONS!L37*USAGE!$H$12</f>
        <v>0</v>
      </c>
      <c r="M37" s="140">
        <f>PORTIONS!M37*USAGE!$H$13</f>
        <v>0</v>
      </c>
      <c r="N37" s="184">
        <f>PORTIONS!N37*USAGE!$H$14</f>
        <v>0</v>
      </c>
      <c r="O37" s="184">
        <f>PORTIONS!O37*USAGE!$H$15</f>
        <v>0</v>
      </c>
      <c r="P37" s="184">
        <f>PORTIONS!P37*USAGE!$H$16</f>
        <v>0</v>
      </c>
      <c r="Q37" s="140">
        <f>PORTIONS!Q37*USAGE!$H$17</f>
        <v>0</v>
      </c>
      <c r="R37" s="184">
        <f>PORTIONS!R37*USAGE!$H$18</f>
        <v>0</v>
      </c>
      <c r="S37" s="184">
        <f>PORTIONS!S37*USAGE!$H$19</f>
        <v>0</v>
      </c>
      <c r="T37" s="184">
        <f>PORTIONS!T37*USAGE!$H$20</f>
        <v>0</v>
      </c>
      <c r="U37" s="184">
        <f>PORTIONS!U37*USAGE!$H$21</f>
        <v>0</v>
      </c>
      <c r="V37" s="222">
        <f t="shared" si="1"/>
        <v>1526.65</v>
      </c>
    </row>
    <row r="38">
      <c r="A38" s="139" t="str">
        <f>COSTS!A38&amp;" (g)"</f>
        <v>Smokey Blue Cheese (g)</v>
      </c>
      <c r="B38" s="140">
        <f>PORTIONS!B38*USAGE!$H$2</f>
        <v>0</v>
      </c>
      <c r="C38" s="184">
        <f>PORTIONS!C38*USAGE!$H$3</f>
        <v>0</v>
      </c>
      <c r="D38" s="184">
        <f>PORTIONS!D38*USAGE!$H$4</f>
        <v>0</v>
      </c>
      <c r="E38" s="184">
        <f>PORTIONS!E38*USAGE!$H$5</f>
        <v>0</v>
      </c>
      <c r="F38" s="184">
        <f>PORTIONS!F38*USAGE!$H$6</f>
        <v>0</v>
      </c>
      <c r="G38" s="184">
        <f>PORTIONS!G38*USAGE!$H$7</f>
        <v>0</v>
      </c>
      <c r="H38" s="184">
        <f>PORTIONS!H38*USAGE!$H$8</f>
        <v>0</v>
      </c>
      <c r="I38" s="184">
        <f>PORTIONS!I38*USAGE!$H$9</f>
        <v>175.3090909</v>
      </c>
      <c r="J38" s="184">
        <f>PORTIONS!J38*USAGE!$H$10</f>
        <v>0</v>
      </c>
      <c r="K38" s="184">
        <f>PORTIONS!K38*USAGE!$H$11</f>
        <v>175.3090909</v>
      </c>
      <c r="L38" s="184">
        <f>PORTIONS!L38*USAGE!$H$12</f>
        <v>0</v>
      </c>
      <c r="M38" s="140">
        <f>PORTIONS!M38*USAGE!$H$13</f>
        <v>0</v>
      </c>
      <c r="N38" s="184">
        <f>PORTIONS!N38*USAGE!$H$14</f>
        <v>0</v>
      </c>
      <c r="O38" s="184">
        <f>PORTIONS!O38*USAGE!$H$15</f>
        <v>0</v>
      </c>
      <c r="P38" s="184">
        <f>PORTIONS!P38*USAGE!$H$16</f>
        <v>73.04545455</v>
      </c>
      <c r="Q38" s="140">
        <f>PORTIONS!Q38*USAGE!$H$17</f>
        <v>0</v>
      </c>
      <c r="R38" s="184">
        <f>PORTIONS!R38*USAGE!$H$18</f>
        <v>0</v>
      </c>
      <c r="S38" s="184">
        <f>PORTIONS!S38*USAGE!$H$19</f>
        <v>0</v>
      </c>
      <c r="T38" s="184">
        <f>PORTIONS!T38*USAGE!$H$20</f>
        <v>0</v>
      </c>
      <c r="U38" s="184">
        <f>PORTIONS!U38*USAGE!$H$21</f>
        <v>0</v>
      </c>
      <c r="V38" s="222">
        <f t="shared" si="1"/>
        <v>423.6636364</v>
      </c>
    </row>
    <row r="39">
      <c r="A39" s="139" t="str">
        <f>COSTS!A39&amp;" (g)"</f>
        <v>Spinach (g)</v>
      </c>
      <c r="B39" s="140">
        <f>PORTIONS!B39*USAGE!$H$2</f>
        <v>0</v>
      </c>
      <c r="C39" s="184">
        <f>PORTIONS!C39*USAGE!$H$3</f>
        <v>0</v>
      </c>
      <c r="D39" s="184">
        <f>PORTIONS!D39*USAGE!$H$4</f>
        <v>0</v>
      </c>
      <c r="E39" s="184">
        <f>PORTIONS!E39*USAGE!$H$5</f>
        <v>0</v>
      </c>
      <c r="F39" s="184">
        <f>PORTIONS!F39*USAGE!$H$6</f>
        <v>0</v>
      </c>
      <c r="G39" s="184">
        <f>PORTIONS!G39*USAGE!$H$7</f>
        <v>0</v>
      </c>
      <c r="H39" s="184">
        <f>PORTIONS!H39*USAGE!$H$8</f>
        <v>0</v>
      </c>
      <c r="I39" s="184">
        <f>PORTIONS!I39*USAGE!$H$9</f>
        <v>0</v>
      </c>
      <c r="J39" s="184">
        <f>PORTIONS!J39*USAGE!$H$10</f>
        <v>0</v>
      </c>
      <c r="K39" s="184">
        <f>PORTIONS!K39*USAGE!$H$11</f>
        <v>0</v>
      </c>
      <c r="L39" s="184">
        <f>PORTIONS!L39*USAGE!$H$12</f>
        <v>262.9636364</v>
      </c>
      <c r="M39" s="140">
        <f>PORTIONS!M39*USAGE!$H$13</f>
        <v>0</v>
      </c>
      <c r="N39" s="184">
        <f>PORTIONS!N39*USAGE!$H$14</f>
        <v>0</v>
      </c>
      <c r="O39" s="184">
        <f>PORTIONS!O39*USAGE!$H$15</f>
        <v>0</v>
      </c>
      <c r="P39" s="184">
        <f>PORTIONS!P39*USAGE!$H$16</f>
        <v>262.9636364</v>
      </c>
      <c r="Q39" s="140">
        <f>PORTIONS!Q39*USAGE!$H$17</f>
        <v>0</v>
      </c>
      <c r="R39" s="184">
        <f>PORTIONS!R39*USAGE!$H$18</f>
        <v>0</v>
      </c>
      <c r="S39" s="184">
        <f>PORTIONS!S39*USAGE!$H$19</f>
        <v>0</v>
      </c>
      <c r="T39" s="184">
        <f>PORTIONS!T39*USAGE!$H$20</f>
        <v>0</v>
      </c>
      <c r="U39" s="184">
        <f>PORTIONS!U39*USAGE!$H$21</f>
        <v>0</v>
      </c>
      <c r="V39" s="222">
        <f t="shared" si="1"/>
        <v>525.9272727</v>
      </c>
    </row>
    <row r="40">
      <c r="A40" s="139" t="str">
        <f>COSTS!A40&amp;" (g)"</f>
        <v>SUGAR (g)</v>
      </c>
      <c r="B40" s="140">
        <f>PORTIONS!B40*USAGE!$H$2</f>
        <v>0</v>
      </c>
      <c r="C40" s="184">
        <f>PORTIONS!C40*USAGE!$H$3</f>
        <v>0</v>
      </c>
      <c r="D40" s="184">
        <f>PORTIONS!D40*USAGE!$H$4</f>
        <v>0</v>
      </c>
      <c r="E40" s="184">
        <f>PORTIONS!E40*USAGE!$H$5</f>
        <v>0</v>
      </c>
      <c r="F40" s="184">
        <f>PORTIONS!F40*USAGE!$H$6</f>
        <v>0</v>
      </c>
      <c r="G40" s="184">
        <f>PORTIONS!G40*USAGE!$H$7</f>
        <v>0</v>
      </c>
      <c r="H40" s="184">
        <f>PORTIONS!H40*USAGE!$H$8</f>
        <v>0</v>
      </c>
      <c r="I40" s="184">
        <f>PORTIONS!I40*USAGE!$H$9</f>
        <v>0</v>
      </c>
      <c r="J40" s="184">
        <f>PORTIONS!J40*USAGE!$H$10</f>
        <v>0</v>
      </c>
      <c r="K40" s="184">
        <f>PORTIONS!K40*USAGE!$H$11</f>
        <v>0</v>
      </c>
      <c r="L40" s="184">
        <f>PORTIONS!L40*USAGE!$H$12</f>
        <v>0</v>
      </c>
      <c r="M40" s="140">
        <f>PORTIONS!M40*USAGE!$H$13</f>
        <v>0</v>
      </c>
      <c r="N40" s="184">
        <f>PORTIONS!N40*USAGE!$H$14</f>
        <v>0</v>
      </c>
      <c r="O40" s="184">
        <f>PORTIONS!O40*USAGE!$H$15</f>
        <v>0</v>
      </c>
      <c r="P40" s="184">
        <f>PORTIONS!P40*USAGE!$H$16</f>
        <v>0</v>
      </c>
      <c r="Q40" s="140">
        <f>PORTIONS!Q40*USAGE!$H$17</f>
        <v>0</v>
      </c>
      <c r="R40" s="184">
        <f>PORTIONS!R40*USAGE!$H$18</f>
        <v>0</v>
      </c>
      <c r="S40" s="184">
        <f>PORTIONS!S40*USAGE!$H$19</f>
        <v>0</v>
      </c>
      <c r="T40" s="184">
        <f>PORTIONS!T40*USAGE!$H$20</f>
        <v>0</v>
      </c>
      <c r="U40" s="184">
        <f>PORTIONS!U40*USAGE!$H$21</f>
        <v>0</v>
      </c>
      <c r="V40" s="222">
        <f t="shared" si="1"/>
        <v>0</v>
      </c>
    </row>
    <row r="41">
      <c r="A41" s="139" t="str">
        <f>COSTS!A41&amp;" (g)"</f>
        <v>TOMATO FILLETS (g)</v>
      </c>
      <c r="B41" s="140">
        <f>PORTIONS!B41*USAGE!$H$2</f>
        <v>0</v>
      </c>
      <c r="C41" s="184">
        <f>PORTIONS!C41*USAGE!$H$3</f>
        <v>0</v>
      </c>
      <c r="D41" s="184">
        <f>PORTIONS!D41*USAGE!$H$4</f>
        <v>0</v>
      </c>
      <c r="E41" s="184">
        <f>PORTIONS!E41*USAGE!$H$5</f>
        <v>0</v>
      </c>
      <c r="F41" s="184">
        <f>PORTIONS!F41*USAGE!$H$6</f>
        <v>0</v>
      </c>
      <c r="G41" s="184">
        <f>PORTIONS!G41*USAGE!$H$7</f>
        <v>0</v>
      </c>
      <c r="H41" s="184">
        <f>PORTIONS!H41*USAGE!$H$8</f>
        <v>0</v>
      </c>
      <c r="I41" s="184">
        <f>PORTIONS!I41*USAGE!$H$9</f>
        <v>0</v>
      </c>
      <c r="J41" s="184">
        <f>PORTIONS!J41*USAGE!$H$10</f>
        <v>0</v>
      </c>
      <c r="K41" s="184">
        <f>PORTIONS!K41*USAGE!$H$11</f>
        <v>0</v>
      </c>
      <c r="L41" s="184">
        <f>PORTIONS!L41*USAGE!$H$12</f>
        <v>0</v>
      </c>
      <c r="M41" s="140">
        <f>PORTIONS!M41*USAGE!$H$13</f>
        <v>0</v>
      </c>
      <c r="N41" s="184">
        <f>PORTIONS!N41*USAGE!$H$14</f>
        <v>0</v>
      </c>
      <c r="O41" s="184">
        <f>PORTIONS!O41*USAGE!$H$15</f>
        <v>0</v>
      </c>
      <c r="P41" s="184">
        <f>PORTIONS!P41*USAGE!$H$16</f>
        <v>0</v>
      </c>
      <c r="Q41" s="140">
        <f>PORTIONS!Q41*USAGE!$H$17</f>
        <v>0</v>
      </c>
      <c r="R41" s="184">
        <f>PORTIONS!R41*USAGE!$H$18</f>
        <v>0</v>
      </c>
      <c r="S41" s="184">
        <f>PORTIONS!S41*USAGE!$H$19</f>
        <v>0</v>
      </c>
      <c r="T41" s="184">
        <f>PORTIONS!T41*USAGE!$H$20</f>
        <v>0</v>
      </c>
      <c r="U41" s="184">
        <f>PORTIONS!U41*USAGE!$H$21</f>
        <v>0</v>
      </c>
      <c r="V41" s="222">
        <f t="shared" si="1"/>
        <v>0</v>
      </c>
    </row>
    <row r="42">
      <c r="A42" s="139" t="str">
        <f>COSTS!A42&amp;" (g)"</f>
        <v>Tomatoes, grape (g)</v>
      </c>
      <c r="B42" s="140">
        <f>PORTIONS!B42*USAGE!$H$2</f>
        <v>0</v>
      </c>
      <c r="C42" s="184">
        <f>PORTIONS!C42*USAGE!$H$3</f>
        <v>0</v>
      </c>
      <c r="D42" s="184">
        <f>PORTIONS!D42*USAGE!$H$4</f>
        <v>0</v>
      </c>
      <c r="E42" s="184">
        <f>PORTIONS!E42*USAGE!$H$5</f>
        <v>0</v>
      </c>
      <c r="F42" s="184">
        <f>PORTIONS!F42*USAGE!$H$6</f>
        <v>0</v>
      </c>
      <c r="G42" s="184">
        <f>PORTIONS!G42*USAGE!$H$7</f>
        <v>0</v>
      </c>
      <c r="H42" s="184">
        <f>PORTIONS!H42*USAGE!$H$8</f>
        <v>0</v>
      </c>
      <c r="I42" s="184">
        <f>PORTIONS!I42*USAGE!$H$9</f>
        <v>0</v>
      </c>
      <c r="J42" s="184">
        <f>PORTIONS!J42*USAGE!$H$10</f>
        <v>0</v>
      </c>
      <c r="K42" s="184">
        <f>PORTIONS!K42*USAGE!$H$11</f>
        <v>0</v>
      </c>
      <c r="L42" s="184">
        <f>PORTIONS!L42*USAGE!$H$12</f>
        <v>0</v>
      </c>
      <c r="M42" s="140">
        <f>PORTIONS!M42*USAGE!$H$13</f>
        <v>0</v>
      </c>
      <c r="N42" s="184">
        <f>PORTIONS!N42*USAGE!$H$14</f>
        <v>0</v>
      </c>
      <c r="O42" s="184">
        <f>PORTIONS!O42*USAGE!$H$15</f>
        <v>140.2472727</v>
      </c>
      <c r="P42" s="184">
        <f>PORTIONS!P42*USAGE!$H$16</f>
        <v>0</v>
      </c>
      <c r="Q42" s="140">
        <f>PORTIONS!Q42*USAGE!$H$17</f>
        <v>0</v>
      </c>
      <c r="R42" s="184">
        <f>PORTIONS!R42*USAGE!$H$18</f>
        <v>0</v>
      </c>
      <c r="S42" s="184">
        <f>PORTIONS!S42*USAGE!$H$19</f>
        <v>0</v>
      </c>
      <c r="T42" s="184">
        <f>PORTIONS!T42*USAGE!$H$20</f>
        <v>0</v>
      </c>
      <c r="U42" s="184">
        <f>PORTIONS!U42*USAGE!$H$21</f>
        <v>0</v>
      </c>
      <c r="V42" s="222">
        <f t="shared" si="1"/>
        <v>140.2472727</v>
      </c>
    </row>
    <row r="43">
      <c r="A43" s="139" t="str">
        <f>COSTS!A43&amp;" (g)"</f>
        <v>WATER (g)</v>
      </c>
      <c r="B43" s="140">
        <f>PORTIONS!B43*USAGE!$H$2</f>
        <v>0</v>
      </c>
      <c r="C43" s="184">
        <f>PORTIONS!C43*USAGE!$H$3</f>
        <v>0</v>
      </c>
      <c r="D43" s="184">
        <f>PORTIONS!D43*USAGE!$H$4</f>
        <v>0</v>
      </c>
      <c r="E43" s="184">
        <f>PORTIONS!E43*USAGE!$H$5</f>
        <v>0</v>
      </c>
      <c r="F43" s="184">
        <f>PORTIONS!F43*USAGE!$H$6</f>
        <v>0</v>
      </c>
      <c r="G43" s="184">
        <f>PORTIONS!G43*USAGE!$H$7</f>
        <v>0</v>
      </c>
      <c r="H43" s="184">
        <f>PORTIONS!H43*USAGE!$H$8</f>
        <v>0</v>
      </c>
      <c r="I43" s="184">
        <f>PORTIONS!I43*USAGE!$H$9</f>
        <v>0</v>
      </c>
      <c r="J43" s="184">
        <f>PORTIONS!J43*USAGE!$H$10</f>
        <v>0</v>
      </c>
      <c r="K43" s="184">
        <f>PORTIONS!K43*USAGE!$H$11</f>
        <v>0</v>
      </c>
      <c r="L43" s="184">
        <f>PORTIONS!L43*USAGE!$H$12</f>
        <v>0</v>
      </c>
      <c r="M43" s="140">
        <f>PORTIONS!M43*USAGE!$H$13</f>
        <v>0</v>
      </c>
      <c r="N43" s="184">
        <f>PORTIONS!N43*USAGE!$H$14</f>
        <v>0</v>
      </c>
      <c r="O43" s="184">
        <f>PORTIONS!O43*USAGE!$H$15</f>
        <v>0</v>
      </c>
      <c r="P43" s="184">
        <f>PORTIONS!P43*USAGE!$H$16</f>
        <v>0</v>
      </c>
      <c r="Q43" s="140">
        <f>PORTIONS!Q43*USAGE!$H$17</f>
        <v>0</v>
      </c>
      <c r="R43" s="184">
        <f>PORTIONS!R43*USAGE!$H$18</f>
        <v>0</v>
      </c>
      <c r="S43" s="184">
        <f>PORTIONS!S43*USAGE!$H$19</f>
        <v>0</v>
      </c>
      <c r="T43" s="184">
        <f>PORTIONS!T43*USAGE!$H$20</f>
        <v>0</v>
      </c>
      <c r="U43" s="184">
        <f>PORTIONS!U43*USAGE!$H$21</f>
        <v>0</v>
      </c>
      <c r="V43" s="222">
        <f t="shared" si="1"/>
        <v>0</v>
      </c>
    </row>
    <row r="44">
      <c r="A44" s="139" t="str">
        <f>COSTS!A44&amp;" (g)"</f>
        <v>YEAST (g)</v>
      </c>
      <c r="B44" s="140">
        <f>PORTIONS!B44*USAGE!$H$2</f>
        <v>0</v>
      </c>
      <c r="C44" s="184">
        <f>PORTIONS!C44*USAGE!$H$3</f>
        <v>0</v>
      </c>
      <c r="D44" s="184">
        <f>PORTIONS!D44*USAGE!$H$4</f>
        <v>0</v>
      </c>
      <c r="E44" s="184">
        <f>PORTIONS!E44*USAGE!$H$5</f>
        <v>0</v>
      </c>
      <c r="F44" s="184">
        <f>PORTIONS!F44*USAGE!$H$6</f>
        <v>0</v>
      </c>
      <c r="G44" s="184">
        <f>PORTIONS!G44*USAGE!$H$7</f>
        <v>0</v>
      </c>
      <c r="H44" s="184">
        <f>PORTIONS!H44*USAGE!$H$8</f>
        <v>0</v>
      </c>
      <c r="I44" s="184">
        <f>PORTIONS!I44*USAGE!$H$9</f>
        <v>0</v>
      </c>
      <c r="J44" s="184">
        <f>PORTIONS!J44*USAGE!$H$10</f>
        <v>0</v>
      </c>
      <c r="K44" s="184">
        <f>PORTIONS!K44*USAGE!$H$11</f>
        <v>0</v>
      </c>
      <c r="L44" s="184">
        <f>PORTIONS!L44*USAGE!$H$12</f>
        <v>0</v>
      </c>
      <c r="M44" s="140">
        <f>PORTIONS!M44*USAGE!$H$13</f>
        <v>0</v>
      </c>
      <c r="N44" s="184">
        <f>PORTIONS!N44*USAGE!$H$14</f>
        <v>0</v>
      </c>
      <c r="O44" s="184">
        <f>PORTIONS!O44*USAGE!$H$15</f>
        <v>0</v>
      </c>
      <c r="P44" s="184">
        <f>PORTIONS!P44*USAGE!$H$16</f>
        <v>0</v>
      </c>
      <c r="Q44" s="140">
        <f>PORTIONS!Q44*USAGE!$H$17</f>
        <v>0</v>
      </c>
      <c r="R44" s="184">
        <f>PORTIONS!R45*USAGE!$H$18</f>
        <v>0</v>
      </c>
      <c r="S44" s="184">
        <f>PORTIONS!S45*USAGE!$H$19</f>
        <v>0</v>
      </c>
      <c r="T44" s="184">
        <f>PORTIONS!T45*USAGE!$H$20</f>
        <v>0</v>
      </c>
      <c r="U44" s="184">
        <f>PORTIONS!U45*USAGE!$H$21</f>
        <v>0</v>
      </c>
      <c r="V44" s="222">
        <f t="shared" si="1"/>
        <v>0</v>
      </c>
    </row>
    <row r="45">
      <c r="A45" s="139" t="str">
        <f>COSTS!A45&amp;" (g)"</f>
        <v>z* Kalamata olives (g)</v>
      </c>
      <c r="B45" s="140">
        <f>PORTIONS!B45*USAGE!$H$2</f>
        <v>0</v>
      </c>
      <c r="C45" s="184">
        <f>PORTIONS!C45*USAGE!$H$3</f>
        <v>0</v>
      </c>
      <c r="D45" s="184">
        <f>PORTIONS!D45*USAGE!$H$4</f>
        <v>0</v>
      </c>
      <c r="E45" s="184">
        <f>PORTIONS!E45*USAGE!$H$5</f>
        <v>0</v>
      </c>
      <c r="F45" s="184">
        <f>PORTIONS!F45*USAGE!$H$6</f>
        <v>0</v>
      </c>
      <c r="G45" s="184">
        <f>PORTIONS!G45*USAGE!$H$7</f>
        <v>0</v>
      </c>
      <c r="H45" s="184">
        <f>PORTIONS!H45*USAGE!$H$8</f>
        <v>0</v>
      </c>
      <c r="I45" s="184">
        <f>PORTIONS!I45*USAGE!$H$9</f>
        <v>0</v>
      </c>
      <c r="J45" s="184">
        <f>PORTIONS!J45*USAGE!$H$10</f>
        <v>0</v>
      </c>
      <c r="K45" s="184">
        <f>PORTIONS!K45*USAGE!$H$11</f>
        <v>0</v>
      </c>
      <c r="L45" s="184">
        <f>PORTIONS!L45*USAGE!$H$12</f>
        <v>0</v>
      </c>
      <c r="M45" s="140">
        <f>PORTIONS!M45*USAGE!$H$13</f>
        <v>0</v>
      </c>
      <c r="N45" s="184">
        <f>PORTIONS!N45*USAGE!$H$14</f>
        <v>0</v>
      </c>
      <c r="O45" s="184">
        <f>PORTIONS!O45*USAGE!$H$15</f>
        <v>0</v>
      </c>
      <c r="P45" s="184">
        <f>PORTIONS!P45*USAGE!$H$16</f>
        <v>0</v>
      </c>
      <c r="Q45" s="140">
        <f>PORTIONS!Q45*USAGE!$H$17</f>
        <v>0</v>
      </c>
      <c r="R45" s="184">
        <f>PORTIONS!R46*USAGE!$H$18</f>
        <v>0</v>
      </c>
      <c r="S45" s="184">
        <f>PORTIONS!S46*USAGE!$H$19</f>
        <v>0</v>
      </c>
      <c r="T45" s="184">
        <f>PORTIONS!T46*USAGE!$H$20</f>
        <v>0</v>
      </c>
      <c r="U45" s="184">
        <f>PORTIONS!U46*USAGE!$H$21</f>
        <v>0</v>
      </c>
      <c r="V45" s="222">
        <f t="shared" si="1"/>
        <v>0</v>
      </c>
    </row>
    <row r="46">
      <c r="A46" s="139" t="str">
        <f>COSTS!A46&amp;" (g)"</f>
        <v>z* Mozzarella, (V) (g)</v>
      </c>
      <c r="B46" s="140">
        <f>PORTIONS!B46*USAGE!$H$2</f>
        <v>0</v>
      </c>
      <c r="C46" s="184">
        <f>PORTIONS!C46*USAGE!$H$3</f>
        <v>0</v>
      </c>
      <c r="D46" s="184">
        <f>PORTIONS!D46*USAGE!$H$4</f>
        <v>0</v>
      </c>
      <c r="E46" s="184">
        <f>PORTIONS!E46*USAGE!$H$5</f>
        <v>0</v>
      </c>
      <c r="F46" s="184">
        <f>PORTIONS!F46*USAGE!$H$6</f>
        <v>0</v>
      </c>
      <c r="G46" s="184">
        <f>PORTIONS!G46*USAGE!$H$7</f>
        <v>0</v>
      </c>
      <c r="H46" s="184">
        <f>PORTIONS!H46*USAGE!$H$8</f>
        <v>0</v>
      </c>
      <c r="I46" s="184">
        <f>PORTIONS!I46*USAGE!$H$9</f>
        <v>0</v>
      </c>
      <c r="J46" s="184">
        <f>PORTIONS!J46*USAGE!$H$10</f>
        <v>0</v>
      </c>
      <c r="K46" s="184">
        <f>PORTIONS!K46*USAGE!$H$11</f>
        <v>0</v>
      </c>
      <c r="L46" s="184">
        <f>PORTIONS!L46*USAGE!$H$12</f>
        <v>0</v>
      </c>
      <c r="M46" s="140">
        <f>PORTIONS!M46*USAGE!$H$13</f>
        <v>0</v>
      </c>
      <c r="N46" s="184">
        <f>PORTIONS!N46*USAGE!$H$14</f>
        <v>0</v>
      </c>
      <c r="O46" s="184">
        <f>PORTIONS!O46*USAGE!$H$15</f>
        <v>0</v>
      </c>
      <c r="P46" s="184">
        <f>PORTIONS!P46*USAGE!$H$16</f>
        <v>0</v>
      </c>
      <c r="Q46" s="140">
        <f>PORTIONS!Q46*USAGE!$H$17</f>
        <v>0</v>
      </c>
      <c r="R46" s="184">
        <f>PORTIONS!R47*USAGE!$H$18</f>
        <v>0</v>
      </c>
      <c r="S46" s="184">
        <f>PORTIONS!S47*USAGE!$H$19</f>
        <v>0</v>
      </c>
      <c r="T46" s="184">
        <f>PORTIONS!T47*USAGE!$H$20</f>
        <v>0</v>
      </c>
      <c r="U46" s="184">
        <f>PORTIONS!U47*USAGE!$H$21</f>
        <v>0</v>
      </c>
      <c r="V46" s="222">
        <f t="shared" si="1"/>
        <v>0</v>
      </c>
    </row>
    <row r="47">
      <c r="A47" s="139" t="str">
        <f>COSTS!A47&amp;" (g)"</f>
        <v>z* Sausage, (V) (g)</v>
      </c>
      <c r="B47" s="140">
        <f>PORTIONS!B47*USAGE!$H$2</f>
        <v>0</v>
      </c>
      <c r="C47" s="184">
        <f>PORTIONS!C47*USAGE!$H$3</f>
        <v>0</v>
      </c>
      <c r="D47" s="184">
        <f>PORTIONS!D47*USAGE!$H$4</f>
        <v>0</v>
      </c>
      <c r="E47" s="184">
        <f>PORTIONS!E47*USAGE!$H$5</f>
        <v>0</v>
      </c>
      <c r="F47" s="184">
        <f>PORTIONS!F47*USAGE!$H$6</f>
        <v>0</v>
      </c>
      <c r="G47" s="184">
        <f>PORTIONS!G47*USAGE!$H$7</f>
        <v>0</v>
      </c>
      <c r="H47" s="184">
        <f>PORTIONS!H47*USAGE!$H$8</f>
        <v>0</v>
      </c>
      <c r="I47" s="184">
        <f>PORTIONS!I47*USAGE!$H$9</f>
        <v>0</v>
      </c>
      <c r="J47" s="184">
        <f>PORTIONS!J47*USAGE!$H$10</f>
        <v>0</v>
      </c>
      <c r="K47" s="184">
        <f>PORTIONS!K47*USAGE!$H$11</f>
        <v>0</v>
      </c>
      <c r="L47" s="184">
        <f>PORTIONS!L47*USAGE!$H$12</f>
        <v>0</v>
      </c>
      <c r="M47" s="140">
        <f>PORTIONS!M47*USAGE!$H$13</f>
        <v>0</v>
      </c>
      <c r="N47" s="184">
        <f>PORTIONS!N47*USAGE!$H$14</f>
        <v>0</v>
      </c>
      <c r="O47" s="184">
        <f>PORTIONS!O47*USAGE!$H$15</f>
        <v>0</v>
      </c>
      <c r="P47" s="184">
        <f>PORTIONS!P47*USAGE!$H$16</f>
        <v>0</v>
      </c>
      <c r="Q47" s="140">
        <f>PORTIONS!Q47*USAGE!$H$17</f>
        <v>0</v>
      </c>
      <c r="R47" s="184">
        <f>PORTIONS!R47*USAGE!$H$18</f>
        <v>0</v>
      </c>
      <c r="S47" s="184">
        <f>PORTIONS!S47*USAGE!$H$19</f>
        <v>0</v>
      </c>
      <c r="T47" s="184">
        <f>PORTIONS!T47*USAGE!$H$20</f>
        <v>0</v>
      </c>
      <c r="U47" s="184">
        <f>PORTIONS!U47*USAGE!$H$21</f>
        <v>0</v>
      </c>
      <c r="V47" s="222">
        <f t="shared" si="1"/>
        <v>0</v>
      </c>
    </row>
    <row r="48">
      <c r="A48" s="139" t="str">
        <f>COSTS!A48&amp;" (g)"</f>
        <v>zz* Chili pepper, crushed (g)</v>
      </c>
      <c r="B48" s="140">
        <f>PORTIONS!B48*USAGE!$H$2</f>
        <v>0</v>
      </c>
      <c r="C48" s="184">
        <f>PORTIONS!C48*USAGE!$H$3</f>
        <v>0</v>
      </c>
      <c r="D48" s="184">
        <f>PORTIONS!D48*USAGE!$H$4</f>
        <v>0</v>
      </c>
      <c r="E48" s="184">
        <f>PORTIONS!E48*USAGE!$H$5</f>
        <v>0</v>
      </c>
      <c r="F48" s="184">
        <f>PORTIONS!F48*USAGE!$H$6</f>
        <v>0</v>
      </c>
      <c r="G48" s="184">
        <f>PORTIONS!G48*USAGE!$H$7</f>
        <v>0</v>
      </c>
      <c r="H48" s="184">
        <f>PORTIONS!H48*USAGE!$H$8</f>
        <v>0</v>
      </c>
      <c r="I48" s="184">
        <f>PORTIONS!I48*USAGE!$H$9</f>
        <v>0</v>
      </c>
      <c r="J48" s="184">
        <f>PORTIONS!J48*USAGE!$H$10</f>
        <v>0</v>
      </c>
      <c r="K48" s="184">
        <f>PORTIONS!K48*USAGE!$H$11</f>
        <v>0</v>
      </c>
      <c r="L48" s="184">
        <f>PORTIONS!L48*USAGE!$H$12</f>
        <v>0</v>
      </c>
      <c r="M48" s="140">
        <f>PORTIONS!M48*USAGE!$H$13</f>
        <v>0</v>
      </c>
      <c r="N48" s="184">
        <f>PORTIONS!N48*USAGE!$H$14</f>
        <v>0</v>
      </c>
      <c r="O48" s="184">
        <f>PORTIONS!O48*USAGE!$H$15</f>
        <v>0</v>
      </c>
      <c r="P48" s="184">
        <f>PORTIONS!P48*USAGE!$H$16</f>
        <v>0</v>
      </c>
      <c r="Q48" s="140">
        <f>PORTIONS!Q48*USAGE!$H$17</f>
        <v>0</v>
      </c>
      <c r="R48" s="184">
        <f>PORTIONS!R48*USAGE!$H$18</f>
        <v>0</v>
      </c>
      <c r="S48" s="184">
        <f>PORTIONS!S48*USAGE!$H$19</f>
        <v>0</v>
      </c>
      <c r="T48" s="184">
        <f>PORTIONS!T48*USAGE!$H$20</f>
        <v>0</v>
      </c>
      <c r="U48" s="184">
        <f>PORTIONS!U48*USAGE!$H$21</f>
        <v>0</v>
      </c>
      <c r="V48" s="222">
        <f t="shared" si="1"/>
        <v>0</v>
      </c>
    </row>
    <row r="49">
      <c r="A49" s="139" t="str">
        <f>COSTS!A49&amp;" (g)"</f>
        <v>zz* Parmesan, grated (g)</v>
      </c>
      <c r="B49" s="140">
        <f>PORTIONS!B49*USAGE!$H$2</f>
        <v>0</v>
      </c>
      <c r="C49" s="184">
        <f>PORTIONS!C49*USAGE!$H$3</f>
        <v>0</v>
      </c>
      <c r="D49" s="184">
        <f>PORTIONS!D49*USAGE!$H$4</f>
        <v>0</v>
      </c>
      <c r="E49" s="184">
        <f>PORTIONS!E49*USAGE!$H$5</f>
        <v>0</v>
      </c>
      <c r="F49" s="184">
        <f>PORTIONS!F49*USAGE!$H$6</f>
        <v>0</v>
      </c>
      <c r="G49" s="184">
        <f>PORTIONS!G49*USAGE!$H$7</f>
        <v>0</v>
      </c>
      <c r="H49" s="184">
        <f>PORTIONS!H49*USAGE!$H$8</f>
        <v>0</v>
      </c>
      <c r="I49" s="184">
        <f>PORTIONS!I49*USAGE!$H$9</f>
        <v>0</v>
      </c>
      <c r="J49" s="184">
        <f>PORTIONS!J49*USAGE!$H$10</f>
        <v>0</v>
      </c>
      <c r="K49" s="184">
        <f>PORTIONS!K49*USAGE!$H$11</f>
        <v>0</v>
      </c>
      <c r="L49" s="184">
        <f>PORTIONS!L49*USAGE!$H$12</f>
        <v>0</v>
      </c>
      <c r="M49" s="140">
        <f>PORTIONS!M49*USAGE!$H$13</f>
        <v>0</v>
      </c>
      <c r="N49" s="184">
        <f>PORTIONS!N49*USAGE!$H$14</f>
        <v>0</v>
      </c>
      <c r="O49" s="184">
        <f>PORTIONS!O49*USAGE!$H$15</f>
        <v>0</v>
      </c>
      <c r="P49" s="184">
        <f>PORTIONS!P49*USAGE!$H$16</f>
        <v>0</v>
      </c>
      <c r="Q49" s="140">
        <f>PORTIONS!Q49*USAGE!$H$17</f>
        <v>0</v>
      </c>
      <c r="R49" s="184">
        <f>PORTIONS!R49*USAGE!$H$18</f>
        <v>0</v>
      </c>
      <c r="S49" s="184">
        <f>PORTIONS!S49*USAGE!$H$19</f>
        <v>0</v>
      </c>
      <c r="T49" s="184">
        <f>PORTIONS!T49*USAGE!$H$20</f>
        <v>0</v>
      </c>
      <c r="U49" s="184">
        <f>PORTIONS!U49*USAGE!$H$21</f>
        <v>0</v>
      </c>
      <c r="V49" s="222">
        <f t="shared" si="1"/>
        <v>0</v>
      </c>
    </row>
    <row r="50">
      <c r="A50" s="139" t="str">
        <f>COSTS!A50&amp;" (g)"</f>
        <v>zz* Yeast, nutritional (g)</v>
      </c>
      <c r="B50" s="140">
        <f>PORTIONS!B52*USAGE!$H$2</f>
        <v>0</v>
      </c>
      <c r="C50" s="184">
        <f>PORTIONS!C52*USAGE!$H$3</f>
        <v>0</v>
      </c>
      <c r="D50" s="184">
        <f>PORTIONS!D52*USAGE!$H$4</f>
        <v>0</v>
      </c>
      <c r="E50" s="184">
        <f>PORTIONS!E52*USAGE!$H$5</f>
        <v>0</v>
      </c>
      <c r="F50" s="184">
        <f>PORTIONS!F52*USAGE!$H$6</f>
        <v>0</v>
      </c>
      <c r="G50" s="184">
        <f>PORTIONS!G52*USAGE!$H$7</f>
        <v>0</v>
      </c>
      <c r="H50" s="184">
        <f>PORTIONS!H52*USAGE!$H$8</f>
        <v>0</v>
      </c>
      <c r="I50" s="184">
        <f>PORTIONS!I52*USAGE!$H$9</f>
        <v>0</v>
      </c>
      <c r="J50" s="184">
        <f>PORTIONS!J52*USAGE!$H$10</f>
        <v>0</v>
      </c>
      <c r="K50" s="184">
        <f>PORTIONS!K52*USAGE!$H$11</f>
        <v>0</v>
      </c>
      <c r="L50" s="184">
        <f>PORTIONS!L52*USAGE!$H$12</f>
        <v>0</v>
      </c>
      <c r="M50" s="140">
        <f>PORTIONS!M52*USAGE!$H$13</f>
        <v>0</v>
      </c>
      <c r="N50" s="184">
        <f>PORTIONS!N52*USAGE!$H$14</f>
        <v>0</v>
      </c>
      <c r="O50" s="184">
        <f>PORTIONS!O52*USAGE!$H$15</f>
        <v>0</v>
      </c>
      <c r="P50" s="184">
        <f>PORTIONS!P52*USAGE!$H$16</f>
        <v>0</v>
      </c>
      <c r="Q50" s="140">
        <f>PORTIONS!Q52*USAGE!$H$17</f>
        <v>0</v>
      </c>
      <c r="R50" s="184">
        <f>PORTIONS!R52*USAGE!$H$18</f>
        <v>0</v>
      </c>
      <c r="S50" s="184">
        <f>PORTIONS!S52*USAGE!$H$19</f>
        <v>0</v>
      </c>
      <c r="T50" s="184">
        <f>PORTIONS!T52*USAGE!$H$20</f>
        <v>0</v>
      </c>
      <c r="U50" s="184">
        <f>PORTIONS!U52*USAGE!$H$21</f>
        <v>0</v>
      </c>
      <c r="V50" s="222">
        <f t="shared" si="1"/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7.29"/>
    <col customWidth="1" min="2" max="2" width="10.86"/>
    <col customWidth="1" min="3" max="3" width="11.14"/>
    <col customWidth="1" min="4" max="16" width="11.29"/>
    <col customWidth="1" min="17" max="17" width="11.0"/>
    <col customWidth="1" min="18" max="18" width="10.71"/>
    <col customWidth="1" min="19" max="21" width="11.29"/>
    <col customWidth="1" min="22" max="22" width="17.29"/>
  </cols>
  <sheetData>
    <row r="1">
      <c r="A1" s="139" t="str">
        <f>COSTS!A1&amp;" (g)"</f>
        <v>COMPONENT (g)</v>
      </c>
      <c r="B1" s="140" t="str">
        <f>USAGE!$A2</f>
        <v>Totals, Pizza</v>
      </c>
      <c r="C1" s="139" t="str">
        <f>USAGE!$A3</f>
        <v>[special]</v>
      </c>
      <c r="D1" s="139" t="str">
        <f>USAGE!$A4</f>
        <v>Breadsticks, Cheese</v>
      </c>
      <c r="E1" s="139" t="str">
        <f>USAGE!$A5</f>
        <v>Breadsticks, Garlic</v>
      </c>
      <c r="F1" s="139" t="str">
        <f>USAGE!$A6</f>
        <v>Fennel Sausage</v>
      </c>
      <c r="G1" s="139" t="str">
        <f>USAGE!$A7</f>
        <v>Margherita</v>
      </c>
      <c r="H1" s="139" t="str">
        <f>USAGE!$A8</f>
        <v>Marinara</v>
      </c>
      <c r="I1" s="139" t="str">
        <f>USAGE!$A9</f>
        <v>Onion</v>
      </c>
      <c r="J1" s="139" t="str">
        <f>USAGE!$A10</f>
        <v>Pepperoni</v>
      </c>
      <c r="K1" s="139" t="str">
        <f>USAGE!$A11</f>
        <v>Quattro Formaggi</v>
      </c>
      <c r="L1" s="139" t="str">
        <f>USAGE!$A12</f>
        <v>Spinach &amp; Mushroom</v>
      </c>
      <c r="M1" s="140" t="str">
        <f>USAGE!$A13</f>
        <v>Totals, Salad</v>
      </c>
      <c r="N1" s="139" t="str">
        <f>USAGE!$A14</f>
        <v>Caesar</v>
      </c>
      <c r="O1" s="139" t="str">
        <f>USAGE!$A15</f>
        <v>Caprese</v>
      </c>
      <c r="P1" s="139" t="str">
        <f>USAGE!$A16</f>
        <v>Spinach</v>
      </c>
      <c r="Q1" s="140" t="str">
        <f>USAGE!$A17</f>
        <v>Totals, Additions</v>
      </c>
      <c r="R1" s="139" t="str">
        <f>USAGE!$A18</f>
        <v>(V) Mozzarella</v>
      </c>
      <c r="S1" s="139" t="str">
        <f>USAGE!$A19</f>
        <v>(V) Sausage</v>
      </c>
      <c r="T1" s="139" t="str">
        <f>USAGE!$A20</f>
        <v>Anchovy fillets</v>
      </c>
      <c r="U1" s="139" t="str">
        <f>USAGE!$A21</f>
        <v>Kalamata olives</v>
      </c>
      <c r="V1" s="189" t="s">
        <v>270</v>
      </c>
    </row>
    <row r="2">
      <c r="A2" s="139" t="str">
        <f>COSTS!A2&amp;" (g)"</f>
        <v>Anchovy fillets (g)</v>
      </c>
      <c r="B2" s="140">
        <f>PORTIONS!B2*USAGE!$I$2</f>
        <v>0</v>
      </c>
      <c r="C2" s="184">
        <f>PORTIONS!C2*USAGE!$I$3</f>
        <v>0</v>
      </c>
      <c r="D2" s="184">
        <f>PORTIONS!D2*USAGE!$I$4</f>
        <v>0</v>
      </c>
      <c r="E2" s="184">
        <f>PORTIONS!E2*USAGE!$I$5</f>
        <v>0</v>
      </c>
      <c r="F2" s="184">
        <f>PORTIONS!F2*USAGE!$I$6</f>
        <v>0</v>
      </c>
      <c r="G2" s="184">
        <f>PORTIONS!G2*USAGE!$I$7</f>
        <v>0</v>
      </c>
      <c r="H2" s="184">
        <f>PORTIONS!H2*USAGE!$I$8</f>
        <v>0</v>
      </c>
      <c r="I2" s="184">
        <f>PORTIONS!I2*USAGE!$I$9</f>
        <v>0</v>
      </c>
      <c r="J2" s="184">
        <f>PORTIONS!J2*USAGE!$I$10</f>
        <v>0</v>
      </c>
      <c r="K2" s="184">
        <f>PORTIONS!K2*USAGE!$I$11</f>
        <v>0</v>
      </c>
      <c r="L2" s="184">
        <f>PORTIONS!L2*USAGE!$I$12</f>
        <v>0</v>
      </c>
      <c r="M2" s="140">
        <f>PORTIONS!M2*USAGE!$I$13</f>
        <v>0</v>
      </c>
      <c r="N2" s="184">
        <f>PORTIONS!N2*USAGE!$I$14</f>
        <v>0</v>
      </c>
      <c r="O2" s="184">
        <f>PORTIONS!O2*USAGE!$I$15</f>
        <v>0</v>
      </c>
      <c r="P2" s="184">
        <f>PORTIONS!P2*USAGE!$I$16</f>
        <v>0</v>
      </c>
      <c r="Q2" s="140">
        <f>PORTIONS!Q2*USAGE!$I$17</f>
        <v>0</v>
      </c>
      <c r="R2" s="184">
        <f>PORTIONS!R2*USAGE!$I$18</f>
        <v>0</v>
      </c>
      <c r="S2" s="184">
        <f>PORTIONS!S2*USAGE!$I$19</f>
        <v>0</v>
      </c>
      <c r="T2" s="184">
        <f>PORTIONS!T2*USAGE!$I$20</f>
        <v>0</v>
      </c>
      <c r="U2" s="184">
        <f>PORTIONS!U2*USAGE!$I$21</f>
        <v>0</v>
      </c>
      <c r="V2" s="222">
        <f t="shared" ref="V2:V50" si="1">SUM(B2:U2)</f>
        <v>0</v>
      </c>
    </row>
    <row r="3">
      <c r="A3" s="139" t="str">
        <f>COSTS!A3&amp;" (g)"</f>
        <v>Balsamic vinegar (g)</v>
      </c>
      <c r="B3" s="140">
        <f>PORTIONS!B3*USAGE!$I$2</f>
        <v>0</v>
      </c>
      <c r="C3" s="184">
        <f>PORTIONS!C3*USAGE!$I$3</f>
        <v>0</v>
      </c>
      <c r="D3" s="184">
        <f>PORTIONS!D3*USAGE!$I$4</f>
        <v>0</v>
      </c>
      <c r="E3" s="184">
        <f>PORTIONS!E3*USAGE!$I$5</f>
        <v>0</v>
      </c>
      <c r="F3" s="184">
        <f>PORTIONS!F3*USAGE!$I$6</f>
        <v>0</v>
      </c>
      <c r="G3" s="184">
        <f>PORTIONS!G3*USAGE!$I$7</f>
        <v>0</v>
      </c>
      <c r="H3" s="184">
        <f>PORTIONS!H3*USAGE!$I$8</f>
        <v>0</v>
      </c>
      <c r="I3" s="184">
        <f>PORTIONS!I3*USAGE!$I$9</f>
        <v>0</v>
      </c>
      <c r="J3" s="184">
        <f>PORTIONS!J3*USAGE!$I$10</f>
        <v>0</v>
      </c>
      <c r="K3" s="184">
        <f>PORTIONS!K3*USAGE!$I$11</f>
        <v>0</v>
      </c>
      <c r="L3" s="184">
        <f>PORTIONS!L3*USAGE!$I$12</f>
        <v>0</v>
      </c>
      <c r="M3" s="140">
        <f>PORTIONS!M3*USAGE!$I$13</f>
        <v>0</v>
      </c>
      <c r="N3" s="184">
        <f>PORTIONS!N3*USAGE!$I$14</f>
        <v>0</v>
      </c>
      <c r="O3" s="184">
        <f>PORTIONS!O3*USAGE!$I$15</f>
        <v>15.98836364</v>
      </c>
      <c r="P3" s="184">
        <f>PORTIONS!P3*USAGE!$I$16</f>
        <v>16.65454545</v>
      </c>
      <c r="Q3" s="140">
        <f>PORTIONS!Q3*USAGE!$I$17</f>
        <v>0</v>
      </c>
      <c r="R3" s="184">
        <f>PORTIONS!R3*USAGE!$I$18</f>
        <v>0</v>
      </c>
      <c r="S3" s="184">
        <f>PORTIONS!S3*USAGE!$I$19</f>
        <v>0</v>
      </c>
      <c r="T3" s="184">
        <f>PORTIONS!T3*USAGE!$I$20</f>
        <v>0</v>
      </c>
      <c r="U3" s="184">
        <f>PORTIONS!U3*USAGE!$I$21</f>
        <v>0</v>
      </c>
      <c r="V3" s="222">
        <f t="shared" si="1"/>
        <v>32.64290909</v>
      </c>
    </row>
    <row r="4">
      <c r="A4" s="139" t="str">
        <f>COSTS!A4&amp;" (g)"</f>
        <v>Basil (g)</v>
      </c>
      <c r="B4" s="140">
        <f>PORTIONS!B4*USAGE!$I$2</f>
        <v>0</v>
      </c>
      <c r="C4" s="184">
        <f>PORTIONS!C4*USAGE!$I$3</f>
        <v>0</v>
      </c>
      <c r="D4" s="184">
        <f>PORTIONS!D4*USAGE!$I$4</f>
        <v>0</v>
      </c>
      <c r="E4" s="184">
        <f>PORTIONS!E4*USAGE!$I$5</f>
        <v>0</v>
      </c>
      <c r="F4" s="184">
        <f>PORTIONS!F4*USAGE!$I$6</f>
        <v>79.10909091</v>
      </c>
      <c r="G4" s="184">
        <f>PORTIONS!G4*USAGE!$I$7</f>
        <v>108.2545455</v>
      </c>
      <c r="H4" s="184">
        <f>PORTIONS!H4*USAGE!$I$8</f>
        <v>24.98181818</v>
      </c>
      <c r="I4" s="184">
        <f>PORTIONS!I4*USAGE!$I$9</f>
        <v>0</v>
      </c>
      <c r="J4" s="184">
        <f>PORTIONS!J4*USAGE!$I$10</f>
        <v>0</v>
      </c>
      <c r="K4" s="184">
        <f>PORTIONS!K4*USAGE!$I$11</f>
        <v>0</v>
      </c>
      <c r="L4" s="184">
        <f>PORTIONS!L4*USAGE!$I$12</f>
        <v>0</v>
      </c>
      <c r="M4" s="140">
        <f>PORTIONS!M4*USAGE!$I$13</f>
        <v>0</v>
      </c>
      <c r="N4" s="184">
        <f>PORTIONS!N4*USAGE!$I$14</f>
        <v>0</v>
      </c>
      <c r="O4" s="184">
        <f>PORTIONS!O4*USAGE!$I$15</f>
        <v>7.994181818</v>
      </c>
      <c r="P4" s="184">
        <f>PORTIONS!P4*USAGE!$I$16</f>
        <v>0</v>
      </c>
      <c r="Q4" s="140">
        <f>PORTIONS!Q4*USAGE!$I$17</f>
        <v>0</v>
      </c>
      <c r="R4" s="184">
        <f>PORTIONS!R4*USAGE!$I$18</f>
        <v>0</v>
      </c>
      <c r="S4" s="184">
        <f>PORTIONS!S4*USAGE!$I$19</f>
        <v>0</v>
      </c>
      <c r="T4" s="184">
        <f>PORTIONS!T4*USAGE!$I$20</f>
        <v>0</v>
      </c>
      <c r="U4" s="184">
        <f>PORTIONS!U4*USAGE!$I$21</f>
        <v>0</v>
      </c>
      <c r="V4" s="222">
        <f t="shared" si="1"/>
        <v>220.3396364</v>
      </c>
    </row>
    <row r="5">
      <c r="A5" s="139" t="str">
        <f>COSTS!A5&amp;" (g)"</f>
        <v>BIGA (g)</v>
      </c>
      <c r="B5" s="140">
        <f>PORTIONS!B5*USAGE!$I$2</f>
        <v>0</v>
      </c>
      <c r="C5" s="184">
        <f>PORTIONS!C5*USAGE!$I$3</f>
        <v>0</v>
      </c>
      <c r="D5" s="184">
        <f>PORTIONS!D5*USAGE!$I$4</f>
        <v>0</v>
      </c>
      <c r="E5" s="184">
        <f>PORTIONS!E5*USAGE!$I$5</f>
        <v>0</v>
      </c>
      <c r="F5" s="184">
        <f>PORTIONS!F5*USAGE!$I$6</f>
        <v>0</v>
      </c>
      <c r="G5" s="184">
        <f>PORTIONS!G5*USAGE!$I$7</f>
        <v>0</v>
      </c>
      <c r="H5" s="184">
        <f>PORTIONS!H5*USAGE!$I$8</f>
        <v>0</v>
      </c>
      <c r="I5" s="184">
        <f>PORTIONS!I5*USAGE!$I$9</f>
        <v>0</v>
      </c>
      <c r="J5" s="184">
        <f>PORTIONS!J5*USAGE!$I$10</f>
        <v>0</v>
      </c>
      <c r="K5" s="184">
        <f>PORTIONS!K5*USAGE!$I$11</f>
        <v>0</v>
      </c>
      <c r="L5" s="184">
        <f>PORTIONS!L5*USAGE!$I$12</f>
        <v>0</v>
      </c>
      <c r="M5" s="140">
        <f>PORTIONS!M5*USAGE!$I$13</f>
        <v>0</v>
      </c>
      <c r="N5" s="184">
        <f>PORTIONS!N5*USAGE!$I$14</f>
        <v>0</v>
      </c>
      <c r="O5" s="184">
        <f>PORTIONS!O5*USAGE!$I$15</f>
        <v>0</v>
      </c>
      <c r="P5" s="184">
        <f>PORTIONS!P5*USAGE!$I$16</f>
        <v>0</v>
      </c>
      <c r="Q5" s="140">
        <f>PORTIONS!Q5*USAGE!$I$17</f>
        <v>0</v>
      </c>
      <c r="R5" s="184">
        <f>PORTIONS!R5*USAGE!$I$18</f>
        <v>0</v>
      </c>
      <c r="S5" s="184">
        <f>PORTIONS!S5*USAGE!$I$19</f>
        <v>0</v>
      </c>
      <c r="T5" s="184">
        <f>PORTIONS!T5*USAGE!$I$20</f>
        <v>0</v>
      </c>
      <c r="U5" s="184">
        <f>PORTIONS!U5*USAGE!$I$21</f>
        <v>0</v>
      </c>
      <c r="V5" s="222">
        <f t="shared" si="1"/>
        <v>0</v>
      </c>
    </row>
    <row r="6">
      <c r="A6" s="139" t="str">
        <f>COSTS!A6&amp;" (g)"</f>
        <v>Caesar dressing (g)</v>
      </c>
      <c r="B6" s="140">
        <f>PORTIONS!B6*USAGE!$I$2</f>
        <v>0</v>
      </c>
      <c r="C6" s="184">
        <f>PORTIONS!C6*USAGE!$I$3</f>
        <v>0</v>
      </c>
      <c r="D6" s="184">
        <f>PORTIONS!D6*USAGE!$I$4</f>
        <v>0</v>
      </c>
      <c r="E6" s="184">
        <f>PORTIONS!E6*USAGE!$I$5</f>
        <v>0</v>
      </c>
      <c r="F6" s="184">
        <f>PORTIONS!F6*USAGE!$I$6</f>
        <v>0</v>
      </c>
      <c r="G6" s="184">
        <f>PORTIONS!G6*USAGE!$I$7</f>
        <v>0</v>
      </c>
      <c r="H6" s="184">
        <f>PORTIONS!H6*USAGE!$I$8</f>
        <v>0</v>
      </c>
      <c r="I6" s="184">
        <f>PORTIONS!I6*USAGE!$I$9</f>
        <v>0</v>
      </c>
      <c r="J6" s="184">
        <f>PORTIONS!J6*USAGE!$I$10</f>
        <v>0</v>
      </c>
      <c r="K6" s="184">
        <f>PORTIONS!K6*USAGE!$I$11</f>
        <v>0</v>
      </c>
      <c r="L6" s="184">
        <f>PORTIONS!L6*USAGE!$I$12</f>
        <v>0</v>
      </c>
      <c r="M6" s="140">
        <f>PORTIONS!M6*USAGE!$I$13</f>
        <v>0</v>
      </c>
      <c r="N6" s="184">
        <f>PORTIONS!N6*USAGE!$I$14</f>
        <v>169.8763636</v>
      </c>
      <c r="O6" s="184">
        <f>PORTIONS!O6*USAGE!$I$15</f>
        <v>0</v>
      </c>
      <c r="P6" s="184">
        <f>PORTIONS!P6*USAGE!$I$16</f>
        <v>0</v>
      </c>
      <c r="Q6" s="140">
        <f>PORTIONS!Q6*USAGE!$I$17</f>
        <v>0</v>
      </c>
      <c r="R6" s="184">
        <f>PORTIONS!R6*USAGE!$I$18</f>
        <v>0</v>
      </c>
      <c r="S6" s="184">
        <f>PORTIONS!S6*USAGE!$I$19</f>
        <v>0</v>
      </c>
      <c r="T6" s="184">
        <f>PORTIONS!T6*USAGE!$I$20</f>
        <v>0</v>
      </c>
      <c r="U6" s="184">
        <f>PORTIONS!U6*USAGE!$I$21</f>
        <v>0</v>
      </c>
      <c r="V6" s="222">
        <f t="shared" si="1"/>
        <v>169.8763636</v>
      </c>
    </row>
    <row r="7">
      <c r="A7" s="139" t="str">
        <f>COSTS!A7&amp;" (g)"</f>
        <v>Cranberries, dried (g)</v>
      </c>
      <c r="B7" s="140">
        <f>PORTIONS!B7*USAGE!$I$2</f>
        <v>0</v>
      </c>
      <c r="C7" s="184">
        <f>PORTIONS!C7*USAGE!$I$3</f>
        <v>0</v>
      </c>
      <c r="D7" s="184">
        <f>PORTIONS!D7*USAGE!$I$4</f>
        <v>0</v>
      </c>
      <c r="E7" s="184">
        <f>PORTIONS!E7*USAGE!$I$5</f>
        <v>0</v>
      </c>
      <c r="F7" s="184">
        <f>PORTIONS!F7*USAGE!$I$6</f>
        <v>0</v>
      </c>
      <c r="G7" s="184">
        <f>PORTIONS!G7*USAGE!$I$7</f>
        <v>0</v>
      </c>
      <c r="H7" s="184">
        <f>PORTIONS!H7*USAGE!$I$8</f>
        <v>0</v>
      </c>
      <c r="I7" s="184">
        <f>PORTIONS!I7*USAGE!$I$9</f>
        <v>0</v>
      </c>
      <c r="J7" s="184">
        <f>PORTIONS!J7*USAGE!$I$10</f>
        <v>0</v>
      </c>
      <c r="K7" s="184">
        <f>PORTIONS!K7*USAGE!$I$11</f>
        <v>0</v>
      </c>
      <c r="L7" s="184">
        <f>PORTIONS!L7*USAGE!$I$12</f>
        <v>0</v>
      </c>
      <c r="M7" s="140">
        <f>PORTIONS!M7*USAGE!$I$13</f>
        <v>0</v>
      </c>
      <c r="N7" s="184">
        <f>PORTIONS!N7*USAGE!$I$14</f>
        <v>0</v>
      </c>
      <c r="O7" s="184">
        <f>PORTIONS!O7*USAGE!$I$15</f>
        <v>0</v>
      </c>
      <c r="P7" s="184">
        <f>PORTIONS!P7*USAGE!$I$16</f>
        <v>33.30909091</v>
      </c>
      <c r="Q7" s="140">
        <f>PORTIONS!Q7*USAGE!$I$17</f>
        <v>0</v>
      </c>
      <c r="R7" s="184">
        <f>PORTIONS!R7*USAGE!$I$18</f>
        <v>0</v>
      </c>
      <c r="S7" s="184">
        <f>PORTIONS!S7*USAGE!$I$19</f>
        <v>0</v>
      </c>
      <c r="T7" s="184">
        <f>PORTIONS!T7*USAGE!$I$20</f>
        <v>0</v>
      </c>
      <c r="U7" s="184">
        <f>PORTIONS!U7*USAGE!$I$21</f>
        <v>0</v>
      </c>
      <c r="V7" s="222">
        <f t="shared" si="1"/>
        <v>33.30909091</v>
      </c>
    </row>
    <row r="8">
      <c r="A8" s="139" t="str">
        <f>COSTS!A8&amp;" (g)"</f>
        <v>Croutons (g)</v>
      </c>
      <c r="B8" s="140">
        <f>PORTIONS!B8*USAGE!$I$2</f>
        <v>0</v>
      </c>
      <c r="C8" s="184">
        <f>PORTIONS!C8*USAGE!$I$3</f>
        <v>0</v>
      </c>
      <c r="D8" s="184">
        <f>PORTIONS!D8*USAGE!$I$4</f>
        <v>0</v>
      </c>
      <c r="E8" s="184">
        <f>PORTIONS!E8*USAGE!$I$5</f>
        <v>0</v>
      </c>
      <c r="F8" s="184">
        <f>PORTIONS!F8*USAGE!$I$6</f>
        <v>0</v>
      </c>
      <c r="G8" s="184">
        <f>PORTIONS!G8*USAGE!$I$7</f>
        <v>0</v>
      </c>
      <c r="H8" s="184">
        <f>PORTIONS!H8*USAGE!$I$8</f>
        <v>0</v>
      </c>
      <c r="I8" s="184">
        <f>PORTIONS!I8*USAGE!$I$9</f>
        <v>0</v>
      </c>
      <c r="J8" s="184">
        <f>PORTIONS!J8*USAGE!$I$10</f>
        <v>0</v>
      </c>
      <c r="K8" s="184">
        <f>PORTIONS!K8*USAGE!$I$11</f>
        <v>0</v>
      </c>
      <c r="L8" s="184">
        <f>PORTIONS!L8*USAGE!$I$12</f>
        <v>0</v>
      </c>
      <c r="M8" s="140">
        <f>PORTIONS!M8*USAGE!$I$13</f>
        <v>0</v>
      </c>
      <c r="N8" s="184">
        <f>PORTIONS!N8*USAGE!$I$14</f>
        <v>101.9258182</v>
      </c>
      <c r="O8" s="184">
        <f>PORTIONS!O8*USAGE!$I$15</f>
        <v>0</v>
      </c>
      <c r="P8" s="184">
        <f>PORTIONS!P8*USAGE!$I$16</f>
        <v>0</v>
      </c>
      <c r="Q8" s="140">
        <f>PORTIONS!Q8*USAGE!$I$17</f>
        <v>0</v>
      </c>
      <c r="R8" s="184">
        <f>PORTIONS!R8*USAGE!$I$18</f>
        <v>0</v>
      </c>
      <c r="S8" s="184">
        <f>PORTIONS!S8*USAGE!$I$19</f>
        <v>0</v>
      </c>
      <c r="T8" s="184">
        <f>PORTIONS!T8*USAGE!$I$20</f>
        <v>0</v>
      </c>
      <c r="U8" s="184">
        <f>PORTIONS!U8*USAGE!$I$21</f>
        <v>0</v>
      </c>
      <c r="V8" s="222">
        <f t="shared" si="1"/>
        <v>101.9258182</v>
      </c>
    </row>
    <row r="9">
      <c r="A9" s="139" t="str">
        <f>COSTS!A9&amp;" (g)"</f>
        <v>Dough (g)</v>
      </c>
      <c r="B9" s="140">
        <f>PORTIONS!B9*USAGE!$I$2</f>
        <v>0</v>
      </c>
      <c r="C9" s="184">
        <f>PORTIONS!C9*USAGE!$I$3</f>
        <v>0</v>
      </c>
      <c r="D9" s="184">
        <f>PORTIONS!D9*USAGE!$I$4</f>
        <v>441.3454545</v>
      </c>
      <c r="E9" s="184">
        <f>PORTIONS!E9*USAGE!$I$5</f>
        <v>1324.036364</v>
      </c>
      <c r="F9" s="184">
        <f>PORTIONS!F9*USAGE!$I$6</f>
        <v>4192.781818</v>
      </c>
      <c r="G9" s="184">
        <f>PORTIONS!G9*USAGE!$I$7</f>
        <v>5737.490909</v>
      </c>
      <c r="H9" s="184">
        <f>PORTIONS!H9*USAGE!$I$8</f>
        <v>1324.036364</v>
      </c>
      <c r="I9" s="184">
        <f>PORTIONS!I9*USAGE!$I$9</f>
        <v>1324.036364</v>
      </c>
      <c r="J9" s="184">
        <f>PORTIONS!J9*USAGE!$I$10</f>
        <v>4634.127273</v>
      </c>
      <c r="K9" s="184">
        <f>PORTIONS!K9*USAGE!$I$11</f>
        <v>1324.036364</v>
      </c>
      <c r="L9" s="184">
        <f>PORTIONS!L9*USAGE!$I$12</f>
        <v>2648.072727</v>
      </c>
      <c r="M9" s="140">
        <f>PORTIONS!M9*USAGE!$I$13</f>
        <v>0</v>
      </c>
      <c r="N9" s="184">
        <f>PORTIONS!N9*USAGE!$I$14</f>
        <v>0</v>
      </c>
      <c r="O9" s="184">
        <f>PORTIONS!O9*USAGE!$I$15</f>
        <v>0</v>
      </c>
      <c r="P9" s="184">
        <f>PORTIONS!P9*USAGE!$I$16</f>
        <v>0</v>
      </c>
      <c r="Q9" s="140">
        <f>PORTIONS!Q9*USAGE!$I$17</f>
        <v>0</v>
      </c>
      <c r="R9" s="184">
        <f>PORTIONS!R9*USAGE!$I$18</f>
        <v>0</v>
      </c>
      <c r="S9" s="184">
        <f>PORTIONS!S9*USAGE!$I$19</f>
        <v>0</v>
      </c>
      <c r="T9" s="184">
        <f>PORTIONS!T9*USAGE!$I$20</f>
        <v>0</v>
      </c>
      <c r="U9" s="184">
        <f>PORTIONS!U9*USAGE!$I$21</f>
        <v>0</v>
      </c>
      <c r="V9" s="222">
        <f t="shared" si="1"/>
        <v>22949.96364</v>
      </c>
    </row>
    <row r="10">
      <c r="A10" s="150" t="str">
        <f>COSTS!A10&amp;" (g)"</f>
        <v>EGGS (g)</v>
      </c>
      <c r="B10" s="150">
        <f>PORTIONS!B10*USAGE!$I$2</f>
        <v>0</v>
      </c>
      <c r="C10" s="150">
        <f>PORTIONS!C10*USAGE!$I$3</f>
        <v>0</v>
      </c>
      <c r="D10" s="150">
        <f>PORTIONS!D10*USAGE!$I$4</f>
        <v>0</v>
      </c>
      <c r="E10" s="150">
        <f>PORTIONS!E10*USAGE!$I$5</f>
        <v>0</v>
      </c>
      <c r="F10" s="150">
        <f>PORTIONS!F10*USAGE!$I$6</f>
        <v>0</v>
      </c>
      <c r="G10" s="150">
        <f>PORTIONS!G10*USAGE!$I$7</f>
        <v>0</v>
      </c>
      <c r="H10" s="150">
        <f>PORTIONS!H10*USAGE!$I$8</f>
        <v>0</v>
      </c>
      <c r="I10" s="150">
        <f>PORTIONS!I10*USAGE!$I$9</f>
        <v>0</v>
      </c>
      <c r="J10" s="150">
        <f>PORTIONS!J10*USAGE!$I$10</f>
        <v>0</v>
      </c>
      <c r="K10" s="150">
        <f>PORTIONS!K10*USAGE!$I$11</f>
        <v>0</v>
      </c>
      <c r="L10" s="150">
        <f>PORTIONS!L10*USAGE!$I$12</f>
        <v>0</v>
      </c>
      <c r="M10" s="150">
        <f>PORTIONS!M10*USAGE!$I$13</f>
        <v>0</v>
      </c>
      <c r="N10" s="150">
        <f>PORTIONS!N10*USAGE!$I$14</f>
        <v>0</v>
      </c>
      <c r="O10" s="150">
        <f>PORTIONS!O10*USAGE!$I$15</f>
        <v>0</v>
      </c>
      <c r="P10" s="150">
        <f>PORTIONS!P10*USAGE!$I$16</f>
        <v>0</v>
      </c>
      <c r="Q10" s="150">
        <f>PORTIONS!Q10*USAGE!$I$17</f>
        <v>0</v>
      </c>
      <c r="R10" s="150">
        <f>PORTIONS!R10*USAGE!$I$18</f>
        <v>0</v>
      </c>
      <c r="S10" s="150">
        <f>PORTIONS!S10*USAGE!$I$19</f>
        <v>0</v>
      </c>
      <c r="T10" s="150">
        <f>PORTIONS!T10*USAGE!$I$20</f>
        <v>0</v>
      </c>
      <c r="U10" s="150">
        <f>PORTIONS!U10*USAGE!$I$21</f>
        <v>0</v>
      </c>
      <c r="V10" s="222">
        <f t="shared" si="1"/>
        <v>0</v>
      </c>
    </row>
    <row r="11">
      <c r="A11" s="139" t="str">
        <f>COSTS!A11&amp;" (g)"</f>
        <v>FLOUR, WHITE (g)</v>
      </c>
      <c r="B11" s="140">
        <f>PORTIONS!B11*USAGE!$I$2</f>
        <v>0</v>
      </c>
      <c r="C11" s="184">
        <f>PORTIONS!C11*USAGE!$I$3</f>
        <v>0</v>
      </c>
      <c r="D11" s="184">
        <f>PORTIONS!D11*USAGE!$I$4</f>
        <v>0</v>
      </c>
      <c r="E11" s="184">
        <f>PORTIONS!E11*USAGE!$I$5</f>
        <v>0</v>
      </c>
      <c r="F11" s="184">
        <f>PORTIONS!F11*USAGE!$I$6</f>
        <v>0</v>
      </c>
      <c r="G11" s="184">
        <f>PORTIONS!G11*USAGE!$I$7</f>
        <v>0</v>
      </c>
      <c r="H11" s="184">
        <f>PORTIONS!H11*USAGE!$I$8</f>
        <v>0</v>
      </c>
      <c r="I11" s="184">
        <f>PORTIONS!I11*USAGE!$I$9</f>
        <v>0</v>
      </c>
      <c r="J11" s="184">
        <f>PORTIONS!J11*USAGE!$I$10</f>
        <v>0</v>
      </c>
      <c r="K11" s="184">
        <f>PORTIONS!K11*USAGE!$I$11</f>
        <v>0</v>
      </c>
      <c r="L11" s="184">
        <f>PORTIONS!L11*USAGE!$I$12</f>
        <v>0</v>
      </c>
      <c r="M11" s="140">
        <f>PORTIONS!M11*USAGE!$I$13</f>
        <v>0</v>
      </c>
      <c r="N11" s="184">
        <f>PORTIONS!N11*USAGE!$I$14</f>
        <v>0</v>
      </c>
      <c r="O11" s="184">
        <f>PORTIONS!O11*USAGE!$I$15</f>
        <v>0</v>
      </c>
      <c r="P11" s="184">
        <f>PORTIONS!P11*USAGE!$I$16</f>
        <v>0</v>
      </c>
      <c r="Q11" s="140">
        <f>PORTIONS!Q11*USAGE!$I$17</f>
        <v>0</v>
      </c>
      <c r="R11" s="184">
        <f>PORTIONS!R11*USAGE!$I$18</f>
        <v>0</v>
      </c>
      <c r="S11" s="184">
        <f>PORTIONS!S11*USAGE!$I$19</f>
        <v>0</v>
      </c>
      <c r="T11" s="184">
        <f>PORTIONS!T11*USAGE!$I$20</f>
        <v>0</v>
      </c>
      <c r="U11" s="184">
        <f>PORTIONS!U11*USAGE!$I$21</f>
        <v>0</v>
      </c>
      <c r="V11" s="222">
        <f t="shared" si="1"/>
        <v>0</v>
      </c>
    </row>
    <row r="12">
      <c r="A12" s="139" t="str">
        <f>COSTS!A12&amp;" (g)"</f>
        <v>FLOUR, WHOLE WHEAT (g)</v>
      </c>
      <c r="B12" s="140">
        <f>PORTIONS!B12*USAGE!$I$2</f>
        <v>0</v>
      </c>
      <c r="C12" s="184">
        <f>PORTIONS!C12*USAGE!$I$3</f>
        <v>0</v>
      </c>
      <c r="D12" s="184">
        <f>PORTIONS!D12*USAGE!$I$4</f>
        <v>0</v>
      </c>
      <c r="E12" s="184">
        <f>PORTIONS!E12*USAGE!$I$5</f>
        <v>0</v>
      </c>
      <c r="F12" s="184">
        <f>PORTIONS!F12*USAGE!$I$6</f>
        <v>0</v>
      </c>
      <c r="G12" s="184">
        <f>PORTIONS!G12*USAGE!$I$7</f>
        <v>0</v>
      </c>
      <c r="H12" s="184">
        <f>PORTIONS!H12*USAGE!$I$8</f>
        <v>0</v>
      </c>
      <c r="I12" s="184">
        <f>PORTIONS!I12*USAGE!$I$9</f>
        <v>0</v>
      </c>
      <c r="J12" s="184">
        <f>PORTIONS!J12*USAGE!$I$10</f>
        <v>0</v>
      </c>
      <c r="K12" s="184">
        <f>PORTIONS!K12*USAGE!$I$11</f>
        <v>0</v>
      </c>
      <c r="L12" s="184">
        <f>PORTIONS!L12*USAGE!$I$12</f>
        <v>0</v>
      </c>
      <c r="M12" s="140">
        <f>PORTIONS!M12*USAGE!$I$13</f>
        <v>0</v>
      </c>
      <c r="N12" s="184">
        <f>PORTIONS!N12*USAGE!$I$14</f>
        <v>0</v>
      </c>
      <c r="O12" s="184">
        <f>PORTIONS!O12*USAGE!$I$15</f>
        <v>0</v>
      </c>
      <c r="P12" s="184">
        <f>PORTIONS!P12*USAGE!$I$16</f>
        <v>0</v>
      </c>
      <c r="Q12" s="140">
        <f>PORTIONS!Q12*USAGE!$I$17</f>
        <v>0</v>
      </c>
      <c r="R12" s="184">
        <f>PORTIONS!R12*USAGE!$I$18</f>
        <v>0</v>
      </c>
      <c r="S12" s="184">
        <f>PORTIONS!S12*USAGE!$I$19</f>
        <v>0</v>
      </c>
      <c r="T12" s="184">
        <f>PORTIONS!T12*USAGE!$I$20</f>
        <v>0</v>
      </c>
      <c r="U12" s="184">
        <f>PORTIONS!U12*USAGE!$I$21</f>
        <v>0</v>
      </c>
      <c r="V12" s="222">
        <f t="shared" si="1"/>
        <v>0</v>
      </c>
    </row>
    <row r="13">
      <c r="A13" s="139" t="str">
        <f>COSTS!A13&amp;" (g)"</f>
        <v>Garlic, raw (g)</v>
      </c>
      <c r="B13" s="140">
        <f>PORTIONS!B13*USAGE!$I$2</f>
        <v>0</v>
      </c>
      <c r="C13" s="184">
        <f>PORTIONS!C13*USAGE!$I$3</f>
        <v>0</v>
      </c>
      <c r="D13" s="184">
        <f>PORTIONS!D13*USAGE!$I$4</f>
        <v>0</v>
      </c>
      <c r="E13" s="184">
        <f>PORTIONS!E13*USAGE!$I$5</f>
        <v>0</v>
      </c>
      <c r="F13" s="184">
        <f>PORTIONS!F13*USAGE!$I$6</f>
        <v>0</v>
      </c>
      <c r="G13" s="184">
        <f>PORTIONS!G13*USAGE!$I$7</f>
        <v>0</v>
      </c>
      <c r="H13" s="184">
        <f>PORTIONS!H13*USAGE!$I$8</f>
        <v>39.97090909</v>
      </c>
      <c r="I13" s="184">
        <f>PORTIONS!I13*USAGE!$I$9</f>
        <v>0</v>
      </c>
      <c r="J13" s="184">
        <f>PORTIONS!J13*USAGE!$I$10</f>
        <v>0</v>
      </c>
      <c r="K13" s="184">
        <f>PORTIONS!K13*USAGE!$I$11</f>
        <v>0</v>
      </c>
      <c r="L13" s="184">
        <f>PORTIONS!L13*USAGE!$I$12</f>
        <v>0</v>
      </c>
      <c r="M13" s="140">
        <f>PORTIONS!M13*USAGE!$I$13</f>
        <v>0</v>
      </c>
      <c r="N13" s="184">
        <f>PORTIONS!N13*USAGE!$I$14</f>
        <v>0</v>
      </c>
      <c r="O13" s="184">
        <f>PORTIONS!O13*USAGE!$I$15</f>
        <v>0</v>
      </c>
      <c r="P13" s="184">
        <f>PORTIONS!P13*USAGE!$I$16</f>
        <v>0</v>
      </c>
      <c r="Q13" s="140">
        <f>PORTIONS!Q13*USAGE!$I$17</f>
        <v>0</v>
      </c>
      <c r="R13" s="184">
        <f>PORTIONS!R13*USAGE!$I$18</f>
        <v>0</v>
      </c>
      <c r="S13" s="184">
        <f>PORTIONS!S13*USAGE!$I$19</f>
        <v>0</v>
      </c>
      <c r="T13" s="184">
        <f>PORTIONS!T13*USAGE!$I$20</f>
        <v>0</v>
      </c>
      <c r="U13" s="184">
        <f>PORTIONS!U13*USAGE!$I$21</f>
        <v>0</v>
      </c>
      <c r="V13" s="222">
        <f t="shared" si="1"/>
        <v>39.97090909</v>
      </c>
    </row>
    <row r="14">
      <c r="A14" s="139" t="str">
        <f>COSTS!A14&amp;" (g)"</f>
        <v>Garlic, roasted (g)</v>
      </c>
      <c r="B14" s="140">
        <f>PORTIONS!B14*USAGE!$I$2</f>
        <v>0</v>
      </c>
      <c r="C14" s="184">
        <f>PORTIONS!C14*USAGE!$I$3</f>
        <v>0</v>
      </c>
      <c r="D14" s="184">
        <f>PORTIONS!D14*USAGE!$I$4</f>
        <v>0</v>
      </c>
      <c r="E14" s="184">
        <f>PORTIONS!E14*USAGE!$I$5</f>
        <v>199.8545455</v>
      </c>
      <c r="F14" s="184">
        <f>PORTIONS!F14*USAGE!$I$6</f>
        <v>0</v>
      </c>
      <c r="G14" s="184">
        <f>PORTIONS!G14*USAGE!$I$7</f>
        <v>0</v>
      </c>
      <c r="H14" s="184">
        <f>PORTIONS!H14*USAGE!$I$8</f>
        <v>0</v>
      </c>
      <c r="I14" s="184">
        <f>PORTIONS!I14*USAGE!$I$9</f>
        <v>0</v>
      </c>
      <c r="J14" s="184">
        <f>PORTIONS!J14*USAGE!$I$10</f>
        <v>0</v>
      </c>
      <c r="K14" s="184">
        <f>PORTIONS!K14*USAGE!$I$11</f>
        <v>0</v>
      </c>
      <c r="L14" s="184">
        <f>PORTIONS!L14*USAGE!$I$12</f>
        <v>0</v>
      </c>
      <c r="M14" s="140">
        <f>PORTIONS!M14*USAGE!$I$13</f>
        <v>0</v>
      </c>
      <c r="N14" s="184">
        <f>PORTIONS!N14*USAGE!$I$14</f>
        <v>0</v>
      </c>
      <c r="O14" s="184">
        <f>PORTIONS!O14*USAGE!$I$15</f>
        <v>0</v>
      </c>
      <c r="P14" s="184">
        <f>PORTIONS!P14*USAGE!$I$16</f>
        <v>0</v>
      </c>
      <c r="Q14" s="140">
        <f>PORTIONS!Q14*USAGE!$I$17</f>
        <v>0</v>
      </c>
      <c r="R14" s="184">
        <f>PORTIONS!R14*USAGE!$I$18</f>
        <v>0</v>
      </c>
      <c r="S14" s="184">
        <f>PORTIONS!S14*USAGE!$I$19</f>
        <v>0</v>
      </c>
      <c r="T14" s="184">
        <f>PORTIONS!T14*USAGE!$I$20</f>
        <v>0</v>
      </c>
      <c r="U14" s="184">
        <f>PORTIONS!U14*USAGE!$I$21</f>
        <v>0</v>
      </c>
      <c r="V14" s="222">
        <f t="shared" si="1"/>
        <v>199.8545455</v>
      </c>
    </row>
    <row r="15">
      <c r="A15" s="139" t="str">
        <f>COSTS!A15&amp;" (g)"</f>
        <v>Grana Padano (g)</v>
      </c>
      <c r="B15" s="140">
        <f>PORTIONS!B15*USAGE!$I$2</f>
        <v>0</v>
      </c>
      <c r="C15" s="184">
        <f>PORTIONS!C15*USAGE!$I$3</f>
        <v>0</v>
      </c>
      <c r="D15" s="184">
        <f>PORTIONS!D15*USAGE!$I$4</f>
        <v>0</v>
      </c>
      <c r="E15" s="184">
        <f>PORTIONS!E15*USAGE!$I$5</f>
        <v>0</v>
      </c>
      <c r="F15" s="184">
        <f>PORTIONS!F15*USAGE!$I$6</f>
        <v>0</v>
      </c>
      <c r="G15" s="184">
        <f>PORTIONS!G15*USAGE!$I$7</f>
        <v>0</v>
      </c>
      <c r="H15" s="184">
        <f>PORTIONS!H15*USAGE!$I$8</f>
        <v>74.94545455</v>
      </c>
      <c r="I15" s="184">
        <f>PORTIONS!I15*USAGE!$I$9</f>
        <v>124.9090909</v>
      </c>
      <c r="J15" s="184">
        <f>PORTIONS!J15*USAGE!$I$10</f>
        <v>0</v>
      </c>
      <c r="K15" s="184">
        <f>PORTIONS!K15*USAGE!$I$11</f>
        <v>0</v>
      </c>
      <c r="L15" s="184">
        <f>PORTIONS!L15*USAGE!$I$12</f>
        <v>0</v>
      </c>
      <c r="M15" s="140">
        <f>PORTIONS!M15*USAGE!$I$13</f>
        <v>0</v>
      </c>
      <c r="N15" s="184">
        <f>PORTIONS!N15*USAGE!$I$14</f>
        <v>33.97527273</v>
      </c>
      <c r="O15" s="184">
        <f>PORTIONS!O15*USAGE!$I$15</f>
        <v>0</v>
      </c>
      <c r="P15" s="184">
        <f>PORTIONS!P15*USAGE!$I$16</f>
        <v>0</v>
      </c>
      <c r="Q15" s="140">
        <f>PORTIONS!Q15*USAGE!$I$17</f>
        <v>0</v>
      </c>
      <c r="R15" s="184">
        <f>PORTIONS!R15*USAGE!$I$18</f>
        <v>0</v>
      </c>
      <c r="S15" s="184">
        <f>PORTIONS!S15*USAGE!$I$19</f>
        <v>0</v>
      </c>
      <c r="T15" s="184">
        <f>PORTIONS!T15*USAGE!$I$20</f>
        <v>0</v>
      </c>
      <c r="U15" s="184">
        <f>PORTIONS!U15*USAGE!$I$21</f>
        <v>0</v>
      </c>
      <c r="V15" s="222">
        <f t="shared" si="1"/>
        <v>233.8298182</v>
      </c>
    </row>
    <row r="16">
      <c r="A16" s="139" t="str">
        <f>COSTS!A16&amp;" (g)"</f>
        <v>Hazelnuts, candied (g)</v>
      </c>
      <c r="B16" s="140">
        <f>PORTIONS!B16*USAGE!$I$2</f>
        <v>0</v>
      </c>
      <c r="C16" s="184">
        <f>PORTIONS!C16*USAGE!$I$3</f>
        <v>0</v>
      </c>
      <c r="D16" s="184">
        <f>PORTIONS!D16*USAGE!$I$4</f>
        <v>0</v>
      </c>
      <c r="E16" s="184">
        <f>PORTIONS!E16*USAGE!$I$5</f>
        <v>0</v>
      </c>
      <c r="F16" s="184">
        <f>PORTIONS!F16*USAGE!$I$6</f>
        <v>0</v>
      </c>
      <c r="G16" s="184">
        <f>PORTIONS!G16*USAGE!$I$7</f>
        <v>0</v>
      </c>
      <c r="H16" s="184">
        <f>PORTIONS!H16*USAGE!$I$8</f>
        <v>0</v>
      </c>
      <c r="I16" s="184">
        <f>PORTIONS!I16*USAGE!$I$9</f>
        <v>0</v>
      </c>
      <c r="J16" s="184">
        <f>PORTIONS!J16*USAGE!$I$10</f>
        <v>0</v>
      </c>
      <c r="K16" s="184">
        <f>PORTIONS!K16*USAGE!$I$11</f>
        <v>0</v>
      </c>
      <c r="L16" s="184">
        <f>PORTIONS!L16*USAGE!$I$12</f>
        <v>0</v>
      </c>
      <c r="M16" s="140">
        <f>PORTIONS!M16*USAGE!$I$13</f>
        <v>0</v>
      </c>
      <c r="N16" s="184">
        <f>PORTIONS!N16*USAGE!$I$14</f>
        <v>0</v>
      </c>
      <c r="O16" s="184">
        <f>PORTIONS!O16*USAGE!$I$15</f>
        <v>0</v>
      </c>
      <c r="P16" s="184">
        <f>PORTIONS!P16*USAGE!$I$16</f>
        <v>49.96363636</v>
      </c>
      <c r="Q16" s="140">
        <f>PORTIONS!Q16*USAGE!$I$17</f>
        <v>0</v>
      </c>
      <c r="R16" s="184">
        <f>PORTIONS!R16*USAGE!$I$18</f>
        <v>0</v>
      </c>
      <c r="S16" s="184">
        <f>PORTIONS!S16*USAGE!$I$19</f>
        <v>0</v>
      </c>
      <c r="T16" s="184">
        <f>PORTIONS!T16*USAGE!$I$20</f>
        <v>0</v>
      </c>
      <c r="U16" s="184">
        <f>PORTIONS!U16*USAGE!$I$21</f>
        <v>0</v>
      </c>
      <c r="V16" s="222">
        <f t="shared" si="1"/>
        <v>49.96363636</v>
      </c>
    </row>
    <row r="17">
      <c r="A17" s="139" t="str">
        <f>COSTS!A17&amp;" (g)"</f>
        <v>Hazelnuts, roasted (g)</v>
      </c>
      <c r="B17" s="140">
        <f>PORTIONS!B17*USAGE!$I$2</f>
        <v>0</v>
      </c>
      <c r="C17" s="184">
        <f>PORTIONS!C17*USAGE!$I$3</f>
        <v>0</v>
      </c>
      <c r="D17" s="184">
        <f>PORTIONS!D17*USAGE!$I$4</f>
        <v>0</v>
      </c>
      <c r="E17" s="184">
        <f>PORTIONS!E17*USAGE!$I$5</f>
        <v>0</v>
      </c>
      <c r="F17" s="184">
        <f>PORTIONS!F17*USAGE!$I$6</f>
        <v>0</v>
      </c>
      <c r="G17" s="184">
        <f>PORTIONS!G17*USAGE!$I$7</f>
        <v>0</v>
      </c>
      <c r="H17" s="184">
        <f>PORTIONS!H17*USAGE!$I$8</f>
        <v>0</v>
      </c>
      <c r="I17" s="184">
        <f>PORTIONS!I17*USAGE!$I$9</f>
        <v>49.96363636</v>
      </c>
      <c r="J17" s="184">
        <f>PORTIONS!J17*USAGE!$I$10</f>
        <v>0</v>
      </c>
      <c r="K17" s="184">
        <f>PORTIONS!K17*USAGE!$I$11</f>
        <v>0</v>
      </c>
      <c r="L17" s="184">
        <f>PORTIONS!L17*USAGE!$I$12</f>
        <v>0</v>
      </c>
      <c r="M17" s="140">
        <f>PORTIONS!M17*USAGE!$I$13</f>
        <v>0</v>
      </c>
      <c r="N17" s="184">
        <f>PORTIONS!N17*USAGE!$I$14</f>
        <v>0</v>
      </c>
      <c r="O17" s="184">
        <f>PORTIONS!O17*USAGE!$I$15</f>
        <v>0</v>
      </c>
      <c r="P17" s="184">
        <f>PORTIONS!P17*USAGE!$I$16</f>
        <v>0</v>
      </c>
      <c r="Q17" s="140">
        <f>PORTIONS!Q17*USAGE!$I$17</f>
        <v>0</v>
      </c>
      <c r="R17" s="184">
        <f>PORTIONS!R17*USAGE!$I$18</f>
        <v>0</v>
      </c>
      <c r="S17" s="184">
        <f>PORTIONS!S17*USAGE!$I$19</f>
        <v>0</v>
      </c>
      <c r="T17" s="184">
        <f>PORTIONS!T17*USAGE!$I$20</f>
        <v>0</v>
      </c>
      <c r="U17" s="184">
        <f>PORTIONS!U17*USAGE!$I$21</f>
        <v>0</v>
      </c>
      <c r="V17" s="222">
        <f t="shared" si="1"/>
        <v>49.96363636</v>
      </c>
    </row>
    <row r="18">
      <c r="A18" s="139" t="str">
        <f>COSTS!A18&amp;" (g)"</f>
        <v>Kefalograviera (g)</v>
      </c>
      <c r="B18" s="140">
        <f>PORTIONS!B18*USAGE!$I$2</f>
        <v>0</v>
      </c>
      <c r="C18" s="184">
        <f>PORTIONS!C18*USAGE!$I$3</f>
        <v>0</v>
      </c>
      <c r="D18" s="184">
        <f>PORTIONS!D18*USAGE!$I$4</f>
        <v>0</v>
      </c>
      <c r="E18" s="184">
        <f>PORTIONS!E18*USAGE!$I$5</f>
        <v>0</v>
      </c>
      <c r="F18" s="184">
        <f>PORTIONS!F18*USAGE!$I$6</f>
        <v>0</v>
      </c>
      <c r="G18" s="184">
        <f>PORTIONS!G18*USAGE!$I$7</f>
        <v>0</v>
      </c>
      <c r="H18" s="184">
        <f>PORTIONS!H18*USAGE!$I$8</f>
        <v>0</v>
      </c>
      <c r="I18" s="184">
        <f>PORTIONS!I18*USAGE!$I$9</f>
        <v>0</v>
      </c>
      <c r="J18" s="184">
        <f>PORTIONS!J18*USAGE!$I$10</f>
        <v>0</v>
      </c>
      <c r="K18" s="184">
        <f>PORTIONS!K18*USAGE!$I$11</f>
        <v>99.92727273</v>
      </c>
      <c r="L18" s="184">
        <f>PORTIONS!L18*USAGE!$I$12</f>
        <v>0</v>
      </c>
      <c r="M18" s="140">
        <f>PORTIONS!M18*USAGE!$I$13</f>
        <v>0</v>
      </c>
      <c r="N18" s="184">
        <f>PORTIONS!N18*USAGE!$I$14</f>
        <v>0</v>
      </c>
      <c r="O18" s="184">
        <f>PORTIONS!O18*USAGE!$I$15</f>
        <v>0</v>
      </c>
      <c r="P18" s="184">
        <f>PORTIONS!P18*USAGE!$I$16</f>
        <v>0</v>
      </c>
      <c r="Q18" s="140">
        <f>PORTIONS!Q18*USAGE!$I$17</f>
        <v>0</v>
      </c>
      <c r="R18" s="184">
        <f>PORTIONS!R18*USAGE!$I$18</f>
        <v>0</v>
      </c>
      <c r="S18" s="184">
        <f>PORTIONS!S18*USAGE!$I$19</f>
        <v>0</v>
      </c>
      <c r="T18" s="184">
        <f>PORTIONS!T18*USAGE!$I$20</f>
        <v>0</v>
      </c>
      <c r="U18" s="184">
        <f>PORTIONS!U18*USAGE!$I$21</f>
        <v>0</v>
      </c>
      <c r="V18" s="222">
        <f t="shared" si="1"/>
        <v>99.92727273</v>
      </c>
    </row>
    <row r="19">
      <c r="A19" s="150" t="str">
        <f>COSTS!A19&amp;" (g)"</f>
        <v>Lemons (g)</v>
      </c>
      <c r="B19" s="150">
        <f>PORTIONS!B19*USAGE!$I$2</f>
        <v>0</v>
      </c>
      <c r="C19" s="150">
        <f>PORTIONS!C19*USAGE!$I$3</f>
        <v>0</v>
      </c>
      <c r="D19" s="150">
        <f>PORTIONS!D19*USAGE!$I$4</f>
        <v>0</v>
      </c>
      <c r="E19" s="150">
        <f>PORTIONS!E19*USAGE!$I$5</f>
        <v>0</v>
      </c>
      <c r="F19" s="150">
        <f>PORTIONS!F19*USAGE!$I$6</f>
        <v>0</v>
      </c>
      <c r="G19" s="150">
        <f>PORTIONS!G19*USAGE!$I$7</f>
        <v>0</v>
      </c>
      <c r="H19" s="150">
        <f>PORTIONS!H19*USAGE!$I$8</f>
        <v>0</v>
      </c>
      <c r="I19" s="150">
        <f>PORTIONS!I19*USAGE!$I$9</f>
        <v>0</v>
      </c>
      <c r="J19" s="150">
        <f>PORTIONS!J19*USAGE!$I$10</f>
        <v>0</v>
      </c>
      <c r="K19" s="150">
        <f>PORTIONS!K19*USAGE!$I$11</f>
        <v>0</v>
      </c>
      <c r="L19" s="150">
        <f>PORTIONS!L19*USAGE!$I$12</f>
        <v>0</v>
      </c>
      <c r="M19" s="150">
        <f>PORTIONS!M19*USAGE!$I$13</f>
        <v>0</v>
      </c>
      <c r="N19" s="150">
        <f>PORTIONS!N19*USAGE!$I$14</f>
        <v>0.4246909091</v>
      </c>
      <c r="O19" s="150">
        <f>PORTIONS!O19*USAGE!$I$15</f>
        <v>0</v>
      </c>
      <c r="P19" s="150">
        <f>PORTIONS!P19*USAGE!$I$16</f>
        <v>0</v>
      </c>
      <c r="Q19" s="150">
        <f>PORTIONS!Q19*USAGE!$I$17</f>
        <v>0</v>
      </c>
      <c r="R19" s="150">
        <f>PORTIONS!R19*USAGE!$I$18</f>
        <v>0</v>
      </c>
      <c r="S19" s="150">
        <f>PORTIONS!S19*USAGE!$I$19</f>
        <v>0</v>
      </c>
      <c r="T19" s="150">
        <f>PORTIONS!T19*USAGE!$I$20</f>
        <v>0</v>
      </c>
      <c r="U19" s="150">
        <f>PORTIONS!U19*USAGE!$I$21</f>
        <v>0</v>
      </c>
      <c r="V19" s="222">
        <f t="shared" si="1"/>
        <v>0.4246909091</v>
      </c>
    </row>
    <row r="20">
      <c r="A20" s="139" t="str">
        <f>COSTS!A20&amp;" (g)"</f>
        <v>Lettuce, romaine (g)</v>
      </c>
      <c r="B20" s="140">
        <f>PORTIONS!B20*USAGE!$I$2</f>
        <v>0</v>
      </c>
      <c r="C20" s="184">
        <f>PORTIONS!C20*USAGE!$I$3</f>
        <v>0</v>
      </c>
      <c r="D20" s="184">
        <f>PORTIONS!D20*USAGE!$I$4</f>
        <v>0</v>
      </c>
      <c r="E20" s="184">
        <f>PORTIONS!E20*USAGE!$I$5</f>
        <v>0</v>
      </c>
      <c r="F20" s="184">
        <f>PORTIONS!F20*USAGE!$I$6</f>
        <v>0</v>
      </c>
      <c r="G20" s="184">
        <f>PORTIONS!G20*USAGE!$I$7</f>
        <v>0</v>
      </c>
      <c r="H20" s="184">
        <f>PORTIONS!H20*USAGE!$I$8</f>
        <v>0</v>
      </c>
      <c r="I20" s="184">
        <f>PORTIONS!I20*USAGE!$I$9</f>
        <v>0</v>
      </c>
      <c r="J20" s="184">
        <f>PORTIONS!J20*USAGE!$I$10</f>
        <v>0</v>
      </c>
      <c r="K20" s="184">
        <f>PORTIONS!K20*USAGE!$I$11</f>
        <v>0</v>
      </c>
      <c r="L20" s="184">
        <f>PORTIONS!L20*USAGE!$I$12</f>
        <v>0</v>
      </c>
      <c r="M20" s="140">
        <f>PORTIONS!M20*USAGE!$I$13</f>
        <v>0</v>
      </c>
      <c r="N20" s="184">
        <f>PORTIONS!N20*USAGE!$I$14</f>
        <v>458.6661818</v>
      </c>
      <c r="O20" s="184">
        <f>PORTIONS!O20*USAGE!$I$15</f>
        <v>0</v>
      </c>
      <c r="P20" s="184">
        <f>PORTIONS!P20*USAGE!$I$16</f>
        <v>0</v>
      </c>
      <c r="Q20" s="140">
        <f>PORTIONS!Q20*USAGE!$I$17</f>
        <v>0</v>
      </c>
      <c r="R20" s="184">
        <f>PORTIONS!R20*USAGE!$I$18</f>
        <v>0</v>
      </c>
      <c r="S20" s="184">
        <f>PORTIONS!S20*USAGE!$I$19</f>
        <v>0</v>
      </c>
      <c r="T20" s="184">
        <f>PORTIONS!T20*USAGE!$I$20</f>
        <v>0</v>
      </c>
      <c r="U20" s="184">
        <f>PORTIONS!U20*USAGE!$I$21</f>
        <v>0</v>
      </c>
      <c r="V20" s="222">
        <f t="shared" si="1"/>
        <v>458.6661818</v>
      </c>
    </row>
    <row r="21">
      <c r="A21" s="139" t="str">
        <f>COSTS!A21&amp;" (g)"</f>
        <v>Marinara (g)</v>
      </c>
      <c r="B21" s="140">
        <f>PORTIONS!B21*USAGE!$I$2</f>
        <v>0</v>
      </c>
      <c r="C21" s="184">
        <f>PORTIONS!C21*USAGE!$I$3</f>
        <v>0</v>
      </c>
      <c r="D21" s="184">
        <f>PORTIONS!D21*USAGE!$I$4</f>
        <v>199.8545455</v>
      </c>
      <c r="E21" s="184">
        <f>PORTIONS!E21*USAGE!$I$5</f>
        <v>599.5636364</v>
      </c>
      <c r="F21" s="184">
        <f>PORTIONS!F21*USAGE!$I$6</f>
        <v>949.3090909</v>
      </c>
      <c r="G21" s="184">
        <f>PORTIONS!G21*USAGE!$I$7</f>
        <v>1299.054545</v>
      </c>
      <c r="H21" s="184">
        <f>PORTIONS!H21*USAGE!$I$8</f>
        <v>599.5636364</v>
      </c>
      <c r="I21" s="184">
        <f>PORTIONS!I21*USAGE!$I$9</f>
        <v>0</v>
      </c>
      <c r="J21" s="184">
        <f>PORTIONS!J21*USAGE!$I$10</f>
        <v>1049.236364</v>
      </c>
      <c r="K21" s="184">
        <f>PORTIONS!K21*USAGE!$I$11</f>
        <v>0</v>
      </c>
      <c r="L21" s="184">
        <f>PORTIONS!L21*USAGE!$I$12</f>
        <v>599.5636364</v>
      </c>
      <c r="M21" s="140">
        <f>PORTIONS!M21*USAGE!$I$13</f>
        <v>0</v>
      </c>
      <c r="N21" s="184">
        <f>PORTIONS!N21*USAGE!$I$14</f>
        <v>0</v>
      </c>
      <c r="O21" s="184">
        <f>PORTIONS!O21*USAGE!$I$15</f>
        <v>0</v>
      </c>
      <c r="P21" s="184">
        <f>PORTIONS!P21*USAGE!$I$16</f>
        <v>0</v>
      </c>
      <c r="Q21" s="140">
        <f>PORTIONS!Q21*USAGE!$I$17</f>
        <v>0</v>
      </c>
      <c r="R21" s="184">
        <f>PORTIONS!R21*USAGE!$I$18</f>
        <v>0</v>
      </c>
      <c r="S21" s="184">
        <f>PORTIONS!S21*USAGE!$I$19</f>
        <v>0</v>
      </c>
      <c r="T21" s="184">
        <f>PORTIONS!T21*USAGE!$I$20</f>
        <v>0</v>
      </c>
      <c r="U21" s="184">
        <f>PORTIONS!U21*USAGE!$I$21</f>
        <v>0</v>
      </c>
      <c r="V21" s="222">
        <f t="shared" si="1"/>
        <v>5296.145455</v>
      </c>
    </row>
    <row r="22">
      <c r="A22" s="139" t="str">
        <f>COSTS!A22&amp;" (g)"</f>
        <v>Mozzarella (g)</v>
      </c>
      <c r="B22" s="140">
        <f>PORTIONS!B22*USAGE!$I$2</f>
        <v>0</v>
      </c>
      <c r="C22" s="184">
        <f>PORTIONS!C22*USAGE!$I$3</f>
        <v>0</v>
      </c>
      <c r="D22" s="184">
        <f>PORTIONS!D22*USAGE!$I$4</f>
        <v>0</v>
      </c>
      <c r="E22" s="184">
        <f>PORTIONS!E22*USAGE!$I$5</f>
        <v>0</v>
      </c>
      <c r="F22" s="184">
        <f>PORTIONS!F22*USAGE!$I$6</f>
        <v>870.2</v>
      </c>
      <c r="G22" s="184">
        <f>PORTIONS!G22*USAGE!$I$7</f>
        <v>1190.8</v>
      </c>
      <c r="H22" s="184">
        <f>PORTIONS!H22*USAGE!$I$8</f>
        <v>0</v>
      </c>
      <c r="I22" s="184">
        <f>PORTIONS!I22*USAGE!$I$9</f>
        <v>0</v>
      </c>
      <c r="J22" s="184">
        <f>PORTIONS!J22*USAGE!$I$10</f>
        <v>961.8</v>
      </c>
      <c r="K22" s="184">
        <f>PORTIONS!K22*USAGE!$I$11</f>
        <v>274.8</v>
      </c>
      <c r="L22" s="184">
        <f>PORTIONS!L22*USAGE!$I$12</f>
        <v>549.6</v>
      </c>
      <c r="M22" s="140">
        <f>PORTIONS!M22*USAGE!$I$13</f>
        <v>0</v>
      </c>
      <c r="N22" s="184">
        <f>PORTIONS!N22*USAGE!$I$14</f>
        <v>0</v>
      </c>
      <c r="O22" s="184">
        <f>PORTIONS!O22*USAGE!$I$15</f>
        <v>191.8603636</v>
      </c>
      <c r="P22" s="184">
        <f>PORTIONS!P22*USAGE!$I$16</f>
        <v>0</v>
      </c>
      <c r="Q22" s="140">
        <f>PORTIONS!Q22*USAGE!$I$17</f>
        <v>0</v>
      </c>
      <c r="R22" s="184">
        <f>PORTIONS!R22*USAGE!$I$18</f>
        <v>0</v>
      </c>
      <c r="S22" s="184">
        <f>PORTIONS!S22*USAGE!$I$19</f>
        <v>0</v>
      </c>
      <c r="T22" s="184">
        <f>PORTIONS!T22*USAGE!$I$20</f>
        <v>0</v>
      </c>
      <c r="U22" s="184">
        <f>PORTIONS!U22*USAGE!$I$21</f>
        <v>0</v>
      </c>
      <c r="V22" s="222">
        <f t="shared" si="1"/>
        <v>4039.060364</v>
      </c>
    </row>
    <row r="23">
      <c r="A23" s="139" t="str">
        <f>COSTS!A23&amp;" (g)"</f>
        <v>MOZZARELLA CURD (g)</v>
      </c>
      <c r="B23" s="140">
        <f>PORTIONS!B23*USAGE!$I$2</f>
        <v>0</v>
      </c>
      <c r="C23" s="184">
        <f>PORTIONS!C23*USAGE!$I$3</f>
        <v>0</v>
      </c>
      <c r="D23" s="184">
        <f>PORTIONS!D23*USAGE!$I$4</f>
        <v>0</v>
      </c>
      <c r="E23" s="184">
        <f>PORTIONS!E23*USAGE!$I$5</f>
        <v>0</v>
      </c>
      <c r="F23" s="184">
        <f>PORTIONS!F23*USAGE!$I$6</f>
        <v>0</v>
      </c>
      <c r="G23" s="184">
        <f>PORTIONS!G23*USAGE!$I$7</f>
        <v>0</v>
      </c>
      <c r="H23" s="184">
        <f>PORTIONS!H23*USAGE!$I$8</f>
        <v>0</v>
      </c>
      <c r="I23" s="184">
        <f>PORTIONS!I23*USAGE!$I$9</f>
        <v>0</v>
      </c>
      <c r="J23" s="184">
        <f>PORTIONS!J23*USAGE!$I$10</f>
        <v>0</v>
      </c>
      <c r="K23" s="184">
        <f>PORTIONS!K23*USAGE!$I$11</f>
        <v>0</v>
      </c>
      <c r="L23" s="184">
        <f>PORTIONS!L23*USAGE!$I$12</f>
        <v>0</v>
      </c>
      <c r="M23" s="140">
        <f>PORTIONS!M23*USAGE!$I$13</f>
        <v>0</v>
      </c>
      <c r="N23" s="184">
        <f>PORTIONS!N23*USAGE!$I$14</f>
        <v>0</v>
      </c>
      <c r="O23" s="184">
        <f>PORTIONS!O23*USAGE!$I$15</f>
        <v>0</v>
      </c>
      <c r="P23" s="184">
        <f>PORTIONS!P23*USAGE!$I$16</f>
        <v>0</v>
      </c>
      <c r="Q23" s="140">
        <f>PORTIONS!Q23*USAGE!$I$17</f>
        <v>0</v>
      </c>
      <c r="R23" s="184">
        <f>PORTIONS!R23*USAGE!$I$18</f>
        <v>0</v>
      </c>
      <c r="S23" s="184">
        <f>PORTIONS!S23*USAGE!$I$19</f>
        <v>0</v>
      </c>
      <c r="T23" s="184">
        <f>PORTIONS!T23*USAGE!$I$20</f>
        <v>0</v>
      </c>
      <c r="U23" s="184">
        <f>PORTIONS!U23*USAGE!$I$21</f>
        <v>0</v>
      </c>
      <c r="V23" s="222">
        <f t="shared" si="1"/>
        <v>0</v>
      </c>
    </row>
    <row r="24">
      <c r="A24" s="139" t="str">
        <f>COSTS!A24&amp;" (g)"</f>
        <v>MUSHROOMS (g)</v>
      </c>
      <c r="B24" s="140">
        <f>PORTIONS!B24*USAGE!$I$2</f>
        <v>0</v>
      </c>
      <c r="C24" s="184">
        <f>PORTIONS!C24*USAGE!$I$3</f>
        <v>0</v>
      </c>
      <c r="D24" s="184">
        <f>PORTIONS!D24*USAGE!$I$4</f>
        <v>0</v>
      </c>
      <c r="E24" s="184">
        <f>PORTIONS!E24*USAGE!$I$5</f>
        <v>0</v>
      </c>
      <c r="F24" s="184">
        <f>PORTIONS!F24*USAGE!$I$6</f>
        <v>0</v>
      </c>
      <c r="G24" s="184">
        <f>PORTIONS!G24*USAGE!$I$7</f>
        <v>0</v>
      </c>
      <c r="H24" s="184">
        <f>PORTIONS!H24*USAGE!$I$8</f>
        <v>0</v>
      </c>
      <c r="I24" s="184">
        <f>PORTIONS!I24*USAGE!$I$9</f>
        <v>0</v>
      </c>
      <c r="J24" s="184">
        <f>PORTIONS!J24*USAGE!$I$10</f>
        <v>0</v>
      </c>
      <c r="K24" s="184">
        <f>PORTIONS!K24*USAGE!$I$11</f>
        <v>0</v>
      </c>
      <c r="L24" s="184">
        <f>PORTIONS!L24*USAGE!$I$12</f>
        <v>0</v>
      </c>
      <c r="M24" s="140">
        <f>PORTIONS!M24*USAGE!$I$13</f>
        <v>0</v>
      </c>
      <c r="N24" s="184">
        <f>PORTIONS!N24*USAGE!$I$14</f>
        <v>0</v>
      </c>
      <c r="O24" s="184">
        <f>PORTIONS!O24*USAGE!$I$15</f>
        <v>0</v>
      </c>
      <c r="P24" s="184">
        <f>PORTIONS!P24*USAGE!$I$16</f>
        <v>0</v>
      </c>
      <c r="Q24" s="140">
        <f>PORTIONS!Q24*USAGE!$I$17</f>
        <v>0</v>
      </c>
      <c r="R24" s="184">
        <f>PORTIONS!R24*USAGE!$I$18</f>
        <v>0</v>
      </c>
      <c r="S24" s="184">
        <f>PORTIONS!S24*USAGE!$I$19</f>
        <v>0</v>
      </c>
      <c r="T24" s="184">
        <f>PORTIONS!T24*USAGE!$I$20</f>
        <v>0</v>
      </c>
      <c r="U24" s="184">
        <f>PORTIONS!U24*USAGE!$I$21</f>
        <v>0</v>
      </c>
      <c r="V24" s="222">
        <f t="shared" si="1"/>
        <v>0</v>
      </c>
    </row>
    <row r="25">
      <c r="A25" s="139" t="str">
        <f>COSTS!A25&amp;" (g)"</f>
        <v>Mushrooms, cooked (g)</v>
      </c>
      <c r="B25" s="140">
        <f>PORTIONS!B25*USAGE!$I$2</f>
        <v>0</v>
      </c>
      <c r="C25" s="184">
        <f>PORTIONS!C25*USAGE!$I$3</f>
        <v>0</v>
      </c>
      <c r="D25" s="184">
        <f>PORTIONS!D25*USAGE!$I$4</f>
        <v>0</v>
      </c>
      <c r="E25" s="184">
        <f>PORTIONS!E25*USAGE!$I$5</f>
        <v>0</v>
      </c>
      <c r="F25" s="184">
        <f>PORTIONS!F25*USAGE!$I$6</f>
        <v>0</v>
      </c>
      <c r="G25" s="184">
        <f>PORTIONS!G25*USAGE!$I$7</f>
        <v>0</v>
      </c>
      <c r="H25" s="184">
        <f>PORTIONS!H25*USAGE!$I$8</f>
        <v>0</v>
      </c>
      <c r="I25" s="184">
        <f>PORTIONS!I25*USAGE!$I$9</f>
        <v>0</v>
      </c>
      <c r="J25" s="184">
        <f>PORTIONS!J25*USAGE!$I$10</f>
        <v>0</v>
      </c>
      <c r="K25" s="184">
        <f>PORTIONS!K25*USAGE!$I$11</f>
        <v>0</v>
      </c>
      <c r="L25" s="184">
        <f>PORTIONS!L25*USAGE!$I$12</f>
        <v>599.5636364</v>
      </c>
      <c r="M25" s="140">
        <f>PORTIONS!M25*USAGE!$I$13</f>
        <v>0</v>
      </c>
      <c r="N25" s="184">
        <f>PORTIONS!N25*USAGE!$I$14</f>
        <v>0</v>
      </c>
      <c r="O25" s="184">
        <f>PORTIONS!O25*USAGE!$I$15</f>
        <v>0</v>
      </c>
      <c r="P25" s="184">
        <f>PORTIONS!P25*USAGE!$I$16</f>
        <v>0</v>
      </c>
      <c r="Q25" s="140">
        <f>PORTIONS!Q25*USAGE!$I$17</f>
        <v>0</v>
      </c>
      <c r="R25" s="184">
        <f>PORTIONS!R25*USAGE!$I$18</f>
        <v>0</v>
      </c>
      <c r="S25" s="184">
        <f>PORTIONS!S25*USAGE!$I$19</f>
        <v>0</v>
      </c>
      <c r="T25" s="184">
        <f>PORTIONS!T25*USAGE!$I$20</f>
        <v>0</v>
      </c>
      <c r="U25" s="184">
        <f>PORTIONS!U25*USAGE!$I$21</f>
        <v>0</v>
      </c>
      <c r="V25" s="222">
        <f t="shared" si="1"/>
        <v>599.5636364</v>
      </c>
    </row>
    <row r="26">
      <c r="A26" s="139" t="str">
        <f>COSTS!A26&amp;" (g)"</f>
        <v>Olive oil, extra-virgin (g)</v>
      </c>
      <c r="B26" s="140">
        <f>PORTIONS!B26*USAGE!$I$2</f>
        <v>0</v>
      </c>
      <c r="C26" s="184">
        <f>PORTIONS!C26*USAGE!$I$3</f>
        <v>0</v>
      </c>
      <c r="D26" s="184">
        <f>PORTIONS!D26*USAGE!$I$4</f>
        <v>0</v>
      </c>
      <c r="E26" s="184">
        <f>PORTIONS!E26*USAGE!$I$5</f>
        <v>0</v>
      </c>
      <c r="F26" s="184">
        <f>PORTIONS!F26*USAGE!$I$6</f>
        <v>94.93090909</v>
      </c>
      <c r="G26" s="184">
        <f>PORTIONS!G26*USAGE!$I$7</f>
        <v>129.9054545</v>
      </c>
      <c r="H26" s="184">
        <f>PORTIONS!H26*USAGE!$I$8</f>
        <v>29.97818182</v>
      </c>
      <c r="I26" s="184">
        <f>PORTIONS!I26*USAGE!$I$9</f>
        <v>0</v>
      </c>
      <c r="J26" s="184">
        <f>PORTIONS!J26*USAGE!$I$10</f>
        <v>0</v>
      </c>
      <c r="K26" s="184">
        <f>PORTIONS!K26*USAGE!$I$11</f>
        <v>0</v>
      </c>
      <c r="L26" s="184">
        <f>PORTIONS!L26*USAGE!$I$12</f>
        <v>59.95636364</v>
      </c>
      <c r="M26" s="140">
        <f>PORTIONS!M26*USAGE!$I$13</f>
        <v>0</v>
      </c>
      <c r="N26" s="184">
        <f>PORTIONS!N26*USAGE!$I$14</f>
        <v>0</v>
      </c>
      <c r="O26" s="184">
        <f>PORTIONS!O26*USAGE!$I$15</f>
        <v>9.593018182</v>
      </c>
      <c r="P26" s="184">
        <f>PORTIONS!P26*USAGE!$I$16</f>
        <v>16.65454545</v>
      </c>
      <c r="Q26" s="140">
        <f>PORTIONS!Q26*USAGE!$I$17</f>
        <v>0</v>
      </c>
      <c r="R26" s="184">
        <f>PORTIONS!R26*USAGE!$I$18</f>
        <v>0</v>
      </c>
      <c r="S26" s="184">
        <f>PORTIONS!S26*USAGE!$I$19</f>
        <v>0</v>
      </c>
      <c r="T26" s="184">
        <f>PORTIONS!T26*USAGE!$I$20</f>
        <v>0</v>
      </c>
      <c r="U26" s="184">
        <f>PORTIONS!U26*USAGE!$I$21</f>
        <v>0</v>
      </c>
      <c r="V26" s="222">
        <f t="shared" si="1"/>
        <v>341.0184727</v>
      </c>
    </row>
    <row r="27">
      <c r="A27" s="139" t="str">
        <f>COSTS!A27&amp;" (g)"</f>
        <v>Olive oil, garlic (g)</v>
      </c>
      <c r="B27" s="140">
        <f>PORTIONS!B27*USAGE!$I$2</f>
        <v>0</v>
      </c>
      <c r="C27" s="184">
        <f>PORTIONS!C27*USAGE!$I$3</f>
        <v>0</v>
      </c>
      <c r="D27" s="184">
        <f>PORTIONS!D27*USAGE!$I$4</f>
        <v>13.32363636</v>
      </c>
      <c r="E27" s="184">
        <f>PORTIONS!E27*USAGE!$I$5</f>
        <v>39.97090909</v>
      </c>
      <c r="F27" s="184">
        <f>PORTIONS!F27*USAGE!$I$6</f>
        <v>0</v>
      </c>
      <c r="G27" s="184">
        <f>PORTIONS!G27*USAGE!$I$7</f>
        <v>0</v>
      </c>
      <c r="H27" s="184">
        <f>PORTIONS!H27*USAGE!$I$8</f>
        <v>0</v>
      </c>
      <c r="I27" s="184">
        <f>PORTIONS!I27*USAGE!$I$9</f>
        <v>29.97818182</v>
      </c>
      <c r="J27" s="184">
        <f>PORTIONS!J27*USAGE!$I$10</f>
        <v>0</v>
      </c>
      <c r="K27" s="184">
        <f>PORTIONS!K27*USAGE!$I$11</f>
        <v>29.97818182</v>
      </c>
      <c r="L27" s="184">
        <f>PORTIONS!L27*USAGE!$I$12</f>
        <v>0</v>
      </c>
      <c r="M27" s="140">
        <f>PORTIONS!M27*USAGE!$I$13</f>
        <v>0</v>
      </c>
      <c r="N27" s="184">
        <f>PORTIONS!N27*USAGE!$I$14</f>
        <v>0</v>
      </c>
      <c r="O27" s="184">
        <f>PORTIONS!O27*USAGE!$I$15</f>
        <v>0</v>
      </c>
      <c r="P27" s="184">
        <f>PORTIONS!P27*USAGE!$I$16</f>
        <v>0</v>
      </c>
      <c r="Q27" s="140">
        <f>PORTIONS!Q27*USAGE!$I$17</f>
        <v>0</v>
      </c>
      <c r="R27" s="184">
        <f>PORTIONS!R27*USAGE!$I$18</f>
        <v>0</v>
      </c>
      <c r="S27" s="184">
        <f>PORTIONS!S27*USAGE!$I$19</f>
        <v>0</v>
      </c>
      <c r="T27" s="184">
        <f>PORTIONS!T27*USAGE!$I$20</f>
        <v>0</v>
      </c>
      <c r="U27" s="184">
        <f>PORTIONS!U27*USAGE!$I$21</f>
        <v>0</v>
      </c>
      <c r="V27" s="222">
        <f t="shared" si="1"/>
        <v>113.2509091</v>
      </c>
    </row>
    <row r="28">
      <c r="A28" s="139" t="str">
        <f>COSTS!A28&amp;" (g)"</f>
        <v>OLIVE OIL, PURE (g)</v>
      </c>
      <c r="B28" s="140">
        <f>PORTIONS!B28*USAGE!$I$2</f>
        <v>0</v>
      </c>
      <c r="C28" s="184">
        <f>PORTIONS!C28*USAGE!$I$3</f>
        <v>0</v>
      </c>
      <c r="D28" s="184">
        <f>PORTIONS!D28*USAGE!$I$4</f>
        <v>0</v>
      </c>
      <c r="E28" s="184">
        <f>PORTIONS!E28*USAGE!$I$5</f>
        <v>0</v>
      </c>
      <c r="F28" s="184">
        <f>PORTIONS!F28*USAGE!$I$6</f>
        <v>0</v>
      </c>
      <c r="G28" s="184">
        <f>PORTIONS!G28*USAGE!$I$7</f>
        <v>0</v>
      </c>
      <c r="H28" s="184">
        <f>PORTIONS!H28*USAGE!$I$8</f>
        <v>0</v>
      </c>
      <c r="I28" s="184">
        <f>PORTIONS!I28*USAGE!$I$9</f>
        <v>0</v>
      </c>
      <c r="J28" s="184">
        <f>PORTIONS!J28*USAGE!$I$10</f>
        <v>0</v>
      </c>
      <c r="K28" s="184">
        <f>PORTIONS!K28*USAGE!$I$11</f>
        <v>0</v>
      </c>
      <c r="L28" s="184">
        <f>PORTIONS!L28*USAGE!$I$12</f>
        <v>0</v>
      </c>
      <c r="M28" s="140">
        <f>PORTIONS!M28*USAGE!$I$13</f>
        <v>0</v>
      </c>
      <c r="N28" s="184">
        <f>PORTIONS!N28*USAGE!$I$14</f>
        <v>0</v>
      </c>
      <c r="O28" s="184">
        <f>PORTIONS!O28*USAGE!$I$15</f>
        <v>0</v>
      </c>
      <c r="P28" s="184">
        <f>PORTIONS!P28*USAGE!$I$16</f>
        <v>0</v>
      </c>
      <c r="Q28" s="140">
        <f>PORTIONS!Q28*USAGE!$I$17</f>
        <v>0</v>
      </c>
      <c r="R28" s="184">
        <f>PORTIONS!R28*USAGE!$I$18</f>
        <v>0</v>
      </c>
      <c r="S28" s="184">
        <f>PORTIONS!S28*USAGE!$I$19</f>
        <v>0</v>
      </c>
      <c r="T28" s="184">
        <f>PORTIONS!T28*USAGE!$I$20</f>
        <v>0</v>
      </c>
      <c r="U28" s="184">
        <f>PORTIONS!U28*USAGE!$I$21</f>
        <v>0</v>
      </c>
      <c r="V28" s="222">
        <f t="shared" si="1"/>
        <v>0</v>
      </c>
    </row>
    <row r="29">
      <c r="A29" s="139" t="str">
        <f>COSTS!A29&amp;" (g)"</f>
        <v>Onions, red (g)</v>
      </c>
      <c r="B29" s="140">
        <f>PORTIONS!B29*USAGE!$I$2</f>
        <v>0</v>
      </c>
      <c r="C29" s="184">
        <f>PORTIONS!C29*USAGE!$I$3</f>
        <v>0</v>
      </c>
      <c r="D29" s="184">
        <f>PORTIONS!D29*USAGE!$I$4</f>
        <v>0</v>
      </c>
      <c r="E29" s="184">
        <f>PORTIONS!E29*USAGE!$I$5</f>
        <v>0</v>
      </c>
      <c r="F29" s="184">
        <f>PORTIONS!F29*USAGE!$I$6</f>
        <v>395.5454545</v>
      </c>
      <c r="G29" s="184">
        <f>PORTIONS!G29*USAGE!$I$7</f>
        <v>0</v>
      </c>
      <c r="H29" s="184">
        <f>PORTIONS!H29*USAGE!$I$8</f>
        <v>0</v>
      </c>
      <c r="I29" s="184">
        <f>PORTIONS!I29*USAGE!$I$9</f>
        <v>499.6363636</v>
      </c>
      <c r="J29" s="184">
        <f>PORTIONS!J29*USAGE!$I$10</f>
        <v>0</v>
      </c>
      <c r="K29" s="184">
        <f>PORTIONS!K29*USAGE!$I$11</f>
        <v>0</v>
      </c>
      <c r="L29" s="184">
        <f>PORTIONS!L29*USAGE!$I$12</f>
        <v>0</v>
      </c>
      <c r="M29" s="140">
        <f>PORTIONS!M29*USAGE!$I$13</f>
        <v>0</v>
      </c>
      <c r="N29" s="184">
        <f>PORTIONS!N29*USAGE!$I$14</f>
        <v>0</v>
      </c>
      <c r="O29" s="184">
        <f>PORTIONS!O29*USAGE!$I$15</f>
        <v>0</v>
      </c>
      <c r="P29" s="184">
        <f>PORTIONS!P29*USAGE!$I$16</f>
        <v>0</v>
      </c>
      <c r="Q29" s="140">
        <f>PORTIONS!Q29*USAGE!$I$17</f>
        <v>0</v>
      </c>
      <c r="R29" s="184">
        <f>PORTIONS!R29*USAGE!$I$18</f>
        <v>0</v>
      </c>
      <c r="S29" s="184">
        <f>PORTIONS!S29*USAGE!$I$19</f>
        <v>0</v>
      </c>
      <c r="T29" s="184">
        <f>PORTIONS!T29*USAGE!$I$20</f>
        <v>0</v>
      </c>
      <c r="U29" s="184">
        <f>PORTIONS!U29*USAGE!$I$21</f>
        <v>0</v>
      </c>
      <c r="V29" s="222">
        <f t="shared" si="1"/>
        <v>895.1818182</v>
      </c>
    </row>
    <row r="30">
      <c r="A30" s="139" t="str">
        <f>COSTS!A30&amp;" (g)"</f>
        <v>Oregano (g)</v>
      </c>
      <c r="B30" s="140">
        <f>PORTIONS!B30*USAGE!$I$2</f>
        <v>0</v>
      </c>
      <c r="C30" s="184">
        <f>PORTIONS!C30*USAGE!$I$3</f>
        <v>0</v>
      </c>
      <c r="D30" s="184">
        <f>PORTIONS!D30*USAGE!$I$4</f>
        <v>0.6661818182</v>
      </c>
      <c r="E30" s="184">
        <f>PORTIONS!E30*USAGE!$I$5</f>
        <v>1.998545455</v>
      </c>
      <c r="F30" s="184">
        <f>PORTIONS!F30*USAGE!$I$6</f>
        <v>3.164363636</v>
      </c>
      <c r="G30" s="184">
        <f>PORTIONS!G30*USAGE!$I$7</f>
        <v>4.330181818</v>
      </c>
      <c r="H30" s="184">
        <f>PORTIONS!H30*USAGE!$I$8</f>
        <v>0.9992727273</v>
      </c>
      <c r="I30" s="184">
        <f>PORTIONS!I30*USAGE!$I$9</f>
        <v>0</v>
      </c>
      <c r="J30" s="184">
        <f>PORTIONS!J30*USAGE!$I$10</f>
        <v>3.497454545</v>
      </c>
      <c r="K30" s="184">
        <f>PORTIONS!K30*USAGE!$I$11</f>
        <v>0.9992727273</v>
      </c>
      <c r="L30" s="184">
        <f>PORTIONS!L30*USAGE!$I$12</f>
        <v>1.998545455</v>
      </c>
      <c r="M30" s="140">
        <f>PORTIONS!M30*USAGE!$I$13</f>
        <v>0</v>
      </c>
      <c r="N30" s="184">
        <f>PORTIONS!N30*USAGE!$I$14</f>
        <v>0</v>
      </c>
      <c r="O30" s="184">
        <f>PORTIONS!O30*USAGE!$I$15</f>
        <v>0</v>
      </c>
      <c r="P30" s="184">
        <f>PORTIONS!P30*USAGE!$I$16</f>
        <v>0</v>
      </c>
      <c r="Q30" s="140">
        <f>PORTIONS!Q30*USAGE!$I$17</f>
        <v>0</v>
      </c>
      <c r="R30" s="184">
        <f>PORTIONS!R30*USAGE!$I$18</f>
        <v>0</v>
      </c>
      <c r="S30" s="184">
        <f>PORTIONS!S30*USAGE!$I$19</f>
        <v>0</v>
      </c>
      <c r="T30" s="184">
        <f>PORTIONS!T30*USAGE!$I$20</f>
        <v>0</v>
      </c>
      <c r="U30" s="184">
        <f>PORTIONS!U30*USAGE!$I$21</f>
        <v>0</v>
      </c>
      <c r="V30" s="222">
        <f t="shared" si="1"/>
        <v>17.65381818</v>
      </c>
    </row>
    <row r="31">
      <c r="A31" s="139" t="str">
        <f>COSTS!A31&amp;" (g)"</f>
        <v>Pecorino Romano (g)</v>
      </c>
      <c r="B31" s="140">
        <f>PORTIONS!B31*USAGE!$I$2</f>
        <v>0</v>
      </c>
      <c r="C31" s="184">
        <f>PORTIONS!C31*USAGE!$I$3</f>
        <v>0</v>
      </c>
      <c r="D31" s="184">
        <f>PORTIONS!D31*USAGE!$I$4</f>
        <v>58.29090909</v>
      </c>
      <c r="E31" s="184">
        <f>PORTIONS!E31*USAGE!$I$5</f>
        <v>0</v>
      </c>
      <c r="F31" s="184">
        <f>PORTIONS!F31*USAGE!$I$6</f>
        <v>0</v>
      </c>
      <c r="G31" s="184">
        <f>PORTIONS!G31*USAGE!$I$7</f>
        <v>0</v>
      </c>
      <c r="H31" s="184">
        <f>PORTIONS!H31*USAGE!$I$8</f>
        <v>0</v>
      </c>
      <c r="I31" s="184">
        <f>PORTIONS!I31*USAGE!$I$9</f>
        <v>0</v>
      </c>
      <c r="J31" s="184">
        <f>PORTIONS!J31*USAGE!$I$10</f>
        <v>0</v>
      </c>
      <c r="K31" s="184">
        <f>PORTIONS!K31*USAGE!$I$11</f>
        <v>99.92727273</v>
      </c>
      <c r="L31" s="184">
        <f>PORTIONS!L31*USAGE!$I$12</f>
        <v>0</v>
      </c>
      <c r="M31" s="140">
        <f>PORTIONS!M31*USAGE!$I$13</f>
        <v>0</v>
      </c>
      <c r="N31" s="184">
        <f>PORTIONS!N31*USAGE!$I$14</f>
        <v>0</v>
      </c>
      <c r="O31" s="184">
        <f>PORTIONS!O31*USAGE!$I$15</f>
        <v>0</v>
      </c>
      <c r="P31" s="184">
        <f>PORTIONS!P31*USAGE!$I$16</f>
        <v>0</v>
      </c>
      <c r="Q31" s="140">
        <f>PORTIONS!Q31*USAGE!$I$17</f>
        <v>0</v>
      </c>
      <c r="R31" s="184">
        <f>PORTIONS!R31*USAGE!$I$18</f>
        <v>0</v>
      </c>
      <c r="S31" s="184">
        <f>PORTIONS!S31*USAGE!$I$19</f>
        <v>0</v>
      </c>
      <c r="T31" s="184">
        <f>PORTIONS!T31*USAGE!$I$20</f>
        <v>0</v>
      </c>
      <c r="U31" s="184">
        <f>PORTIONS!U31*USAGE!$I$21</f>
        <v>0</v>
      </c>
      <c r="V31" s="222">
        <f t="shared" si="1"/>
        <v>158.2181818</v>
      </c>
    </row>
    <row r="32">
      <c r="A32" s="139" t="str">
        <f>COSTS!A32&amp;" (g)"</f>
        <v>Pepper, black (g)</v>
      </c>
      <c r="B32" s="140">
        <f>PORTIONS!B32*USAGE!$I$2</f>
        <v>0</v>
      </c>
      <c r="C32" s="184">
        <f>PORTIONS!C32*USAGE!$I$3</f>
        <v>0</v>
      </c>
      <c r="D32" s="184">
        <f>PORTIONS!D32*USAGE!$I$4</f>
        <v>0</v>
      </c>
      <c r="E32" s="184">
        <f>PORTIONS!E32*USAGE!$I$5</f>
        <v>0</v>
      </c>
      <c r="F32" s="184">
        <f>PORTIONS!F32*USAGE!$I$6</f>
        <v>0</v>
      </c>
      <c r="G32" s="184">
        <f>PORTIONS!G32*USAGE!$I$7</f>
        <v>0</v>
      </c>
      <c r="H32" s="184">
        <f>PORTIONS!H32*USAGE!$I$8</f>
        <v>0</v>
      </c>
      <c r="I32" s="184">
        <f>PORTIONS!I32*USAGE!$I$9</f>
        <v>0</v>
      </c>
      <c r="J32" s="184">
        <f>PORTIONS!J32*USAGE!$I$10</f>
        <v>0</v>
      </c>
      <c r="K32" s="184">
        <f>PORTIONS!K32*USAGE!$I$11</f>
        <v>0</v>
      </c>
      <c r="L32" s="184">
        <f>PORTIONS!L32*USAGE!$I$12</f>
        <v>0</v>
      </c>
      <c r="M32" s="140">
        <f>PORTIONS!M32*USAGE!$I$13</f>
        <v>0</v>
      </c>
      <c r="N32" s="184">
        <f>PORTIONS!N32*USAGE!$I$14</f>
        <v>0.03397527273</v>
      </c>
      <c r="O32" s="184">
        <f>PORTIONS!O32*USAGE!$I$15</f>
        <v>0</v>
      </c>
      <c r="P32" s="184">
        <f>PORTIONS!P32*USAGE!$I$16</f>
        <v>0</v>
      </c>
      <c r="Q32" s="140">
        <f>PORTIONS!Q32*USAGE!$I$17</f>
        <v>0</v>
      </c>
      <c r="R32" s="184">
        <f>PORTIONS!R32*USAGE!$I$18</f>
        <v>0</v>
      </c>
      <c r="S32" s="184">
        <f>PORTIONS!S32*USAGE!$I$19</f>
        <v>0</v>
      </c>
      <c r="T32" s="184">
        <f>PORTIONS!T32*USAGE!$I$20</f>
        <v>0</v>
      </c>
      <c r="U32" s="184">
        <f>PORTIONS!U32*USAGE!$I$21</f>
        <v>0</v>
      </c>
      <c r="V32" s="222">
        <f t="shared" si="1"/>
        <v>0.03397527273</v>
      </c>
    </row>
    <row r="33">
      <c r="A33" s="139" t="str">
        <f>COSTS!A33&amp;" (g)"</f>
        <v>Pepperoni (g)</v>
      </c>
      <c r="B33" s="140">
        <f>PORTIONS!B33*USAGE!$I$2</f>
        <v>0</v>
      </c>
      <c r="C33" s="184">
        <f>PORTIONS!C33*USAGE!$I$3</f>
        <v>0</v>
      </c>
      <c r="D33" s="184">
        <f>PORTIONS!D33*USAGE!$I$4</f>
        <v>0</v>
      </c>
      <c r="E33" s="184">
        <f>PORTIONS!E33*USAGE!$I$5</f>
        <v>0</v>
      </c>
      <c r="F33" s="184">
        <f>PORTIONS!F33*USAGE!$I$6</f>
        <v>0</v>
      </c>
      <c r="G33" s="184">
        <f>PORTIONS!G33*USAGE!$I$7</f>
        <v>0</v>
      </c>
      <c r="H33" s="184">
        <f>PORTIONS!H33*USAGE!$I$8</f>
        <v>0</v>
      </c>
      <c r="I33" s="184">
        <f>PORTIONS!I33*USAGE!$I$9</f>
        <v>0</v>
      </c>
      <c r="J33" s="184">
        <f>PORTIONS!J33*USAGE!$I$10</f>
        <v>961.8</v>
      </c>
      <c r="K33" s="184">
        <f>PORTIONS!K33*USAGE!$I$11</f>
        <v>0</v>
      </c>
      <c r="L33" s="184">
        <f>PORTIONS!L33*USAGE!$I$12</f>
        <v>0</v>
      </c>
      <c r="M33" s="140">
        <f>PORTIONS!M33*USAGE!$I$13</f>
        <v>0</v>
      </c>
      <c r="N33" s="184">
        <f>PORTIONS!N33*USAGE!$I$14</f>
        <v>0</v>
      </c>
      <c r="O33" s="184">
        <f>PORTIONS!O33*USAGE!$I$15</f>
        <v>0</v>
      </c>
      <c r="P33" s="184">
        <f>PORTIONS!P33*USAGE!$I$16</f>
        <v>0</v>
      </c>
      <c r="Q33" s="140">
        <f>PORTIONS!Q33*USAGE!$I$17</f>
        <v>0</v>
      </c>
      <c r="R33" s="184">
        <f>PORTIONS!R33*USAGE!$I$18</f>
        <v>0</v>
      </c>
      <c r="S33" s="184">
        <f>PORTIONS!S33*USAGE!$I$19</f>
        <v>0</v>
      </c>
      <c r="T33" s="184">
        <f>PORTIONS!T33*USAGE!$I$20</f>
        <v>0</v>
      </c>
      <c r="U33" s="184">
        <f>PORTIONS!U33*USAGE!$I$21</f>
        <v>0</v>
      </c>
      <c r="V33" s="222">
        <f t="shared" si="1"/>
        <v>961.8</v>
      </c>
    </row>
    <row r="34">
      <c r="A34" s="139" t="str">
        <f>COSTS!A34&amp;" (g)"</f>
        <v>Rosemary (g)</v>
      </c>
      <c r="B34" s="140">
        <f>PORTIONS!B34*USAGE!$I$2</f>
        <v>0</v>
      </c>
      <c r="C34" s="184">
        <f>PORTIONS!C34*USAGE!$I$3</f>
        <v>0</v>
      </c>
      <c r="D34" s="184">
        <f>PORTIONS!D34*USAGE!$I$4</f>
        <v>0</v>
      </c>
      <c r="E34" s="184">
        <f>PORTIONS!E34*USAGE!$I$5</f>
        <v>0</v>
      </c>
      <c r="F34" s="184">
        <f>PORTIONS!F34*USAGE!$I$6</f>
        <v>0</v>
      </c>
      <c r="G34" s="184">
        <f>PORTIONS!G34*USAGE!$I$7</f>
        <v>0</v>
      </c>
      <c r="H34" s="184">
        <f>PORTIONS!H34*USAGE!$I$8</f>
        <v>0</v>
      </c>
      <c r="I34" s="184">
        <f>PORTIONS!I34*USAGE!$I$9</f>
        <v>0.9992727273</v>
      </c>
      <c r="J34" s="184">
        <f>PORTIONS!J34*USAGE!$I$10</f>
        <v>0</v>
      </c>
      <c r="K34" s="184">
        <f>PORTIONS!K34*USAGE!$I$11</f>
        <v>0</v>
      </c>
      <c r="L34" s="184">
        <f>PORTIONS!L34*USAGE!$I$12</f>
        <v>0</v>
      </c>
      <c r="M34" s="140">
        <f>PORTIONS!M34*USAGE!$I$13</f>
        <v>0</v>
      </c>
      <c r="N34" s="184">
        <f>PORTIONS!N34*USAGE!$I$14</f>
        <v>0</v>
      </c>
      <c r="O34" s="184">
        <f>PORTIONS!O34*USAGE!$I$15</f>
        <v>0</v>
      </c>
      <c r="P34" s="184">
        <f>PORTIONS!P34*USAGE!$I$16</f>
        <v>0</v>
      </c>
      <c r="Q34" s="140">
        <f>PORTIONS!Q34*USAGE!$I$17</f>
        <v>0</v>
      </c>
      <c r="R34" s="184">
        <f>PORTIONS!R34*USAGE!$I$18</f>
        <v>0</v>
      </c>
      <c r="S34" s="184">
        <f>PORTIONS!S34*USAGE!$I$19</f>
        <v>0</v>
      </c>
      <c r="T34" s="184">
        <f>PORTIONS!T34*USAGE!$I$20</f>
        <v>0</v>
      </c>
      <c r="U34" s="184">
        <f>PORTIONS!U34*USAGE!$I$21</f>
        <v>0</v>
      </c>
      <c r="V34" s="222">
        <f t="shared" si="1"/>
        <v>0.9992727273</v>
      </c>
    </row>
    <row r="35">
      <c r="A35" s="139" t="str">
        <f>COSTS!A35&amp;" (g)"</f>
        <v>SALT, GRANULATED (g)</v>
      </c>
      <c r="B35" s="140">
        <f>PORTIONS!B35*USAGE!$I$2</f>
        <v>0</v>
      </c>
      <c r="C35" s="184">
        <f>PORTIONS!C35*USAGE!$I$3</f>
        <v>0</v>
      </c>
      <c r="D35" s="184">
        <f>PORTIONS!D35*USAGE!$I$4</f>
        <v>0</v>
      </c>
      <c r="E35" s="184">
        <f>PORTIONS!E35*USAGE!$I$5</f>
        <v>0</v>
      </c>
      <c r="F35" s="184">
        <f>PORTIONS!F35*USAGE!$I$6</f>
        <v>0</v>
      </c>
      <c r="G35" s="184">
        <f>PORTIONS!G35*USAGE!$I$7</f>
        <v>0</v>
      </c>
      <c r="H35" s="184">
        <f>PORTIONS!H35*USAGE!$I$8</f>
        <v>0</v>
      </c>
      <c r="I35" s="184">
        <f>PORTIONS!I35*USAGE!$I$9</f>
        <v>0</v>
      </c>
      <c r="J35" s="184">
        <f>PORTIONS!J35*USAGE!$I$10</f>
        <v>0</v>
      </c>
      <c r="K35" s="184">
        <f>PORTIONS!K35*USAGE!$I$11</f>
        <v>0</v>
      </c>
      <c r="L35" s="184">
        <f>PORTIONS!L35*USAGE!$I$12</f>
        <v>0</v>
      </c>
      <c r="M35" s="140">
        <f>PORTIONS!M35*USAGE!$I$13</f>
        <v>0</v>
      </c>
      <c r="N35" s="184">
        <f>PORTIONS!N35*USAGE!$I$14</f>
        <v>0</v>
      </c>
      <c r="O35" s="184">
        <f>PORTIONS!O35*USAGE!$I$15</f>
        <v>0</v>
      </c>
      <c r="P35" s="184">
        <f>PORTIONS!P35*USAGE!$I$16</f>
        <v>0</v>
      </c>
      <c r="Q35" s="140">
        <f>PORTIONS!Q35*USAGE!$I$17</f>
        <v>0</v>
      </c>
      <c r="R35" s="184">
        <f>PORTIONS!R35*USAGE!$I$18</f>
        <v>0</v>
      </c>
      <c r="S35" s="184">
        <f>PORTIONS!S35*USAGE!$I$19</f>
        <v>0</v>
      </c>
      <c r="T35" s="184">
        <f>PORTIONS!T35*USAGE!$I$20</f>
        <v>0</v>
      </c>
      <c r="U35" s="184">
        <f>PORTIONS!U35*USAGE!$I$21</f>
        <v>0</v>
      </c>
      <c r="V35" s="222">
        <f t="shared" si="1"/>
        <v>0</v>
      </c>
    </row>
    <row r="36">
      <c r="A36" s="139" t="str">
        <f>COSTS!A36&amp;" (g)"</f>
        <v>Salt, rock (g)</v>
      </c>
      <c r="B36" s="140">
        <f>PORTIONS!B36*USAGE!$I$2</f>
        <v>0</v>
      </c>
      <c r="C36" s="184">
        <f>PORTIONS!C36*USAGE!$I$3</f>
        <v>0</v>
      </c>
      <c r="D36" s="184">
        <f>PORTIONS!D36*USAGE!$I$4</f>
        <v>0</v>
      </c>
      <c r="E36" s="184">
        <f>PORTIONS!E36*USAGE!$I$5</f>
        <v>0</v>
      </c>
      <c r="F36" s="184">
        <f>PORTIONS!F36*USAGE!$I$6</f>
        <v>0</v>
      </c>
      <c r="G36" s="184">
        <f>PORTIONS!G36*USAGE!$I$7</f>
        <v>0</v>
      </c>
      <c r="H36" s="184">
        <f>PORTIONS!H36*USAGE!$I$8</f>
        <v>0</v>
      </c>
      <c r="I36" s="184">
        <f>PORTIONS!I36*USAGE!$I$9</f>
        <v>0</v>
      </c>
      <c r="J36" s="184">
        <f>PORTIONS!J36*USAGE!$I$10</f>
        <v>0</v>
      </c>
      <c r="K36" s="184">
        <f>PORTIONS!K36*USAGE!$I$11</f>
        <v>0</v>
      </c>
      <c r="L36" s="184">
        <f>PORTIONS!L36*USAGE!$I$12</f>
        <v>0</v>
      </c>
      <c r="M36" s="140">
        <f>PORTIONS!M36*USAGE!$I$13</f>
        <v>0</v>
      </c>
      <c r="N36" s="184">
        <f>PORTIONS!N36*USAGE!$I$14</f>
        <v>0</v>
      </c>
      <c r="O36" s="184">
        <f>PORTIONS!O36*USAGE!$I$15</f>
        <v>0.01598836364</v>
      </c>
      <c r="P36" s="184">
        <f>PORTIONS!P36*USAGE!$I$16</f>
        <v>0</v>
      </c>
      <c r="Q36" s="140">
        <f>PORTIONS!Q36*USAGE!$I$17</f>
        <v>0</v>
      </c>
      <c r="R36" s="184">
        <f>PORTIONS!R36*USAGE!$I$18</f>
        <v>0</v>
      </c>
      <c r="S36" s="184">
        <f>PORTIONS!S36*USAGE!$I$19</f>
        <v>0</v>
      </c>
      <c r="T36" s="184">
        <f>PORTIONS!T36*USAGE!$I$20</f>
        <v>0</v>
      </c>
      <c r="U36" s="184">
        <f>PORTIONS!U36*USAGE!$I$21</f>
        <v>0</v>
      </c>
      <c r="V36" s="222">
        <f t="shared" si="1"/>
        <v>0.01598836364</v>
      </c>
    </row>
    <row r="37">
      <c r="A37" s="139" t="str">
        <f>COSTS!A37&amp;" (g)"</f>
        <v>Sausage (g)</v>
      </c>
      <c r="B37" s="140">
        <f>PORTIONS!B37*USAGE!$I$2</f>
        <v>0</v>
      </c>
      <c r="C37" s="184">
        <f>PORTIONS!C37*USAGE!$I$3</f>
        <v>0</v>
      </c>
      <c r="D37" s="184">
        <f>PORTIONS!D37*USAGE!$I$4</f>
        <v>0</v>
      </c>
      <c r="E37" s="184">
        <f>PORTIONS!E37*USAGE!$I$5</f>
        <v>0</v>
      </c>
      <c r="F37" s="184">
        <f>PORTIONS!F37*USAGE!$I$6</f>
        <v>870.2</v>
      </c>
      <c r="G37" s="184">
        <f>PORTIONS!G37*USAGE!$I$7</f>
        <v>0</v>
      </c>
      <c r="H37" s="184">
        <f>PORTIONS!H37*USAGE!$I$8</f>
        <v>0</v>
      </c>
      <c r="I37" s="184">
        <f>PORTIONS!I37*USAGE!$I$9</f>
        <v>0</v>
      </c>
      <c r="J37" s="184">
        <f>PORTIONS!J37*USAGE!$I$10</f>
        <v>0</v>
      </c>
      <c r="K37" s="184">
        <f>PORTIONS!K37*USAGE!$I$11</f>
        <v>0</v>
      </c>
      <c r="L37" s="184">
        <f>PORTIONS!L37*USAGE!$I$12</f>
        <v>0</v>
      </c>
      <c r="M37" s="140">
        <f>PORTIONS!M37*USAGE!$I$13</f>
        <v>0</v>
      </c>
      <c r="N37" s="184">
        <f>PORTIONS!N37*USAGE!$I$14</f>
        <v>0</v>
      </c>
      <c r="O37" s="184">
        <f>PORTIONS!O37*USAGE!$I$15</f>
        <v>0</v>
      </c>
      <c r="P37" s="184">
        <f>PORTIONS!P37*USAGE!$I$16</f>
        <v>0</v>
      </c>
      <c r="Q37" s="140">
        <f>PORTIONS!Q37*USAGE!$I$17</f>
        <v>0</v>
      </c>
      <c r="R37" s="184">
        <f>PORTIONS!R37*USAGE!$I$18</f>
        <v>0</v>
      </c>
      <c r="S37" s="184">
        <f>PORTIONS!S37*USAGE!$I$19</f>
        <v>0</v>
      </c>
      <c r="T37" s="184">
        <f>PORTIONS!T37*USAGE!$I$20</f>
        <v>0</v>
      </c>
      <c r="U37" s="184">
        <f>PORTIONS!U37*USAGE!$I$21</f>
        <v>0</v>
      </c>
      <c r="V37" s="222">
        <f t="shared" si="1"/>
        <v>870.2</v>
      </c>
    </row>
    <row r="38">
      <c r="A38" s="139" t="str">
        <f>COSTS!A38&amp;" (g)"</f>
        <v>Smokey Blue Cheese (g)</v>
      </c>
      <c r="B38" s="140">
        <f>PORTIONS!B38*USAGE!$I$2</f>
        <v>0</v>
      </c>
      <c r="C38" s="184">
        <f>PORTIONS!C38*USAGE!$I$3</f>
        <v>0</v>
      </c>
      <c r="D38" s="184">
        <f>PORTIONS!D38*USAGE!$I$4</f>
        <v>0</v>
      </c>
      <c r="E38" s="184">
        <f>PORTIONS!E38*USAGE!$I$5</f>
        <v>0</v>
      </c>
      <c r="F38" s="184">
        <f>PORTIONS!F38*USAGE!$I$6</f>
        <v>0</v>
      </c>
      <c r="G38" s="184">
        <f>PORTIONS!G38*USAGE!$I$7</f>
        <v>0</v>
      </c>
      <c r="H38" s="184">
        <f>PORTIONS!H38*USAGE!$I$8</f>
        <v>0</v>
      </c>
      <c r="I38" s="184">
        <f>PORTIONS!I38*USAGE!$I$9</f>
        <v>99.92727273</v>
      </c>
      <c r="J38" s="184">
        <f>PORTIONS!J38*USAGE!$I$10</f>
        <v>0</v>
      </c>
      <c r="K38" s="184">
        <f>PORTIONS!K38*USAGE!$I$11</f>
        <v>99.92727273</v>
      </c>
      <c r="L38" s="184">
        <f>PORTIONS!L38*USAGE!$I$12</f>
        <v>0</v>
      </c>
      <c r="M38" s="140">
        <f>PORTIONS!M38*USAGE!$I$13</f>
        <v>0</v>
      </c>
      <c r="N38" s="184">
        <f>PORTIONS!N38*USAGE!$I$14</f>
        <v>0</v>
      </c>
      <c r="O38" s="184">
        <f>PORTIONS!O38*USAGE!$I$15</f>
        <v>0</v>
      </c>
      <c r="P38" s="184">
        <f>PORTIONS!P38*USAGE!$I$16</f>
        <v>41.63636364</v>
      </c>
      <c r="Q38" s="140">
        <f>PORTIONS!Q38*USAGE!$I$17</f>
        <v>0</v>
      </c>
      <c r="R38" s="184">
        <f>PORTIONS!R38*USAGE!$I$18</f>
        <v>0</v>
      </c>
      <c r="S38" s="184">
        <f>PORTIONS!S38*USAGE!$I$19</f>
        <v>0</v>
      </c>
      <c r="T38" s="184">
        <f>PORTIONS!T38*USAGE!$I$20</f>
        <v>0</v>
      </c>
      <c r="U38" s="184">
        <f>PORTIONS!U38*USAGE!$I$21</f>
        <v>0</v>
      </c>
      <c r="V38" s="222">
        <f t="shared" si="1"/>
        <v>241.4909091</v>
      </c>
    </row>
    <row r="39">
      <c r="A39" s="139" t="str">
        <f>COSTS!A39&amp;" (g)"</f>
        <v>Spinach (g)</v>
      </c>
      <c r="B39" s="140">
        <f>PORTIONS!B39*USAGE!$I$2</f>
        <v>0</v>
      </c>
      <c r="C39" s="184">
        <f>PORTIONS!C39*USAGE!$I$3</f>
        <v>0</v>
      </c>
      <c r="D39" s="184">
        <f>PORTIONS!D39*USAGE!$I$4</f>
        <v>0</v>
      </c>
      <c r="E39" s="184">
        <f>PORTIONS!E39*USAGE!$I$5</f>
        <v>0</v>
      </c>
      <c r="F39" s="184">
        <f>PORTIONS!F39*USAGE!$I$6</f>
        <v>0</v>
      </c>
      <c r="G39" s="184">
        <f>PORTIONS!G39*USAGE!$I$7</f>
        <v>0</v>
      </c>
      <c r="H39" s="184">
        <f>PORTIONS!H39*USAGE!$I$8</f>
        <v>0</v>
      </c>
      <c r="I39" s="184">
        <f>PORTIONS!I39*USAGE!$I$9</f>
        <v>0</v>
      </c>
      <c r="J39" s="184">
        <f>PORTIONS!J39*USAGE!$I$10</f>
        <v>0</v>
      </c>
      <c r="K39" s="184">
        <f>PORTIONS!K39*USAGE!$I$11</f>
        <v>0</v>
      </c>
      <c r="L39" s="184">
        <f>PORTIONS!L39*USAGE!$I$12</f>
        <v>149.8909091</v>
      </c>
      <c r="M39" s="140">
        <f>PORTIONS!M39*USAGE!$I$13</f>
        <v>0</v>
      </c>
      <c r="N39" s="184">
        <f>PORTIONS!N39*USAGE!$I$14</f>
        <v>0</v>
      </c>
      <c r="O39" s="184">
        <f>PORTIONS!O39*USAGE!$I$15</f>
        <v>0</v>
      </c>
      <c r="P39" s="184">
        <f>PORTIONS!P39*USAGE!$I$16</f>
        <v>149.8909091</v>
      </c>
      <c r="Q39" s="140">
        <f>PORTIONS!Q39*USAGE!$I$17</f>
        <v>0</v>
      </c>
      <c r="R39" s="184">
        <f>PORTIONS!R39*USAGE!$I$18</f>
        <v>0</v>
      </c>
      <c r="S39" s="184">
        <f>PORTIONS!S39*USAGE!$I$19</f>
        <v>0</v>
      </c>
      <c r="T39" s="184">
        <f>PORTIONS!T39*USAGE!$I$20</f>
        <v>0</v>
      </c>
      <c r="U39" s="184">
        <f>PORTIONS!U39*USAGE!$I$21</f>
        <v>0</v>
      </c>
      <c r="V39" s="222">
        <f t="shared" si="1"/>
        <v>299.7818182</v>
      </c>
    </row>
    <row r="40">
      <c r="A40" s="139" t="str">
        <f>COSTS!A40&amp;" (g)"</f>
        <v>SUGAR (g)</v>
      </c>
      <c r="B40" s="140">
        <f>PORTIONS!B40*USAGE!$I$2</f>
        <v>0</v>
      </c>
      <c r="C40" s="184">
        <f>PORTIONS!C40*USAGE!$I$3</f>
        <v>0</v>
      </c>
      <c r="D40" s="184">
        <f>PORTIONS!D40*USAGE!$I$4</f>
        <v>0</v>
      </c>
      <c r="E40" s="184">
        <f>PORTIONS!E40*USAGE!$I$5</f>
        <v>0</v>
      </c>
      <c r="F40" s="184">
        <f>PORTIONS!F40*USAGE!$I$6</f>
        <v>0</v>
      </c>
      <c r="G40" s="184">
        <f>PORTIONS!G40*USAGE!$I$7</f>
        <v>0</v>
      </c>
      <c r="H40" s="184">
        <f>PORTIONS!H40*USAGE!$I$8</f>
        <v>0</v>
      </c>
      <c r="I40" s="184">
        <f>PORTIONS!I40*USAGE!$I$9</f>
        <v>0</v>
      </c>
      <c r="J40" s="184">
        <f>PORTIONS!J40*USAGE!$I$10</f>
        <v>0</v>
      </c>
      <c r="K40" s="184">
        <f>PORTIONS!K40*USAGE!$I$11</f>
        <v>0</v>
      </c>
      <c r="L40" s="184">
        <f>PORTIONS!L40*USAGE!$I$12</f>
        <v>0</v>
      </c>
      <c r="M40" s="140">
        <f>PORTIONS!M40*USAGE!$I$13</f>
        <v>0</v>
      </c>
      <c r="N40" s="184">
        <f>PORTIONS!N40*USAGE!$I$14</f>
        <v>0</v>
      </c>
      <c r="O40" s="184">
        <f>PORTIONS!O40*USAGE!$I$15</f>
        <v>0</v>
      </c>
      <c r="P40" s="184">
        <f>PORTIONS!P40*USAGE!$I$16</f>
        <v>0</v>
      </c>
      <c r="Q40" s="140">
        <f>PORTIONS!Q40*USAGE!$I$17</f>
        <v>0</v>
      </c>
      <c r="R40" s="184">
        <f>PORTIONS!R40*USAGE!$I$18</f>
        <v>0</v>
      </c>
      <c r="S40" s="184">
        <f>PORTIONS!S40*USAGE!$I$19</f>
        <v>0</v>
      </c>
      <c r="T40" s="184">
        <f>PORTIONS!T40*USAGE!$I$20</f>
        <v>0</v>
      </c>
      <c r="U40" s="184">
        <f>PORTIONS!U40*USAGE!$I$21</f>
        <v>0</v>
      </c>
      <c r="V40" s="222">
        <f t="shared" si="1"/>
        <v>0</v>
      </c>
    </row>
    <row r="41">
      <c r="A41" s="139" t="str">
        <f>COSTS!A41&amp;" (g)"</f>
        <v>TOMATO FILLETS (g)</v>
      </c>
      <c r="B41" s="140">
        <f>PORTIONS!B41*USAGE!$I$2</f>
        <v>0</v>
      </c>
      <c r="C41" s="184">
        <f>PORTIONS!C41*USAGE!$I$3</f>
        <v>0</v>
      </c>
      <c r="D41" s="184">
        <f>PORTIONS!D41*USAGE!$I$4</f>
        <v>0</v>
      </c>
      <c r="E41" s="184">
        <f>PORTIONS!E41*USAGE!$I$5</f>
        <v>0</v>
      </c>
      <c r="F41" s="184">
        <f>PORTIONS!F41*USAGE!$I$6</f>
        <v>0</v>
      </c>
      <c r="G41" s="184">
        <f>PORTIONS!G41*USAGE!$I$7</f>
        <v>0</v>
      </c>
      <c r="H41" s="184">
        <f>PORTIONS!H41*USAGE!$I$8</f>
        <v>0</v>
      </c>
      <c r="I41" s="184">
        <f>PORTIONS!I41*USAGE!$I$9</f>
        <v>0</v>
      </c>
      <c r="J41" s="184">
        <f>PORTIONS!J41*USAGE!$I$10</f>
        <v>0</v>
      </c>
      <c r="K41" s="184">
        <f>PORTIONS!K41*USAGE!$I$11</f>
        <v>0</v>
      </c>
      <c r="L41" s="184">
        <f>PORTIONS!L41*USAGE!$I$12</f>
        <v>0</v>
      </c>
      <c r="M41" s="140">
        <f>PORTIONS!M41*USAGE!$I$13</f>
        <v>0</v>
      </c>
      <c r="N41" s="184">
        <f>PORTIONS!N41*USAGE!$I$14</f>
        <v>0</v>
      </c>
      <c r="O41" s="184">
        <f>PORTIONS!O41*USAGE!$I$15</f>
        <v>0</v>
      </c>
      <c r="P41" s="184">
        <f>PORTIONS!P41*USAGE!$I$16</f>
        <v>0</v>
      </c>
      <c r="Q41" s="140">
        <f>PORTIONS!Q41*USAGE!$I$17</f>
        <v>0</v>
      </c>
      <c r="R41" s="184">
        <f>PORTIONS!R41*USAGE!$I$18</f>
        <v>0</v>
      </c>
      <c r="S41" s="184">
        <f>PORTIONS!S41*USAGE!$I$19</f>
        <v>0</v>
      </c>
      <c r="T41" s="184">
        <f>PORTIONS!T41*USAGE!$I$20</f>
        <v>0</v>
      </c>
      <c r="U41" s="184">
        <f>PORTIONS!U41*USAGE!$I$21</f>
        <v>0</v>
      </c>
      <c r="V41" s="222">
        <f t="shared" si="1"/>
        <v>0</v>
      </c>
    </row>
    <row r="42">
      <c r="A42" s="139" t="str">
        <f>COSTS!A42&amp;" (g)"</f>
        <v>Tomatoes, grape (g)</v>
      </c>
      <c r="B42" s="140">
        <f>PORTIONS!B42*USAGE!$I$2</f>
        <v>0</v>
      </c>
      <c r="C42" s="184">
        <f>PORTIONS!C42*USAGE!$I$3</f>
        <v>0</v>
      </c>
      <c r="D42" s="184">
        <f>PORTIONS!D42*USAGE!$I$4</f>
        <v>0</v>
      </c>
      <c r="E42" s="184">
        <f>PORTIONS!E42*USAGE!$I$5</f>
        <v>0</v>
      </c>
      <c r="F42" s="184">
        <f>PORTIONS!F42*USAGE!$I$6</f>
        <v>0</v>
      </c>
      <c r="G42" s="184">
        <f>PORTIONS!G42*USAGE!$I$7</f>
        <v>0</v>
      </c>
      <c r="H42" s="184">
        <f>PORTIONS!H42*USAGE!$I$8</f>
        <v>0</v>
      </c>
      <c r="I42" s="184">
        <f>PORTIONS!I42*USAGE!$I$9</f>
        <v>0</v>
      </c>
      <c r="J42" s="184">
        <f>PORTIONS!J42*USAGE!$I$10</f>
        <v>0</v>
      </c>
      <c r="K42" s="184">
        <f>PORTIONS!K42*USAGE!$I$11</f>
        <v>0</v>
      </c>
      <c r="L42" s="184">
        <f>PORTIONS!L42*USAGE!$I$12</f>
        <v>0</v>
      </c>
      <c r="M42" s="140">
        <f>PORTIONS!M42*USAGE!$I$13</f>
        <v>0</v>
      </c>
      <c r="N42" s="184">
        <f>PORTIONS!N42*USAGE!$I$14</f>
        <v>0</v>
      </c>
      <c r="O42" s="184">
        <f>PORTIONS!O42*USAGE!$I$15</f>
        <v>79.94181818</v>
      </c>
      <c r="P42" s="184">
        <f>PORTIONS!P42*USAGE!$I$16</f>
        <v>0</v>
      </c>
      <c r="Q42" s="140">
        <f>PORTIONS!Q42*USAGE!$I$17</f>
        <v>0</v>
      </c>
      <c r="R42" s="184">
        <f>PORTIONS!R42*USAGE!$I$18</f>
        <v>0</v>
      </c>
      <c r="S42" s="184">
        <f>PORTIONS!S42*USAGE!$I$19</f>
        <v>0</v>
      </c>
      <c r="T42" s="184">
        <f>PORTIONS!T42*USAGE!$I$20</f>
        <v>0</v>
      </c>
      <c r="U42" s="184">
        <f>PORTIONS!U42*USAGE!$I$21</f>
        <v>0</v>
      </c>
      <c r="V42" s="222">
        <f t="shared" si="1"/>
        <v>79.94181818</v>
      </c>
    </row>
    <row r="43">
      <c r="A43" s="139" t="str">
        <f>COSTS!A43&amp;" (g)"</f>
        <v>WATER (g)</v>
      </c>
      <c r="B43" s="140">
        <f>PORTIONS!B43*USAGE!$I$2</f>
        <v>0</v>
      </c>
      <c r="C43" s="184">
        <f>PORTIONS!C43*USAGE!$I$3</f>
        <v>0</v>
      </c>
      <c r="D43" s="184">
        <f>PORTIONS!D43*USAGE!$I$4</f>
        <v>0</v>
      </c>
      <c r="E43" s="184">
        <f>PORTIONS!E43*USAGE!$I$5</f>
        <v>0</v>
      </c>
      <c r="F43" s="184">
        <f>PORTIONS!F43*USAGE!$I$6</f>
        <v>0</v>
      </c>
      <c r="G43" s="184">
        <f>PORTIONS!G43*USAGE!$I$7</f>
        <v>0</v>
      </c>
      <c r="H43" s="184">
        <f>PORTIONS!H43*USAGE!$I$8</f>
        <v>0</v>
      </c>
      <c r="I43" s="184">
        <f>PORTIONS!I43*USAGE!$I$9</f>
        <v>0</v>
      </c>
      <c r="J43" s="184">
        <f>PORTIONS!J43*USAGE!$I$10</f>
        <v>0</v>
      </c>
      <c r="K43" s="184">
        <f>PORTIONS!K43*USAGE!$I$11</f>
        <v>0</v>
      </c>
      <c r="L43" s="184">
        <f>PORTIONS!L43*USAGE!$I$12</f>
        <v>0</v>
      </c>
      <c r="M43" s="140">
        <f>PORTIONS!M43*USAGE!$I$13</f>
        <v>0</v>
      </c>
      <c r="N43" s="184">
        <f>PORTIONS!N43*USAGE!$I$14</f>
        <v>0</v>
      </c>
      <c r="O43" s="184">
        <f>PORTIONS!O43*USAGE!$I$15</f>
        <v>0</v>
      </c>
      <c r="P43" s="184">
        <f>PORTIONS!P43*USAGE!$I$16</f>
        <v>0</v>
      </c>
      <c r="Q43" s="140">
        <f>PORTIONS!Q43*USAGE!$I$17</f>
        <v>0</v>
      </c>
      <c r="R43" s="184">
        <f>PORTIONS!R43*USAGE!$I$18</f>
        <v>0</v>
      </c>
      <c r="S43" s="184">
        <f>PORTIONS!S43*USAGE!$I$19</f>
        <v>0</v>
      </c>
      <c r="T43" s="184">
        <f>PORTIONS!T43*USAGE!$I$20</f>
        <v>0</v>
      </c>
      <c r="U43" s="184">
        <f>PORTIONS!U43*USAGE!$I$21</f>
        <v>0</v>
      </c>
      <c r="V43" s="222">
        <f t="shared" si="1"/>
        <v>0</v>
      </c>
    </row>
    <row r="44">
      <c r="A44" s="139" t="str">
        <f>COSTS!A44&amp;" (g)"</f>
        <v>YEAST (g)</v>
      </c>
      <c r="B44" s="140">
        <f>PORTIONS!B44*USAGE!$I$2</f>
        <v>0</v>
      </c>
      <c r="C44" s="184">
        <f>PORTIONS!C44*USAGE!$I$3</f>
        <v>0</v>
      </c>
      <c r="D44" s="184">
        <f>PORTIONS!D44*USAGE!$I$4</f>
        <v>0</v>
      </c>
      <c r="E44" s="184">
        <f>PORTIONS!E44*USAGE!$I$5</f>
        <v>0</v>
      </c>
      <c r="F44" s="184">
        <f>PORTIONS!F44*USAGE!$I$6</f>
        <v>0</v>
      </c>
      <c r="G44" s="184">
        <f>PORTIONS!G44*USAGE!$I$7</f>
        <v>0</v>
      </c>
      <c r="H44" s="184">
        <f>PORTIONS!H44*USAGE!$I$8</f>
        <v>0</v>
      </c>
      <c r="I44" s="184">
        <f>PORTIONS!I44*USAGE!$I$9</f>
        <v>0</v>
      </c>
      <c r="J44" s="184">
        <f>PORTIONS!J44*USAGE!$I$10</f>
        <v>0</v>
      </c>
      <c r="K44" s="184">
        <f>PORTIONS!K44*USAGE!$I$11</f>
        <v>0</v>
      </c>
      <c r="L44" s="184">
        <f>PORTIONS!L44*USAGE!$I$12</f>
        <v>0</v>
      </c>
      <c r="M44" s="140">
        <f>PORTIONS!M44*USAGE!$I$13</f>
        <v>0</v>
      </c>
      <c r="N44" s="184">
        <f>PORTIONS!N44*USAGE!$I$14</f>
        <v>0</v>
      </c>
      <c r="O44" s="184">
        <f>PORTIONS!O44*USAGE!$I$15</f>
        <v>0</v>
      </c>
      <c r="P44" s="184">
        <f>PORTIONS!P44*USAGE!$I$16</f>
        <v>0</v>
      </c>
      <c r="Q44" s="140">
        <f>PORTIONS!Q44*USAGE!$I$17</f>
        <v>0</v>
      </c>
      <c r="R44" s="184">
        <f>PORTIONS!R45*USAGE!$I$18</f>
        <v>0</v>
      </c>
      <c r="S44" s="184">
        <f>PORTIONS!S45*USAGE!$I$19</f>
        <v>0</v>
      </c>
      <c r="T44" s="184">
        <f>PORTIONS!T45*USAGE!$I$20</f>
        <v>0</v>
      </c>
      <c r="U44" s="184">
        <f>PORTIONS!U45*USAGE!$I$21</f>
        <v>0</v>
      </c>
      <c r="V44" s="222">
        <f t="shared" si="1"/>
        <v>0</v>
      </c>
    </row>
    <row r="45">
      <c r="A45" s="139" t="str">
        <f>COSTS!A45&amp;" (g)"</f>
        <v>z* Kalamata olives (g)</v>
      </c>
      <c r="B45" s="140">
        <f>PORTIONS!B45*USAGE!$I$2</f>
        <v>0</v>
      </c>
      <c r="C45" s="184">
        <f>PORTIONS!C45*USAGE!$I$3</f>
        <v>0</v>
      </c>
      <c r="D45" s="184">
        <f>PORTIONS!D45*USAGE!$I$4</f>
        <v>0</v>
      </c>
      <c r="E45" s="184">
        <f>PORTIONS!E45*USAGE!$I$5</f>
        <v>0</v>
      </c>
      <c r="F45" s="184">
        <f>PORTIONS!F45*USAGE!$I$6</f>
        <v>0</v>
      </c>
      <c r="G45" s="184">
        <f>PORTIONS!G45*USAGE!$I$7</f>
        <v>0</v>
      </c>
      <c r="H45" s="184">
        <f>PORTIONS!H45*USAGE!$I$8</f>
        <v>0</v>
      </c>
      <c r="I45" s="184">
        <f>PORTIONS!I45*USAGE!$I$9</f>
        <v>0</v>
      </c>
      <c r="J45" s="184">
        <f>PORTIONS!J45*USAGE!$I$10</f>
        <v>0</v>
      </c>
      <c r="K45" s="184">
        <f>PORTIONS!K45*USAGE!$I$11</f>
        <v>0</v>
      </c>
      <c r="L45" s="184">
        <f>PORTIONS!L45*USAGE!$I$12</f>
        <v>0</v>
      </c>
      <c r="M45" s="140">
        <f>PORTIONS!M45*USAGE!$I$13</f>
        <v>0</v>
      </c>
      <c r="N45" s="184">
        <f>PORTIONS!N45*USAGE!$I$14</f>
        <v>0</v>
      </c>
      <c r="O45" s="184">
        <f>PORTIONS!O45*USAGE!$I$15</f>
        <v>0</v>
      </c>
      <c r="P45" s="184">
        <f>PORTIONS!P45*USAGE!$I$16</f>
        <v>0</v>
      </c>
      <c r="Q45" s="140">
        <f>PORTIONS!Q45*USAGE!$I$17</f>
        <v>0</v>
      </c>
      <c r="R45" s="184">
        <f>PORTIONS!R46*USAGE!$I$18</f>
        <v>0</v>
      </c>
      <c r="S45" s="184">
        <f>PORTIONS!S46*USAGE!$I$19</f>
        <v>0</v>
      </c>
      <c r="T45" s="184">
        <f>PORTIONS!T46*USAGE!$I$20</f>
        <v>0</v>
      </c>
      <c r="U45" s="184">
        <f>PORTIONS!U46*USAGE!$I$21</f>
        <v>0</v>
      </c>
      <c r="V45" s="222">
        <f t="shared" si="1"/>
        <v>0</v>
      </c>
    </row>
    <row r="46">
      <c r="A46" s="139" t="str">
        <f>COSTS!A46&amp;" (g)"</f>
        <v>z* Mozzarella, (V) (g)</v>
      </c>
      <c r="B46" s="140">
        <f>PORTIONS!B46*USAGE!$I$2</f>
        <v>0</v>
      </c>
      <c r="C46" s="184">
        <f>PORTIONS!C46*USAGE!$I$3</f>
        <v>0</v>
      </c>
      <c r="D46" s="184">
        <f>PORTIONS!D46*USAGE!$I$4</f>
        <v>0</v>
      </c>
      <c r="E46" s="184">
        <f>PORTIONS!E46*USAGE!$I$5</f>
        <v>0</v>
      </c>
      <c r="F46" s="184">
        <f>PORTIONS!F46*USAGE!$I$6</f>
        <v>0</v>
      </c>
      <c r="G46" s="184">
        <f>PORTIONS!G46*USAGE!$I$7</f>
        <v>0</v>
      </c>
      <c r="H46" s="184">
        <f>PORTIONS!H46*USAGE!$I$8</f>
        <v>0</v>
      </c>
      <c r="I46" s="184">
        <f>PORTIONS!I46*USAGE!$I$9</f>
        <v>0</v>
      </c>
      <c r="J46" s="184">
        <f>PORTIONS!J46*USAGE!$I$10</f>
        <v>0</v>
      </c>
      <c r="K46" s="184">
        <f>PORTIONS!K46*USAGE!$I$11</f>
        <v>0</v>
      </c>
      <c r="L46" s="184">
        <f>PORTIONS!L46*USAGE!$I$12</f>
        <v>0</v>
      </c>
      <c r="M46" s="140">
        <f>PORTIONS!M46*USAGE!$I$13</f>
        <v>0</v>
      </c>
      <c r="N46" s="184">
        <f>PORTIONS!N46*USAGE!$I$14</f>
        <v>0</v>
      </c>
      <c r="O46" s="184">
        <f>PORTIONS!O46*USAGE!$I$15</f>
        <v>0</v>
      </c>
      <c r="P46" s="184">
        <f>PORTIONS!P46*USAGE!$I$16</f>
        <v>0</v>
      </c>
      <c r="Q46" s="140">
        <f>PORTIONS!Q46*USAGE!$I$17</f>
        <v>0</v>
      </c>
      <c r="R46" s="184">
        <f>PORTIONS!R47*USAGE!$I$18</f>
        <v>0</v>
      </c>
      <c r="S46" s="184">
        <f>PORTIONS!S47*USAGE!$I$19</f>
        <v>0</v>
      </c>
      <c r="T46" s="184">
        <f>PORTIONS!T47*USAGE!$I$20</f>
        <v>0</v>
      </c>
      <c r="U46" s="184">
        <f>PORTIONS!U47*USAGE!$I$21</f>
        <v>0</v>
      </c>
      <c r="V46" s="222">
        <f t="shared" si="1"/>
        <v>0</v>
      </c>
    </row>
    <row r="47">
      <c r="A47" s="139" t="str">
        <f>COSTS!A47&amp;" (g)"</f>
        <v>z* Sausage, (V) (g)</v>
      </c>
      <c r="B47" s="140">
        <f>PORTIONS!B47*USAGE!$I$2</f>
        <v>0</v>
      </c>
      <c r="C47" s="184">
        <f>PORTIONS!C47*USAGE!$I$3</f>
        <v>0</v>
      </c>
      <c r="D47" s="184">
        <f>PORTIONS!D47*USAGE!$I$4</f>
        <v>0</v>
      </c>
      <c r="E47" s="184">
        <f>PORTIONS!E47*USAGE!$I$5</f>
        <v>0</v>
      </c>
      <c r="F47" s="184">
        <f>PORTIONS!F47*USAGE!$I$6</f>
        <v>0</v>
      </c>
      <c r="G47" s="184">
        <f>PORTIONS!G47*USAGE!$I$7</f>
        <v>0</v>
      </c>
      <c r="H47" s="184">
        <f>PORTIONS!H47*USAGE!$I$8</f>
        <v>0</v>
      </c>
      <c r="I47" s="184">
        <f>PORTIONS!I47*USAGE!$I$9</f>
        <v>0</v>
      </c>
      <c r="J47" s="184">
        <f>PORTIONS!J47*USAGE!$I$10</f>
        <v>0</v>
      </c>
      <c r="K47" s="184">
        <f>PORTIONS!K47*USAGE!$I$11</f>
        <v>0</v>
      </c>
      <c r="L47" s="184">
        <f>PORTIONS!L47*USAGE!$I$12</f>
        <v>0</v>
      </c>
      <c r="M47" s="140">
        <f>PORTIONS!M47*USAGE!$I$13</f>
        <v>0</v>
      </c>
      <c r="N47" s="184">
        <f>PORTIONS!N47*USAGE!$I$14</f>
        <v>0</v>
      </c>
      <c r="O47" s="184">
        <f>PORTIONS!O47*USAGE!$I$15</f>
        <v>0</v>
      </c>
      <c r="P47" s="184">
        <f>PORTIONS!P47*USAGE!$I$16</f>
        <v>0</v>
      </c>
      <c r="Q47" s="140">
        <f>PORTIONS!Q47*USAGE!$I$17</f>
        <v>0</v>
      </c>
      <c r="R47" s="184">
        <f>PORTIONS!R47*USAGE!$I$18</f>
        <v>0</v>
      </c>
      <c r="S47" s="184">
        <f>PORTIONS!S47*USAGE!$I$19</f>
        <v>0</v>
      </c>
      <c r="T47" s="184">
        <f>PORTIONS!T47*USAGE!$I$20</f>
        <v>0</v>
      </c>
      <c r="U47" s="184">
        <f>PORTIONS!U47*USAGE!$I$21</f>
        <v>0</v>
      </c>
      <c r="V47" s="222">
        <f t="shared" si="1"/>
        <v>0</v>
      </c>
    </row>
    <row r="48">
      <c r="A48" s="139" t="str">
        <f>COSTS!A48&amp;" (g)"</f>
        <v>zz* Chili pepper, crushed (g)</v>
      </c>
      <c r="B48" s="140">
        <f>PORTIONS!B48*USAGE!$I$2</f>
        <v>0</v>
      </c>
      <c r="C48" s="184">
        <f>PORTIONS!C48*USAGE!$I$3</f>
        <v>0</v>
      </c>
      <c r="D48" s="184">
        <f>PORTIONS!D48*USAGE!$I$4</f>
        <v>0</v>
      </c>
      <c r="E48" s="184">
        <f>PORTIONS!E48*USAGE!$I$5</f>
        <v>0</v>
      </c>
      <c r="F48" s="184">
        <f>PORTIONS!F48*USAGE!$I$6</f>
        <v>0</v>
      </c>
      <c r="G48" s="184">
        <f>PORTIONS!G48*USAGE!$I$7</f>
        <v>0</v>
      </c>
      <c r="H48" s="184">
        <f>PORTIONS!H48*USAGE!$I$8</f>
        <v>0</v>
      </c>
      <c r="I48" s="184">
        <f>PORTIONS!I48*USAGE!$I$9</f>
        <v>0</v>
      </c>
      <c r="J48" s="184">
        <f>PORTIONS!J48*USAGE!$I$10</f>
        <v>0</v>
      </c>
      <c r="K48" s="184">
        <f>PORTIONS!K48*USAGE!$I$11</f>
        <v>0</v>
      </c>
      <c r="L48" s="184">
        <f>PORTIONS!L48*USAGE!$I$12</f>
        <v>0</v>
      </c>
      <c r="M48" s="140">
        <f>PORTIONS!M48*USAGE!$I$13</f>
        <v>0</v>
      </c>
      <c r="N48" s="184">
        <f>PORTIONS!N48*USAGE!$I$14</f>
        <v>0</v>
      </c>
      <c r="O48" s="184">
        <f>PORTIONS!O48*USAGE!$I$15</f>
        <v>0</v>
      </c>
      <c r="P48" s="184">
        <f>PORTIONS!P48*USAGE!$I$16</f>
        <v>0</v>
      </c>
      <c r="Q48" s="140">
        <f>PORTIONS!Q48*USAGE!$I$17</f>
        <v>0</v>
      </c>
      <c r="R48" s="184">
        <f>PORTIONS!R48*USAGE!$I$18</f>
        <v>0</v>
      </c>
      <c r="S48" s="184">
        <f>PORTIONS!S48*USAGE!$I$19</f>
        <v>0</v>
      </c>
      <c r="T48" s="184">
        <f>PORTIONS!T48*USAGE!$I$20</f>
        <v>0</v>
      </c>
      <c r="U48" s="184">
        <f>PORTIONS!U48*USAGE!$I$21</f>
        <v>0</v>
      </c>
      <c r="V48" s="222">
        <f t="shared" si="1"/>
        <v>0</v>
      </c>
    </row>
    <row r="49">
      <c r="A49" s="139" t="str">
        <f>COSTS!A49&amp;" (g)"</f>
        <v>zz* Parmesan, grated (g)</v>
      </c>
      <c r="B49" s="140">
        <f>PORTIONS!B49*USAGE!$I$2</f>
        <v>0</v>
      </c>
      <c r="C49" s="184">
        <f>PORTIONS!C49*USAGE!$I$3</f>
        <v>0</v>
      </c>
      <c r="D49" s="184">
        <f>PORTIONS!D49*USAGE!$I$4</f>
        <v>0</v>
      </c>
      <c r="E49" s="184">
        <f>PORTIONS!E49*USAGE!$I$5</f>
        <v>0</v>
      </c>
      <c r="F49" s="184">
        <f>PORTIONS!F49*USAGE!$I$6</f>
        <v>0</v>
      </c>
      <c r="G49" s="184">
        <f>PORTIONS!G49*USAGE!$I$7</f>
        <v>0</v>
      </c>
      <c r="H49" s="184">
        <f>PORTIONS!H49*USAGE!$I$8</f>
        <v>0</v>
      </c>
      <c r="I49" s="184">
        <f>PORTIONS!I49*USAGE!$I$9</f>
        <v>0</v>
      </c>
      <c r="J49" s="184">
        <f>PORTIONS!J49*USAGE!$I$10</f>
        <v>0</v>
      </c>
      <c r="K49" s="184">
        <f>PORTIONS!K49*USAGE!$I$11</f>
        <v>0</v>
      </c>
      <c r="L49" s="184">
        <f>PORTIONS!L49*USAGE!$I$12</f>
        <v>0</v>
      </c>
      <c r="M49" s="140">
        <f>PORTIONS!M49*USAGE!$I$13</f>
        <v>0</v>
      </c>
      <c r="N49" s="184">
        <f>PORTIONS!N49*USAGE!$I$14</f>
        <v>0</v>
      </c>
      <c r="O49" s="184">
        <f>PORTIONS!O49*USAGE!$I$15</f>
        <v>0</v>
      </c>
      <c r="P49" s="184">
        <f>PORTIONS!P49*USAGE!$I$16</f>
        <v>0</v>
      </c>
      <c r="Q49" s="140">
        <f>PORTIONS!Q49*USAGE!$I$17</f>
        <v>0</v>
      </c>
      <c r="R49" s="184">
        <f>PORTIONS!R49*USAGE!$I$18</f>
        <v>0</v>
      </c>
      <c r="S49" s="184">
        <f>PORTIONS!S49*USAGE!$I$19</f>
        <v>0</v>
      </c>
      <c r="T49" s="184">
        <f>PORTIONS!T49*USAGE!$I$20</f>
        <v>0</v>
      </c>
      <c r="U49" s="184">
        <f>PORTIONS!U49*USAGE!$I$21</f>
        <v>0</v>
      </c>
      <c r="V49" s="222">
        <f t="shared" si="1"/>
        <v>0</v>
      </c>
    </row>
    <row r="50">
      <c r="A50" s="139" t="str">
        <f>COSTS!A50&amp;" (g)"</f>
        <v>zz* Yeast, nutritional (g)</v>
      </c>
      <c r="B50" s="140">
        <f>PORTIONS!B52*USAGE!$I$2</f>
        <v>0</v>
      </c>
      <c r="C50" s="184">
        <f>PORTIONS!C52*USAGE!$I$3</f>
        <v>0</v>
      </c>
      <c r="D50" s="184">
        <f>PORTIONS!D52*USAGE!$I$4</f>
        <v>0</v>
      </c>
      <c r="E50" s="184">
        <f>PORTIONS!E52*USAGE!$I$5</f>
        <v>0</v>
      </c>
      <c r="F50" s="184">
        <f>PORTIONS!F52*USAGE!$I$6</f>
        <v>0</v>
      </c>
      <c r="G50" s="184">
        <f>PORTIONS!G52*USAGE!$I$7</f>
        <v>0</v>
      </c>
      <c r="H50" s="184">
        <f>PORTIONS!H52*USAGE!$I$8</f>
        <v>0</v>
      </c>
      <c r="I50" s="184">
        <f>PORTIONS!I52*USAGE!$I$9</f>
        <v>0</v>
      </c>
      <c r="J50" s="184">
        <f>PORTIONS!J52*USAGE!$I$10</f>
        <v>0</v>
      </c>
      <c r="K50" s="184">
        <f>PORTIONS!K52*USAGE!$I$11</f>
        <v>0</v>
      </c>
      <c r="L50" s="184">
        <f>PORTIONS!L52*USAGE!$I$12</f>
        <v>0</v>
      </c>
      <c r="M50" s="140">
        <f>PORTIONS!M52*USAGE!$I$13</f>
        <v>0</v>
      </c>
      <c r="N50" s="184">
        <f>PORTIONS!N52*USAGE!$I$14</f>
        <v>0</v>
      </c>
      <c r="O50" s="184">
        <f>PORTIONS!O52*USAGE!$I$15</f>
        <v>0</v>
      </c>
      <c r="P50" s="184">
        <f>PORTIONS!P52*USAGE!$I$16</f>
        <v>0</v>
      </c>
      <c r="Q50" s="140">
        <f>PORTIONS!Q52*USAGE!$I$17</f>
        <v>0</v>
      </c>
      <c r="R50" s="184">
        <f>PORTIONS!R52*USAGE!$I$18</f>
        <v>0</v>
      </c>
      <c r="S50" s="184">
        <f>PORTIONS!S52*USAGE!$I$19</f>
        <v>0</v>
      </c>
      <c r="T50" s="184">
        <f>PORTIONS!T52*USAGE!$I$20</f>
        <v>0</v>
      </c>
      <c r="U50" s="184">
        <f>PORTIONS!U52*USAGE!$I$21</f>
        <v>0</v>
      </c>
      <c r="V50" s="222">
        <f t="shared" si="1"/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sheetData>
    <row r="1">
      <c r="A1" s="72" t="s">
        <v>276</v>
      </c>
      <c r="B1" s="72" t="s">
        <v>277</v>
      </c>
      <c r="C1" s="72" t="s">
        <v>278</v>
      </c>
      <c r="D1" s="72" t="s">
        <v>279</v>
      </c>
      <c r="E1" s="72" t="s">
        <v>280</v>
      </c>
      <c r="F1" s="72" t="s">
        <v>281</v>
      </c>
      <c r="G1" s="72" t="s">
        <v>282</v>
      </c>
      <c r="H1" s="72" t="s">
        <v>283</v>
      </c>
      <c r="I1" s="72" t="s">
        <v>284</v>
      </c>
    </row>
    <row r="2">
      <c r="A2" s="236">
        <v>42296.0</v>
      </c>
      <c r="B2" s="237">
        <v>228.0</v>
      </c>
      <c r="C2" s="72">
        <v>319.0</v>
      </c>
      <c r="D2" s="72">
        <v>547.0</v>
      </c>
      <c r="G2" s="72">
        <v>0.0</v>
      </c>
      <c r="J2" s="72">
        <v>0.0</v>
      </c>
    </row>
    <row r="3">
      <c r="A3" s="236">
        <v>42297.0</v>
      </c>
      <c r="B3" s="237">
        <v>293.0</v>
      </c>
      <c r="C3" s="72">
        <v>460.0</v>
      </c>
      <c r="D3" s="72">
        <v>753.0</v>
      </c>
      <c r="G3" s="72">
        <v>0.0</v>
      </c>
      <c r="J3" s="72">
        <v>0.0</v>
      </c>
    </row>
    <row r="4">
      <c r="A4" s="236">
        <v>42298.0</v>
      </c>
      <c r="B4" s="237">
        <v>277.0</v>
      </c>
      <c r="C4" s="72">
        <v>335.0</v>
      </c>
      <c r="D4" s="72">
        <v>612.0</v>
      </c>
      <c r="G4" s="72">
        <v>0.0</v>
      </c>
      <c r="H4" s="72">
        <v>9.0</v>
      </c>
      <c r="I4" s="72">
        <v>51.0</v>
      </c>
      <c r="J4" s="72">
        <v>0.0</v>
      </c>
    </row>
    <row r="5">
      <c r="A5" s="236">
        <v>42299.0</v>
      </c>
      <c r="B5" s="237">
        <v>140.0</v>
      </c>
      <c r="C5" s="72">
        <v>506.0</v>
      </c>
      <c r="D5" s="72">
        <v>646.0</v>
      </c>
      <c r="E5" s="72">
        <v>263.0</v>
      </c>
      <c r="F5" s="72">
        <v>85.0</v>
      </c>
      <c r="G5" s="72">
        <v>0.0</v>
      </c>
      <c r="H5" s="72">
        <v>111.0</v>
      </c>
      <c r="I5" s="72">
        <v>146.0</v>
      </c>
      <c r="J5" s="72">
        <v>0.0</v>
      </c>
    </row>
    <row r="6">
      <c r="A6" s="236">
        <v>42300.0</v>
      </c>
      <c r="B6" s="237">
        <v>410.0</v>
      </c>
      <c r="C6" s="72">
        <v>552.0</v>
      </c>
      <c r="D6" s="72">
        <v>962.0</v>
      </c>
      <c r="E6" s="72">
        <v>454.0</v>
      </c>
      <c r="F6" s="72">
        <v>295.0</v>
      </c>
      <c r="G6" s="72">
        <v>0.0</v>
      </c>
      <c r="H6" s="72">
        <v>125.0</v>
      </c>
      <c r="I6" s="72">
        <v>156.0</v>
      </c>
      <c r="J6" s="72">
        <v>0.0</v>
      </c>
    </row>
    <row r="7">
      <c r="A7" s="236">
        <v>42301.0</v>
      </c>
      <c r="B7" s="237">
        <v>562.0</v>
      </c>
      <c r="C7" s="72">
        <v>995.0</v>
      </c>
      <c r="D7" s="72">
        <v>1557.0</v>
      </c>
      <c r="E7" s="72">
        <v>615.0</v>
      </c>
      <c r="F7" s="72">
        <v>420.0</v>
      </c>
      <c r="G7" s="72">
        <v>0.0</v>
      </c>
      <c r="H7" s="72">
        <v>149.0</v>
      </c>
      <c r="I7" s="72">
        <v>215.0</v>
      </c>
      <c r="J7" s="72">
        <v>0.0</v>
      </c>
    </row>
    <row r="8">
      <c r="A8" s="236">
        <v>42302.0</v>
      </c>
      <c r="B8" s="237">
        <v>154.0</v>
      </c>
      <c r="C8" s="72">
        <v>580.0</v>
      </c>
      <c r="D8" s="72">
        <v>734.0</v>
      </c>
      <c r="E8" s="72">
        <v>130.0</v>
      </c>
      <c r="F8" s="72">
        <v>30.0</v>
      </c>
      <c r="G8" s="72">
        <v>0.0</v>
      </c>
      <c r="H8" s="72">
        <v>48.0</v>
      </c>
      <c r="I8" s="72">
        <v>21.0</v>
      </c>
      <c r="J8" s="72">
        <v>0.0</v>
      </c>
    </row>
    <row r="9">
      <c r="B9" s="72">
        <v>2064.0</v>
      </c>
      <c r="D9" s="72">
        <v>5811.0</v>
      </c>
      <c r="E9" s="72">
        <v>0.0</v>
      </c>
      <c r="G9" s="72">
        <v>0.0</v>
      </c>
      <c r="H9" s="72">
        <v>0.0</v>
      </c>
      <c r="I9" s="72">
        <v>0.0</v>
      </c>
      <c r="J9" s="72">
        <v>0.0</v>
      </c>
    </row>
    <row r="10">
      <c r="A10" s="72" t="s">
        <v>285</v>
      </c>
      <c r="B10" s="72">
        <v>2064.0</v>
      </c>
    </row>
    <row r="11">
      <c r="A11" s="72" t="s">
        <v>286</v>
      </c>
    </row>
    <row r="12">
      <c r="A12" s="72" t="s">
        <v>287</v>
      </c>
      <c r="B12" s="72">
        <v>20.0</v>
      </c>
    </row>
    <row r="13">
      <c r="A13" s="72" t="s">
        <v>288</v>
      </c>
      <c r="B13" s="72">
        <v>67.0</v>
      </c>
    </row>
    <row r="14">
      <c r="A14" s="72" t="s">
        <v>289</v>
      </c>
      <c r="B14" s="72">
        <v>60.0</v>
      </c>
      <c r="C14" s="72" t="s">
        <v>290</v>
      </c>
    </row>
    <row r="19">
      <c r="A19" s="72" t="s">
        <v>291</v>
      </c>
      <c r="B19" s="72">
        <v>87.0</v>
      </c>
    </row>
    <row r="20">
      <c r="A20" s="72" t="s">
        <v>292</v>
      </c>
      <c r="B20" s="72">
        <v>1977.0</v>
      </c>
    </row>
    <row r="22">
      <c r="A22" s="72" t="s">
        <v>276</v>
      </c>
      <c r="B22" s="72" t="s">
        <v>277</v>
      </c>
      <c r="C22" s="72" t="s">
        <v>278</v>
      </c>
      <c r="D22" s="72" t="s">
        <v>279</v>
      </c>
      <c r="E22" s="72" t="s">
        <v>280</v>
      </c>
      <c r="F22" s="72" t="s">
        <v>281</v>
      </c>
      <c r="G22" s="72" t="s">
        <v>282</v>
      </c>
      <c r="H22" s="72" t="s">
        <v>283</v>
      </c>
      <c r="I22" s="72" t="s">
        <v>284</v>
      </c>
    </row>
    <row r="23">
      <c r="A23" s="236">
        <v>42303.0</v>
      </c>
      <c r="B23" s="237">
        <v>194.0</v>
      </c>
      <c r="C23" s="72">
        <v>209.0</v>
      </c>
      <c r="D23" s="72"/>
      <c r="G23" s="72">
        <v>0.0</v>
      </c>
      <c r="J23" s="72">
        <v>0.0</v>
      </c>
    </row>
    <row r="24">
      <c r="A24" s="236">
        <v>42304.0</v>
      </c>
      <c r="B24" s="237">
        <v>226.0</v>
      </c>
      <c r="C24" s="72">
        <v>336.0</v>
      </c>
      <c r="D24" s="72">
        <v>0.0</v>
      </c>
      <c r="G24" s="72">
        <v>0.0</v>
      </c>
      <c r="J24" s="72">
        <v>0.0</v>
      </c>
    </row>
    <row r="25">
      <c r="A25" s="236">
        <v>42305.0</v>
      </c>
      <c r="B25" s="237">
        <v>218.0</v>
      </c>
      <c r="C25" s="72">
        <v>309.0</v>
      </c>
      <c r="D25" s="72">
        <v>0.0</v>
      </c>
      <c r="G25" s="72">
        <v>0.0</v>
      </c>
      <c r="H25" s="72">
        <v>33.0</v>
      </c>
      <c r="I25" s="72">
        <v>63.0</v>
      </c>
      <c r="J25" s="72">
        <v>0.0</v>
      </c>
    </row>
    <row r="26">
      <c r="A26" s="236">
        <v>42306.0</v>
      </c>
      <c r="B26" s="237">
        <v>210.0</v>
      </c>
      <c r="C26" s="72">
        <v>332.0</v>
      </c>
      <c r="D26" s="72">
        <v>0.0</v>
      </c>
      <c r="E26" s="72">
        <v>30.0</v>
      </c>
      <c r="F26" s="72">
        <v>221.0</v>
      </c>
      <c r="G26" s="72">
        <v>0.0</v>
      </c>
      <c r="H26" s="72">
        <v>91.0</v>
      </c>
      <c r="I26" s="72">
        <v>90.0</v>
      </c>
      <c r="J26" s="72">
        <v>0.0</v>
      </c>
    </row>
    <row r="27">
      <c r="A27" s="236">
        <v>42307.0</v>
      </c>
      <c r="B27" s="237">
        <v>225.0</v>
      </c>
      <c r="C27" s="72">
        <v>495.0</v>
      </c>
      <c r="D27" s="72">
        <v>0.0</v>
      </c>
      <c r="E27" s="72">
        <v>30.0</v>
      </c>
      <c r="F27" s="72">
        <v>205.0</v>
      </c>
      <c r="G27" s="72">
        <v>0.0</v>
      </c>
      <c r="H27" s="72">
        <v>53.0</v>
      </c>
      <c r="I27" s="72">
        <v>41.0</v>
      </c>
      <c r="J27" s="72">
        <v>0.0</v>
      </c>
    </row>
    <row r="28">
      <c r="A28" s="236">
        <v>42308.0</v>
      </c>
      <c r="D28" s="72">
        <v>0.0</v>
      </c>
      <c r="G28" s="72">
        <v>0.0</v>
      </c>
      <c r="J28" s="72">
        <v>0.0</v>
      </c>
    </row>
    <row r="29">
      <c r="A29" s="236">
        <v>42309.0</v>
      </c>
      <c r="D29" s="72">
        <v>0.0</v>
      </c>
      <c r="G29" s="72">
        <v>0.0</v>
      </c>
      <c r="I29" s="72">
        <v>0.0</v>
      </c>
      <c r="J29" s="72">
        <v>0.0</v>
      </c>
    </row>
    <row r="30">
      <c r="B30" s="72">
        <v>0.0</v>
      </c>
      <c r="D30" s="72">
        <v>209.0</v>
      </c>
      <c r="E30" s="72">
        <v>0.0</v>
      </c>
      <c r="G30" s="72">
        <v>0.0</v>
      </c>
      <c r="H30" s="72">
        <v>0.0</v>
      </c>
      <c r="I30" s="72">
        <v>0.0</v>
      </c>
      <c r="J30" s="72">
        <v>0.0</v>
      </c>
    </row>
    <row r="31">
      <c r="A31" s="72" t="s">
        <v>285</v>
      </c>
      <c r="B31" s="72">
        <v>0.0</v>
      </c>
    </row>
    <row r="32">
      <c r="A32" s="72" t="s">
        <v>286</v>
      </c>
    </row>
    <row r="33">
      <c r="A33" s="72" t="s">
        <v>287</v>
      </c>
      <c r="B33" s="72">
        <v>20.0</v>
      </c>
    </row>
    <row r="40">
      <c r="A40" s="72" t="s">
        <v>291</v>
      </c>
      <c r="B40" s="72">
        <v>20.0</v>
      </c>
    </row>
    <row r="41">
      <c r="A41" s="72" t="s">
        <v>292</v>
      </c>
      <c r="B41" s="72">
        <v>-20.0</v>
      </c>
    </row>
    <row r="43">
      <c r="A43" s="72" t="s">
        <v>276</v>
      </c>
      <c r="B43" s="72" t="s">
        <v>277</v>
      </c>
      <c r="C43" s="72" t="s">
        <v>278</v>
      </c>
      <c r="D43" s="72" t="s">
        <v>279</v>
      </c>
      <c r="E43" s="72" t="s">
        <v>283</v>
      </c>
      <c r="F43" s="72" t="s">
        <v>284</v>
      </c>
    </row>
    <row r="44">
      <c r="A44" s="236">
        <v>42310.0</v>
      </c>
      <c r="D44" s="72">
        <v>0.0</v>
      </c>
      <c r="G44" s="72">
        <v>0.0</v>
      </c>
    </row>
    <row r="45">
      <c r="A45" s="236">
        <v>42311.0</v>
      </c>
      <c r="D45" s="72">
        <v>0.0</v>
      </c>
      <c r="G45" s="72">
        <v>0.0</v>
      </c>
    </row>
    <row r="46">
      <c r="A46" s="236">
        <v>42312.0</v>
      </c>
      <c r="D46" s="72">
        <v>0.0</v>
      </c>
      <c r="G46" s="72">
        <v>0.0</v>
      </c>
    </row>
    <row r="47">
      <c r="A47" s="236">
        <v>42313.0</v>
      </c>
      <c r="D47" s="72">
        <v>0.0</v>
      </c>
      <c r="G47" s="72">
        <v>0.0</v>
      </c>
    </row>
    <row r="48">
      <c r="A48" s="236">
        <v>42314.0</v>
      </c>
      <c r="D48" s="72">
        <v>0.0</v>
      </c>
      <c r="G48" s="72">
        <v>0.0</v>
      </c>
    </row>
    <row r="49">
      <c r="A49" s="236">
        <v>42315.0</v>
      </c>
      <c r="D49" s="72">
        <v>0.0</v>
      </c>
      <c r="G49" s="72">
        <v>0.0</v>
      </c>
    </row>
    <row r="50">
      <c r="A50" s="236">
        <v>42316.0</v>
      </c>
      <c r="D50" s="72">
        <v>0.0</v>
      </c>
      <c r="F50" s="72">
        <v>0.0</v>
      </c>
      <c r="G50" s="72">
        <v>0.0</v>
      </c>
    </row>
    <row r="51">
      <c r="B51" s="72">
        <v>0.0</v>
      </c>
      <c r="D51" s="72">
        <v>0.0</v>
      </c>
      <c r="E51" s="72">
        <v>0.0</v>
      </c>
      <c r="F51" s="72">
        <v>0.0</v>
      </c>
      <c r="G51" s="72">
        <v>0.0</v>
      </c>
    </row>
    <row r="52">
      <c r="A52" s="72" t="s">
        <v>285</v>
      </c>
      <c r="B52" s="72">
        <v>0.0</v>
      </c>
    </row>
    <row r="53">
      <c r="A53" s="72" t="s">
        <v>286</v>
      </c>
    </row>
    <row r="54">
      <c r="A54" s="72" t="s">
        <v>287</v>
      </c>
      <c r="B54" s="72">
        <v>20.0</v>
      </c>
    </row>
    <row r="61">
      <c r="A61" s="72" t="s">
        <v>291</v>
      </c>
      <c r="B61" s="72">
        <v>20.0</v>
      </c>
    </row>
    <row r="62">
      <c r="A62" s="72" t="s">
        <v>292</v>
      </c>
      <c r="B62" s="72">
        <v>-20.0</v>
      </c>
    </row>
    <row r="64">
      <c r="A64" s="72" t="s">
        <v>276</v>
      </c>
      <c r="B64" s="72" t="s">
        <v>277</v>
      </c>
      <c r="C64" s="72" t="s">
        <v>278</v>
      </c>
      <c r="D64" s="72" t="s">
        <v>279</v>
      </c>
      <c r="E64" s="72" t="s">
        <v>283</v>
      </c>
      <c r="F64" s="72" t="s">
        <v>284</v>
      </c>
    </row>
    <row r="65">
      <c r="A65" s="236">
        <v>42317.0</v>
      </c>
      <c r="D65" s="72">
        <v>0.0</v>
      </c>
      <c r="G65" s="72">
        <v>0.0</v>
      </c>
    </row>
    <row r="66">
      <c r="A66" s="236">
        <v>42318.0</v>
      </c>
      <c r="D66" s="72">
        <v>0.0</v>
      </c>
      <c r="G66" s="72">
        <v>0.0</v>
      </c>
    </row>
    <row r="67">
      <c r="A67" s="236">
        <v>42319.0</v>
      </c>
      <c r="D67" s="72">
        <v>0.0</v>
      </c>
      <c r="G67" s="72">
        <v>0.0</v>
      </c>
    </row>
    <row r="68">
      <c r="A68" s="236">
        <v>42320.0</v>
      </c>
      <c r="D68" s="72">
        <v>0.0</v>
      </c>
      <c r="G68" s="72">
        <v>0.0</v>
      </c>
    </row>
    <row r="69">
      <c r="A69" s="236">
        <v>42321.0</v>
      </c>
      <c r="D69" s="72">
        <v>0.0</v>
      </c>
      <c r="G69" s="72">
        <v>0.0</v>
      </c>
    </row>
    <row r="70">
      <c r="A70" s="236">
        <v>42322.0</v>
      </c>
      <c r="D70" s="72">
        <v>0.0</v>
      </c>
      <c r="G70" s="72">
        <v>0.0</v>
      </c>
    </row>
    <row r="71">
      <c r="A71" s="236">
        <v>42323.0</v>
      </c>
      <c r="D71" s="72">
        <v>0.0</v>
      </c>
      <c r="F71" s="72">
        <v>0.0</v>
      </c>
      <c r="G71" s="72">
        <v>0.0</v>
      </c>
    </row>
    <row r="72">
      <c r="B72" s="72">
        <v>0.0</v>
      </c>
      <c r="D72" s="72">
        <v>0.0</v>
      </c>
      <c r="E72" s="72">
        <v>0.0</v>
      </c>
      <c r="F72" s="72">
        <v>0.0</v>
      </c>
      <c r="G72" s="72">
        <v>0.0</v>
      </c>
    </row>
    <row r="73">
      <c r="A73" s="72" t="s">
        <v>285</v>
      </c>
      <c r="B73" s="72">
        <v>0.0</v>
      </c>
    </row>
    <row r="74">
      <c r="A74" s="72" t="s">
        <v>286</v>
      </c>
    </row>
    <row r="75">
      <c r="A75" s="72" t="s">
        <v>287</v>
      </c>
      <c r="B75" s="72">
        <v>20.0</v>
      </c>
    </row>
    <row r="82">
      <c r="A82" s="72" t="s">
        <v>291</v>
      </c>
      <c r="B82" s="72">
        <v>20.0</v>
      </c>
    </row>
    <row r="83">
      <c r="A83" s="72" t="s">
        <v>292</v>
      </c>
      <c r="B83" s="72">
        <v>-20.0</v>
      </c>
    </row>
  </sheetData>
  <drawing r:id="rId1"/>
</worksheet>
</file>