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D:\Drive\4. HKII 2016-2017\CT239 -Nien Luan Co So Nganh KTPM\Team 3\Done\"/>
    </mc:Choice>
  </mc:AlternateContent>
  <bookViews>
    <workbookView xWindow="0" yWindow="0" windowWidth="15345" windowHeight="4575" activeTab="9"/>
  </bookViews>
  <sheets>
    <sheet name="B1" sheetId="1" r:id="rId1"/>
    <sheet name="B2" sheetId="2" r:id="rId2"/>
    <sheet name="B3" sheetId="3" r:id="rId3"/>
    <sheet name="B4" sheetId="4" r:id="rId4"/>
    <sheet name="B5" sheetId="5" r:id="rId5"/>
    <sheet name="B6" sheetId="6" r:id="rId6"/>
    <sheet name="B7" sheetId="7" r:id="rId7"/>
    <sheet name="B8" sheetId="10" r:id="rId8"/>
    <sheet name="B9" sheetId="8" r:id="rId9"/>
    <sheet name="B10" sheetId="9" r:id="rId10"/>
  </sheets>
  <definedNames>
    <definedName name="_xlnm._FilterDatabase" localSheetId="1" hidden="1">'B2'!$G$1:$G$46</definedName>
    <definedName name="_Toc269827541" localSheetId="0">'B1'!$B$2</definedName>
    <definedName name="_Toc269827542" localSheetId="1">'B2'!$B$1</definedName>
    <definedName name="_Toc269827543" localSheetId="1">'B2'!$B$2</definedName>
    <definedName name="_Toc269827545" localSheetId="2">'B3'!$C$2</definedName>
    <definedName name="_Toc269827547" localSheetId="3">'B4'!$B$2</definedName>
    <definedName name="_Toc269827548" localSheetId="4">'B5'!#REF!</definedName>
    <definedName name="_Toc269827549" localSheetId="4">'B5'!#REF!</definedName>
    <definedName name="_Toc269827551" localSheetId="5">'B6'!$D$2</definedName>
    <definedName name="_Toc269827553" localSheetId="6">'B7'!$C$22</definedName>
    <definedName name="_Toc269827554" localSheetId="8">'B9'!$B$1</definedName>
    <definedName name="_Toc269827555" localSheetId="8">'B9'!$B$2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8" l="1"/>
  <c r="G7" i="10" l="1"/>
  <c r="D7" i="10"/>
  <c r="E7" i="10" s="1"/>
  <c r="E6" i="7"/>
  <c r="F10" i="3"/>
  <c r="F8" i="7"/>
  <c r="F7" i="10" l="1"/>
  <c r="H7" i="10" s="1"/>
  <c r="F7" i="5"/>
  <c r="E16" i="4"/>
  <c r="E17" i="4"/>
  <c r="E14" i="4" s="1"/>
  <c r="E15" i="4"/>
  <c r="E12" i="4"/>
  <c r="E11" i="4"/>
  <c r="E7" i="4"/>
  <c r="E13" i="4"/>
  <c r="E10" i="4" l="1"/>
  <c r="D8" i="10"/>
  <c r="G8" i="10" s="1"/>
  <c r="D9" i="10"/>
  <c r="D10" i="10"/>
  <c r="E10" i="10" s="1"/>
  <c r="D11" i="10"/>
  <c r="E11" i="10" s="1"/>
  <c r="D12" i="10"/>
  <c r="G12" i="10" s="1"/>
  <c r="D13" i="10"/>
  <c r="D14" i="10"/>
  <c r="E14" i="10" s="1"/>
  <c r="D15" i="10"/>
  <c r="E15" i="10" s="1"/>
  <c r="F11" i="10" l="1"/>
  <c r="G15" i="10"/>
  <c r="G11" i="10"/>
  <c r="F15" i="10"/>
  <c r="H15" i="10" s="1"/>
  <c r="E13" i="10"/>
  <c r="E9" i="10"/>
  <c r="F14" i="10"/>
  <c r="H14" i="10" s="1"/>
  <c r="I14" i="10" s="1"/>
  <c r="J14" i="10" s="1"/>
  <c r="F10" i="10"/>
  <c r="H10" i="10" s="1"/>
  <c r="I10" i="10" s="1"/>
  <c r="J10" i="10" s="1"/>
  <c r="G14" i="10"/>
  <c r="G10" i="10"/>
  <c r="H11" i="10"/>
  <c r="I11" i="10" s="1"/>
  <c r="J11" i="10" s="1"/>
  <c r="I7" i="10"/>
  <c r="J7" i="10" s="1"/>
  <c r="E12" i="10"/>
  <c r="E8" i="10"/>
  <c r="F13" i="10"/>
  <c r="F9" i="10"/>
  <c r="G13" i="10"/>
  <c r="G9" i="10"/>
  <c r="F12" i="10"/>
  <c r="F8" i="10"/>
  <c r="G9" i="7"/>
  <c r="G10" i="7"/>
  <c r="G11" i="7"/>
  <c r="G12" i="7"/>
  <c r="G13" i="7"/>
  <c r="G8" i="7"/>
  <c r="F9" i="7"/>
  <c r="F10" i="7"/>
  <c r="F11" i="7"/>
  <c r="F12" i="7"/>
  <c r="F13" i="7"/>
  <c r="F6" i="7" l="1"/>
  <c r="E10" i="8" s="1"/>
  <c r="G15" i="7"/>
  <c r="H8" i="10"/>
  <c r="I8" i="10" s="1"/>
  <c r="J8" i="10" s="1"/>
  <c r="H12" i="10"/>
  <c r="I12" i="10" s="1"/>
  <c r="J12" i="10" s="1"/>
  <c r="I15" i="10"/>
  <c r="J15" i="10" s="1"/>
  <c r="H13" i="10"/>
  <c r="I13" i="10" s="1"/>
  <c r="J13" i="10" s="1"/>
  <c r="H9" i="10"/>
  <c r="I9" i="10" s="1"/>
  <c r="J9" i="10" s="1"/>
  <c r="F12" i="5"/>
  <c r="F13" i="5"/>
  <c r="F14" i="5"/>
  <c r="F15" i="5"/>
  <c r="F16" i="5"/>
  <c r="F17" i="5"/>
  <c r="F18" i="5"/>
  <c r="F19" i="5"/>
  <c r="F8" i="5"/>
  <c r="F9" i="5"/>
  <c r="F10" i="5"/>
  <c r="F11" i="5"/>
  <c r="E8" i="4"/>
  <c r="E9" i="4"/>
  <c r="E7" i="8"/>
  <c r="F14" i="7" l="1"/>
  <c r="E11" i="8" s="1"/>
  <c r="G16" i="7"/>
  <c r="E13" i="8" s="1"/>
  <c r="F6" i="5"/>
  <c r="F20" i="5" s="1"/>
  <c r="E6" i="4"/>
  <c r="E18" i="4" s="1"/>
  <c r="E8" i="8" s="1"/>
  <c r="E9" i="8" s="1"/>
  <c r="E12" i="8" l="1"/>
  <c r="E14" i="8" s="1"/>
  <c r="E16" i="8" s="1"/>
  <c r="E6" i="9" s="1"/>
  <c r="E7" i="9" l="1"/>
  <c r="E8" i="9" s="1"/>
  <c r="E9" i="9" l="1"/>
  <c r="E10" i="9" s="1"/>
</calcChain>
</file>

<file path=xl/sharedStrings.xml><?xml version="1.0" encoding="utf-8"?>
<sst xmlns="http://schemas.openxmlformats.org/spreadsheetml/2006/main" count="407" uniqueCount="251">
  <si>
    <t>TT</t>
  </si>
  <si>
    <t>Mô tả yêu cầu</t>
  </si>
  <si>
    <t>Phân loại</t>
  </si>
  <si>
    <t>Ghi chú</t>
  </si>
  <si>
    <t>BẢNG SẮP XẾP THỨ TỰ ƯU TIÊN CÁC YÊU CẦU</t>
  </si>
  <si>
    <t>Phụ lục II</t>
  </si>
  <si>
    <t>BẢNG CHUYỂN ĐỔI YÊU CẦU CHỨC NĂNG SANG</t>
  </si>
  <si>
    <t>TRƯỜNG HỢP SỬ DỤNG (USE-CASE)</t>
  </si>
  <si>
    <t>Tên Use-case</t>
  </si>
  <si>
    <t>Tên tác nhân chính</t>
  </si>
  <si>
    <t>Tên tác nhân phụ</t>
  </si>
  <si>
    <t>Mô tả  trường hợp sử dụng</t>
  </si>
  <si>
    <t>Mức độ cần thiết</t>
  </si>
  <si>
    <t>TRAO ĐỔI THÔNG TIN VỚI PHẦN MỀM</t>
  </si>
  <si>
    <t>Loại Actor</t>
  </si>
  <si>
    <t>Mô tả</t>
  </si>
  <si>
    <t>Số tác nhân</t>
  </si>
  <si>
    <t>Điểm của từng loại tác nhân</t>
  </si>
  <si>
    <t xml:space="preserve">Đơn giản </t>
  </si>
  <si>
    <t>Thuộc loại giao diện của chương trình</t>
  </si>
  <si>
    <t xml:space="preserve">Trung bình </t>
  </si>
  <si>
    <t>Giao diện tương tác hoặc phục vụ một giao thức hoạt động</t>
  </si>
  <si>
    <t xml:space="preserve">Phức tạp </t>
  </si>
  <si>
    <t>Giao diện đồ họa</t>
  </si>
  <si>
    <t>Cộng (1+2+3)</t>
  </si>
  <si>
    <t>TAW</t>
  </si>
  <si>
    <t>Phụ lục IV</t>
  </si>
  <si>
    <t>BẢNG TÍNH TOÁN ĐIỂM CÁC TRƯỜNG HỢP SỬ DỤNG (USE-CASE)</t>
  </si>
  <si>
    <t>STT</t>
  </si>
  <si>
    <t>Loại</t>
  </si>
  <si>
    <t>Số trường hợp sử dụng</t>
  </si>
  <si>
    <t>Điểm của từng loại trường hợp sử dụng</t>
  </si>
  <si>
    <t>B</t>
  </si>
  <si>
    <t>Đơn giản</t>
  </si>
  <si>
    <t>Trung bình</t>
  </si>
  <si>
    <t>Phức tạp</t>
  </si>
  <si>
    <t>M</t>
  </si>
  <si>
    <t>T</t>
  </si>
  <si>
    <t>Cộng 1+2+3</t>
  </si>
  <si>
    <t>TBF</t>
  </si>
  <si>
    <t>Phụ lục V</t>
  </si>
  <si>
    <t>BẢNG TÍNH TOÁN HỆ SỐ PHỨC TẠP KỸ THUẬT-CÔNG NGHỆ</t>
  </si>
  <si>
    <t>Các hệ số</t>
  </si>
  <si>
    <t>Trọng sô</t>
  </si>
  <si>
    <t>Giá trị xếp hạng</t>
  </si>
  <si>
    <t>Kết quả</t>
  </si>
  <si>
    <t>I</t>
  </si>
  <si>
    <t>Hệ số KT-CN (TFW)</t>
  </si>
  <si>
    <t xml:space="preserve">Hệ thống phân tán </t>
  </si>
  <si>
    <t xml:space="preserve">Tính chất đáp ứng tức thời hoặc yêu cầu đảm bảo thông lượng </t>
  </si>
  <si>
    <t xml:space="preserve">Hiệu quả sử dụng trực tuyến </t>
  </si>
  <si>
    <t xml:space="preserve">Độ phức tạp của xử lý bên trong </t>
  </si>
  <si>
    <t xml:space="preserve">Mã nguồn phải tái sử dụng được </t>
  </si>
  <si>
    <t xml:space="preserve">Dễ cài đặt </t>
  </si>
  <si>
    <t xml:space="preserve">Dễ sử dụng </t>
  </si>
  <si>
    <t xml:space="preserve">Khả năng chuyển đổi </t>
  </si>
  <si>
    <t xml:space="preserve">Khả năng dễ thay đổi </t>
  </si>
  <si>
    <t xml:space="preserve">Sử dụng đồng thời </t>
  </si>
  <si>
    <t>Có các tính năng bảo mật đặc biệt</t>
  </si>
  <si>
    <t>Cung cấp truy nhập trực tiếp tới các phần mềm của các hãng thứ ba</t>
  </si>
  <si>
    <t>Yêu cầu phương tiện đào tạo đặc biệt cho người sử dụng</t>
  </si>
  <si>
    <t>II</t>
  </si>
  <si>
    <t>Hệ số phức tạp về KT-CN (TCF)</t>
  </si>
  <si>
    <t>Phụ lục VI</t>
  </si>
  <si>
    <t xml:space="preserve">BẢNG TÍNH TOÁN HỆ SỐ TÁC ĐỘNG MÔI TRƯỜNG VÀ NHÓM LÀM </t>
  </si>
  <si>
    <t>VIỆC, HỆ SỐ PHỨC TẠP VỀ MÔI TRƯỜNG</t>
  </si>
  <si>
    <t>Kỹ năng</t>
  </si>
  <si>
    <t>Điểm đánh giá</t>
  </si>
  <si>
    <t>Kỹ năng lập trình</t>
  </si>
  <si>
    <t>VB</t>
  </si>
  <si>
    <t>Kiến thức về phần mềm</t>
  </si>
  <si>
    <t>Frontpage</t>
  </si>
  <si>
    <t>MS Word</t>
  </si>
  <si>
    <t>MS Excel</t>
  </si>
  <si>
    <t>MS Access</t>
  </si>
  <si>
    <t>Visio</t>
  </si>
  <si>
    <r>
      <t xml:space="preserve">Hiểu biết về qui trình và kinh nghiệm thực tế </t>
    </r>
    <r>
      <rPr>
        <sz val="13"/>
        <color rgb="FF000000"/>
        <rFont val="Times New Roman"/>
        <family val="1"/>
      </rPr>
      <t>(ghi rõ loại)</t>
    </r>
  </si>
  <si>
    <t xml:space="preserve">Có kinh nghiệm về ứng dụng tương tự </t>
  </si>
  <si>
    <t>Có khả năng lãnh đạo Nhóm</t>
  </si>
  <si>
    <t>Có tính cách năng động</t>
  </si>
  <si>
    <r>
      <t xml:space="preserve">Loại khác </t>
    </r>
    <r>
      <rPr>
        <sz val="13"/>
        <color rgb="FF000000"/>
        <rFont val="Times New Roman"/>
        <family val="1"/>
      </rPr>
      <t>(ghi rõ loại)</t>
    </r>
  </si>
  <si>
    <t>Các hệ số tác động môi trường</t>
  </si>
  <si>
    <t>Trọng số</t>
  </si>
  <si>
    <t>Độ ổn định kinh nghiệm</t>
  </si>
  <si>
    <t>Hệ số tác động môi trường và nhóm làm việc (EFW)</t>
  </si>
  <si>
    <t>Đánh giá cho từng thành viên</t>
  </si>
  <si>
    <t>Tính chất năng động</t>
  </si>
  <si>
    <t>Đánh giá chung cho Dự án</t>
  </si>
  <si>
    <t>Độ ổn định của các yêu cầu</t>
  </si>
  <si>
    <t>Dùng ngôn ngữ lập trình loại khó</t>
  </si>
  <si>
    <t>Hệ số phức tạp về môi trường (EF)</t>
  </si>
  <si>
    <t>III</t>
  </si>
  <si>
    <t>Độ ổn định kinh nghiệm (ES)</t>
  </si>
  <si>
    <t>IV</t>
  </si>
  <si>
    <t>Nội suy thời gian lao động (P)</t>
  </si>
  <si>
    <t>BẢNG TÍNH TOÁN GIÁ TRỊ PHẦN MỀM</t>
  </si>
  <si>
    <t>Hạng mục</t>
  </si>
  <si>
    <t>Diễn giải</t>
  </si>
  <si>
    <t>Giá trị</t>
  </si>
  <si>
    <t>Tính điểm trường hợp sử dụng (Use-case)</t>
  </si>
  <si>
    <t>Điểm Actor (TAW)</t>
  </si>
  <si>
    <t>Phụ lục III</t>
  </si>
  <si>
    <t>Điểm Use-case (TBF)</t>
  </si>
  <si>
    <t>Tính điểm UUCP</t>
  </si>
  <si>
    <t>UUCP = TAW +TBF</t>
  </si>
  <si>
    <t>TCF = 0,6 + (0,01 x TFW)</t>
  </si>
  <si>
    <t>EF = 1,4 + (-0,03 x EFW)</t>
  </si>
  <si>
    <t>Tính điểm AUCP</t>
  </si>
  <si>
    <t>AUCP = UUCP x TCF x EF</t>
  </si>
  <si>
    <t>P : người/giờ/AUCP</t>
  </si>
  <si>
    <t>Giá trị nỗ lực thực tế (E)</t>
  </si>
  <si>
    <t>E = 10/6 x AUCP</t>
  </si>
  <si>
    <t>Mức lương lao động bình quân (H)</t>
  </si>
  <si>
    <t xml:space="preserve">H: người/giờ </t>
  </si>
  <si>
    <t>V</t>
  </si>
  <si>
    <t>Giá trị phần mềm nội bộ (G)</t>
  </si>
  <si>
    <t>G = 1,4 x E x P x H</t>
  </si>
  <si>
    <t>BẢNG TỔNG HỢP CHI PHÍ PHẦN MỀM</t>
  </si>
  <si>
    <t>Khoản mục chi phí</t>
  </si>
  <si>
    <t>Cách tính</t>
  </si>
  <si>
    <t>Ký hiệu</t>
  </si>
  <si>
    <t>Giá trị phần mềm</t>
  </si>
  <si>
    <t>1,4 x E x P x H</t>
  </si>
  <si>
    <t>G</t>
  </si>
  <si>
    <t>Chi phí chung</t>
  </si>
  <si>
    <t>G x tỷ lệ</t>
  </si>
  <si>
    <t>C</t>
  </si>
  <si>
    <t>Thu nhập chịu thuế tính trước</t>
  </si>
  <si>
    <t>(G+C) x tỷ lệ</t>
  </si>
  <si>
    <t>TL</t>
  </si>
  <si>
    <t>Chi phí phần mềm</t>
  </si>
  <si>
    <t>G + C + TL</t>
  </si>
  <si>
    <r>
      <t>G</t>
    </r>
    <r>
      <rPr>
        <vertAlign val="subscript"/>
        <sz val="14"/>
        <color rgb="FF000000"/>
        <rFont val="Times New Roman"/>
        <family val="1"/>
      </rPr>
      <t>PM</t>
    </r>
  </si>
  <si>
    <t>TỔNG CỘNG</t>
  </si>
  <si>
    <t>Loại trường hợp sử dụng</t>
  </si>
  <si>
    <t>Hệ số BMT</t>
  </si>
  <si>
    <t>VBA (Visual Basic for Application)</t>
  </si>
  <si>
    <t>SQL Server / MySQL</t>
  </si>
  <si>
    <t>Hiểu biết về quy trình và kinh nghiệm thực tế</t>
  </si>
  <si>
    <t>Có kỹ năng phân tích và thiết kế hệ thống</t>
  </si>
  <si>
    <t>Có khả năng sử dụng các thuật sỹ (Wizard và Builder) trợ giúp thiết kế giao diện</t>
  </si>
  <si>
    <t>Có khả năng tự xây dựng các ứng dụng tin học cho phòng ban, ngành bằng phần mềm MS Access</t>
  </si>
  <si>
    <t>Có khả năng lập kế hoạch, phân chia thời gian</t>
  </si>
  <si>
    <t>Đồng</t>
  </si>
  <si>
    <t>Lương cơ bản</t>
  </si>
  <si>
    <t>Phụ cấp 1</t>
  </si>
  <si>
    <t>Phụ cấp 2</t>
  </si>
  <si>
    <t>Bảo Hiểm</t>
  </si>
  <si>
    <t>Lương</t>
  </si>
  <si>
    <t>Lương Ngày</t>
  </si>
  <si>
    <t>Lương giờ</t>
  </si>
  <si>
    <t>Chi Phí Chung</t>
  </si>
  <si>
    <t>Phụ lục I</t>
  </si>
  <si>
    <t>PHỤ LỤC VII</t>
  </si>
  <si>
    <t>PHỤ LỤC VIII</t>
  </si>
  <si>
    <t>Phụ lục IX</t>
  </si>
  <si>
    <t>Phụ lục X</t>
  </si>
  <si>
    <t>Lương:</t>
  </si>
  <si>
    <t>Hệ số:</t>
  </si>
  <si>
    <t>đồng/tháng</t>
  </si>
  <si>
    <t>Bậc</t>
  </si>
  <si>
    <t>Hệ số</t>
  </si>
  <si>
    <t>Đơn vị tính: %</t>
  </si>
  <si>
    <t>Mức độ</t>
  </si>
  <si>
    <t>Dữ liệu đầu vào (Input Data)</t>
  </si>
  <si>
    <t>Các yêu cầu truy vấn (Query)</t>
  </si>
  <si>
    <t>Dữ liệu đầu vào</t>
  </si>
  <si>
    <t>Tên phần mềm: Website bán hoa 4u - Shop</t>
  </si>
  <si>
    <t>Đăng ký</t>
  </si>
  <si>
    <t>Khách</t>
  </si>
  <si>
    <t>Xác thực người dùng</t>
  </si>
  <si>
    <t>Đặt hàng</t>
  </si>
  <si>
    <t>Thành viên có thể đặt hàng</t>
  </si>
  <si>
    <t>Thanh toán</t>
  </si>
  <si>
    <t>Quản lý đơn hàng</t>
  </si>
  <si>
    <t>Quản lý phản hồi</t>
  </si>
  <si>
    <t>Quản lý tin tức</t>
  </si>
  <si>
    <t>Quản trị viên</t>
  </si>
  <si>
    <t>Thành viên có thể xem giỏ hàng</t>
  </si>
  <si>
    <t>Nhân viên có thể tìm kiếm tin tức</t>
  </si>
  <si>
    <t>Nhân viên có thể tìm kiếm chương trình khuyến mãi</t>
  </si>
  <si>
    <t>Quản trị viên có thể cập nhật thông tin nhân viên</t>
  </si>
  <si>
    <t>Quản trị viên quản lí nhân viên</t>
  </si>
  <si>
    <t>Quản trị viên có thể phân quyền nhân viên</t>
  </si>
  <si>
    <t>Quản trị viên có thể tìm kiếm nhân viên</t>
  </si>
  <si>
    <t>Quản trị viên có thể lập báo cáo và thống kê</t>
  </si>
  <si>
    <t>Nhân viên có thể quản lí khách hàng</t>
  </si>
  <si>
    <t>Nhân viên có thể tìm kiếm khách hàng</t>
  </si>
  <si>
    <t>Nhân viên có thể cập nhật thông tin nhân viên</t>
  </si>
  <si>
    <t>Nhân viên có thể quản lí chương trình khuyến mãi</t>
  </si>
  <si>
    <t>Nhân viên có thể cập nhật chương trình khuyến mãi</t>
  </si>
  <si>
    <t>Nhân viên có thể quản lí danh mục hoa</t>
  </si>
  <si>
    <t>Nhân viên có thể cập nhật danh mục hoa</t>
  </si>
  <si>
    <t>Nhân viên có thể tìm kiếm danh mục hoa</t>
  </si>
  <si>
    <t>Nhân viên có thể quản lí tin tức</t>
  </si>
  <si>
    <t>Nhân viên có thể cập nhật tin tức</t>
  </si>
  <si>
    <t>Nhân viên có thể quản lí phản hồi</t>
  </si>
  <si>
    <t>Nhân viên có thể trả lời các phản hồi</t>
  </si>
  <si>
    <t>Nhân viên quản lí đơn hàng</t>
  </si>
  <si>
    <t>Nhân viên cập nhật đơn hàng</t>
  </si>
  <si>
    <t>Nhân viên tìm kiếm đơn hàng</t>
  </si>
  <si>
    <t>Thành viên có thể xác thực người dùng</t>
  </si>
  <si>
    <t>Thành viên có thể cập nhật thông tin cá nhân</t>
  </si>
  <si>
    <t>Thành viên có thể thanh toán</t>
  </si>
  <si>
    <t>Thành viên có thể cập nhật giỏ hàng</t>
  </si>
  <si>
    <t>Thành viên có thể cập xem giỏ hàng</t>
  </si>
  <si>
    <t>Thành viên có thể gửi phản hồi</t>
  </si>
  <si>
    <t>Khách có thể xem các bó hoa</t>
  </si>
  <si>
    <t>Khách có thể xem các bó hoa gợi ý</t>
  </si>
  <si>
    <t>Khách có thể lướt qua tất cả các bó hoa</t>
  </si>
  <si>
    <t>Khách có thể tìm kiếm các bó hoa</t>
  </si>
  <si>
    <t>Khách có thể xem thông tin bó hoa</t>
  </si>
  <si>
    <t>Khách có thể đăng ký tài khoản</t>
  </si>
  <si>
    <t>Khách có thể xác nhận email</t>
  </si>
  <si>
    <t>Quản lí nhân viên</t>
  </si>
  <si>
    <t>Quản trị viên có thể xem thông tin nhân viên</t>
  </si>
  <si>
    <t>Quản trị viên có thể cấp phân quyền nhân viên</t>
  </si>
  <si>
    <t>Báo cáo thống kê</t>
  </si>
  <si>
    <t>Quản lí khách hàng</t>
  </si>
  <si>
    <t>Quản trị viên, Nhân viên</t>
  </si>
  <si>
    <t>Quản trị viên, nhân viên có thể tìm kiếm khách hàng</t>
  </si>
  <si>
    <t>Quản trị viên, nhân viên có thể cập nhật thông tin khách hàng</t>
  </si>
  <si>
    <t>Quản lí chương trình khuyến mãi</t>
  </si>
  <si>
    <t>Quản trị viên, nhân viên có thể cập nhật chương trình khuyến mãi</t>
  </si>
  <si>
    <t>Quản trị viên, nhân viên có thể tìm kiếm chương trình khuyến mãi</t>
  </si>
  <si>
    <t>Quản lí danh mục hoa</t>
  </si>
  <si>
    <t>Quản trị viên, nhân viên có thể cập nhật danh mục hoa</t>
  </si>
  <si>
    <t>Quản trị viên, nhân viên có thể tìm kiếm danh mục hoa</t>
  </si>
  <si>
    <t>Quản trị viên, nhân viên có thể cập nhật tin tức</t>
  </si>
  <si>
    <t>Quản trị viên, nhân viên có thể tìm kiếm tin tức</t>
  </si>
  <si>
    <t>Quản trị viên, nhân viên có thể trả lời phản hồi</t>
  </si>
  <si>
    <t>Quản trị viên, nhân viên có thể cập nhật đơn hàng</t>
  </si>
  <si>
    <t>Quản trị viên, nhân viên có thể tìm kiếm  đơn hàng</t>
  </si>
  <si>
    <t>Quản trị viên, Nhân viên, Thành Viên</t>
  </si>
  <si>
    <t>Thành viên</t>
  </si>
  <si>
    <t>Thành viên có thể thanh toán giỏ hàng</t>
  </si>
  <si>
    <t xml:space="preserve"> Thành viên</t>
  </si>
  <si>
    <t>Thành viên có thể thanh toán sau khi nhận hàng</t>
  </si>
  <si>
    <t>Thành viên có thể thanh toán bằng thẻ tín dụng</t>
  </si>
  <si>
    <t>Thành viên có thể thanh toán pay pal</t>
  </si>
  <si>
    <t>Gửi phản hồi</t>
  </si>
  <si>
    <t>Thành viên có thể gửi phản hồi về cho shop hoa</t>
  </si>
  <si>
    <t>Xem bó hoa</t>
  </si>
  <si>
    <t>Thành viên có thể tìm kiếm bó hoa</t>
  </si>
  <si>
    <t>Thành viên có thể xem các bó hoa</t>
  </si>
  <si>
    <t>Thành viên có thể lướt qua tất cả các bó hoa</t>
  </si>
  <si>
    <t>Thành viên có thể xem các bó hoa gợi ý</t>
  </si>
  <si>
    <t>Khách xác nhận email</t>
  </si>
  <si>
    <t>BẢNG TÍNH TOÁN ĐIỂM CÁC TÁC NHÂN (ACTORS) TƯƠNG TÁC</t>
  </si>
  <si>
    <t>BẢNG TÍNH TOÁN ĐIỂM CÁC HỆ SỐ TÁC ĐỘNG MÔI TRƯỜNG</t>
  </si>
  <si>
    <t>VÀ NHÓM LÀM VIỆC (EFW)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</si>
</sst>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3.5"/>
      <color rgb="FF000000"/>
      <name val="Times New Roman"/>
      <family val="1"/>
    </font>
    <font>
      <vertAlign val="subscript"/>
      <sz val="14"/>
      <color rgb="FF000000"/>
      <name val="Times New Roman"/>
      <family val="1"/>
    </font>
    <font>
      <b/>
      <sz val="9"/>
      <color rgb="FF000000"/>
      <name val="CIDFont+F2"/>
    </font>
    <font>
      <sz val="9"/>
      <color rgb="FF000000"/>
      <name val="CIDFont+F4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/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2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Alignment="1">
      <alignment vertical="center"/>
    </xf>
    <xf numFmtId="3" fontId="3" fillId="0" borderId="9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2" fontId="5" fillId="0" borderId="9" xfId="0" applyNumberFormat="1" applyFont="1" applyBorder="1" applyAlignment="1">
      <alignment horizontal="center" vertical="center" wrapText="1"/>
    </xf>
    <xf numFmtId="4" fontId="5" fillId="0" borderId="9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13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justify" vertical="center" wrapText="1"/>
    </xf>
    <xf numFmtId="0" fontId="6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justify" vertical="center" wrapText="1"/>
    </xf>
    <xf numFmtId="0" fontId="13" fillId="0" borderId="4" xfId="0" applyFont="1" applyBorder="1" applyAlignment="1">
      <alignment horizontal="justify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3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3" fontId="6" fillId="0" borderId="11" xfId="0" applyNumberFormat="1" applyFont="1" applyBorder="1" applyAlignment="1">
      <alignment horizontal="center"/>
    </xf>
    <xf numFmtId="4" fontId="6" fillId="0" borderId="11" xfId="0" applyNumberFormat="1" applyFont="1" applyBorder="1" applyAlignment="1">
      <alignment horizontal="center"/>
    </xf>
    <xf numFmtId="0" fontId="13" fillId="0" borderId="0" xfId="0" applyFont="1"/>
    <xf numFmtId="0" fontId="1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1"/>
  <sheetViews>
    <sheetView workbookViewId="0">
      <selection activeCell="B3" sqref="B3:E3"/>
    </sheetView>
  </sheetViews>
  <sheetFormatPr defaultRowHeight="16.5"/>
  <cols>
    <col min="1" max="1" width="9.140625" style="40"/>
    <col min="2" max="2" width="10.140625" style="40" customWidth="1"/>
    <col min="3" max="3" width="32.140625" style="40" customWidth="1"/>
    <col min="4" max="4" width="33.85546875" style="40" customWidth="1"/>
    <col min="5" max="5" width="20.140625" style="40" customWidth="1"/>
    <col min="6" max="16384" width="9.140625" style="40"/>
  </cols>
  <sheetData>
    <row r="1" spans="2:7" ht="18.75" customHeight="1">
      <c r="B1" s="46" t="s">
        <v>152</v>
      </c>
      <c r="C1" s="46"/>
      <c r="D1" s="46"/>
      <c r="E1" s="46"/>
      <c r="F1" s="45"/>
      <c r="G1" s="45"/>
    </row>
    <row r="2" spans="2:7" ht="18.75" customHeight="1">
      <c r="B2" s="46" t="s">
        <v>4</v>
      </c>
      <c r="C2" s="46"/>
      <c r="D2" s="46"/>
      <c r="E2" s="46"/>
      <c r="F2" s="41"/>
      <c r="G2" s="41"/>
    </row>
    <row r="3" spans="2:7" ht="18.75" customHeight="1">
      <c r="B3" s="46" t="s">
        <v>167</v>
      </c>
      <c r="C3" s="46"/>
      <c r="D3" s="46"/>
      <c r="E3" s="46"/>
      <c r="F3" s="25"/>
      <c r="G3" s="25"/>
    </row>
    <row r="5" spans="2:7">
      <c r="B5" s="38" t="s">
        <v>0</v>
      </c>
      <c r="C5" s="38" t="s">
        <v>1</v>
      </c>
      <c r="D5" s="38" t="s">
        <v>2</v>
      </c>
      <c r="E5" s="38" t="s">
        <v>163</v>
      </c>
    </row>
    <row r="6" spans="2:7">
      <c r="B6" s="22">
        <v>1</v>
      </c>
      <c r="C6" s="39" t="s">
        <v>182</v>
      </c>
      <c r="D6" s="39" t="s">
        <v>164</v>
      </c>
      <c r="E6" s="39" t="s">
        <v>33</v>
      </c>
    </row>
    <row r="7" spans="2:7" ht="33">
      <c r="B7" s="22">
        <v>2</v>
      </c>
      <c r="C7" s="39" t="s">
        <v>183</v>
      </c>
      <c r="D7" s="39" t="s">
        <v>164</v>
      </c>
      <c r="E7" s="39" t="s">
        <v>33</v>
      </c>
    </row>
    <row r="8" spans="2:7" ht="33">
      <c r="B8" s="22">
        <v>3</v>
      </c>
      <c r="C8" s="39" t="s">
        <v>184</v>
      </c>
      <c r="D8" s="39" t="s">
        <v>165</v>
      </c>
      <c r="E8" s="39" t="s">
        <v>34</v>
      </c>
    </row>
    <row r="9" spans="2:7" ht="33">
      <c r="B9" s="22">
        <v>4</v>
      </c>
      <c r="C9" s="39" t="s">
        <v>181</v>
      </c>
      <c r="D9" s="39" t="s">
        <v>164</v>
      </c>
      <c r="E9" s="39" t="s">
        <v>33</v>
      </c>
    </row>
    <row r="10" spans="2:7" ht="33">
      <c r="B10" s="22">
        <v>5</v>
      </c>
      <c r="C10" s="39" t="s">
        <v>185</v>
      </c>
      <c r="D10" s="39" t="s">
        <v>165</v>
      </c>
      <c r="E10" s="39" t="s">
        <v>34</v>
      </c>
    </row>
    <row r="11" spans="2:7" ht="33">
      <c r="B11" s="22">
        <v>6</v>
      </c>
      <c r="C11" s="39" t="s">
        <v>186</v>
      </c>
      <c r="D11" s="39" t="s">
        <v>164</v>
      </c>
      <c r="E11" s="39" t="s">
        <v>33</v>
      </c>
    </row>
    <row r="12" spans="2:7" ht="33">
      <c r="B12" s="22">
        <v>7</v>
      </c>
      <c r="C12" s="39" t="s">
        <v>187</v>
      </c>
      <c r="D12" s="39" t="s">
        <v>165</v>
      </c>
      <c r="E12" s="39" t="s">
        <v>34</v>
      </c>
    </row>
    <row r="13" spans="2:7" ht="33">
      <c r="B13" s="22">
        <v>8</v>
      </c>
      <c r="C13" s="39" t="s">
        <v>188</v>
      </c>
      <c r="D13" s="39" t="s">
        <v>164</v>
      </c>
      <c r="E13" s="39" t="s">
        <v>33</v>
      </c>
    </row>
    <row r="14" spans="2:7" ht="33">
      <c r="B14" s="22">
        <v>9</v>
      </c>
      <c r="C14" s="39" t="s">
        <v>189</v>
      </c>
      <c r="D14" s="39" t="s">
        <v>166</v>
      </c>
      <c r="E14" s="39" t="s">
        <v>33</v>
      </c>
    </row>
    <row r="15" spans="2:7" ht="33">
      <c r="B15" s="22">
        <v>10</v>
      </c>
      <c r="C15" s="39" t="s">
        <v>180</v>
      </c>
      <c r="D15" s="39" t="s">
        <v>164</v>
      </c>
      <c r="E15" s="39" t="s">
        <v>33</v>
      </c>
    </row>
    <row r="16" spans="2:7" ht="33">
      <c r="B16" s="22">
        <v>11</v>
      </c>
      <c r="C16" s="39" t="s">
        <v>190</v>
      </c>
      <c r="D16" s="39" t="s">
        <v>164</v>
      </c>
      <c r="E16" s="39" t="s">
        <v>33</v>
      </c>
    </row>
    <row r="17" spans="2:5" ht="33">
      <c r="B17" s="22">
        <v>12</v>
      </c>
      <c r="C17" s="39" t="s">
        <v>191</v>
      </c>
      <c r="D17" s="39" t="s">
        <v>164</v>
      </c>
      <c r="E17" s="39" t="s">
        <v>33</v>
      </c>
    </row>
    <row r="18" spans="2:5" ht="33">
      <c r="B18" s="22">
        <v>13</v>
      </c>
      <c r="C18" s="39" t="s">
        <v>192</v>
      </c>
      <c r="D18" s="39" t="s">
        <v>164</v>
      </c>
      <c r="E18" s="39" t="s">
        <v>33</v>
      </c>
    </row>
    <row r="19" spans="2:5" ht="33">
      <c r="B19" s="22">
        <v>14</v>
      </c>
      <c r="C19" s="39" t="s">
        <v>193</v>
      </c>
      <c r="D19" s="39" t="s">
        <v>165</v>
      </c>
      <c r="E19" s="39" t="s">
        <v>34</v>
      </c>
    </row>
    <row r="20" spans="2:5">
      <c r="B20" s="22">
        <v>15</v>
      </c>
      <c r="C20" s="39" t="s">
        <v>194</v>
      </c>
      <c r="D20" s="39" t="s">
        <v>164</v>
      </c>
      <c r="E20" s="39" t="s">
        <v>33</v>
      </c>
    </row>
    <row r="21" spans="2:5" ht="33">
      <c r="B21" s="22">
        <v>16</v>
      </c>
      <c r="C21" s="39" t="s">
        <v>195</v>
      </c>
      <c r="D21" s="39" t="s">
        <v>164</v>
      </c>
      <c r="E21" s="39" t="s">
        <v>33</v>
      </c>
    </row>
    <row r="22" spans="2:5" ht="33">
      <c r="B22" s="22">
        <v>17</v>
      </c>
      <c r="C22" s="39" t="s">
        <v>179</v>
      </c>
      <c r="D22" s="39" t="s">
        <v>165</v>
      </c>
      <c r="E22" s="39" t="s">
        <v>34</v>
      </c>
    </row>
    <row r="23" spans="2:5" ht="33">
      <c r="B23" s="22">
        <v>18</v>
      </c>
      <c r="C23" s="39" t="s">
        <v>196</v>
      </c>
      <c r="D23" s="39" t="s">
        <v>164</v>
      </c>
      <c r="E23" s="39" t="s">
        <v>33</v>
      </c>
    </row>
    <row r="24" spans="2:5" ht="33">
      <c r="B24" s="22">
        <v>19</v>
      </c>
      <c r="C24" s="39" t="s">
        <v>197</v>
      </c>
      <c r="D24" s="39" t="s">
        <v>164</v>
      </c>
      <c r="E24" s="39" t="s">
        <v>33</v>
      </c>
    </row>
    <row r="25" spans="2:5">
      <c r="B25" s="22">
        <v>20</v>
      </c>
      <c r="C25" s="39" t="s">
        <v>198</v>
      </c>
      <c r="D25" s="39" t="s">
        <v>164</v>
      </c>
      <c r="E25" s="39" t="s">
        <v>33</v>
      </c>
    </row>
    <row r="26" spans="2:5">
      <c r="B26" s="22">
        <v>21</v>
      </c>
      <c r="C26" s="39" t="s">
        <v>199</v>
      </c>
      <c r="D26" s="39" t="s">
        <v>164</v>
      </c>
      <c r="E26" s="39" t="s">
        <v>33</v>
      </c>
    </row>
    <row r="27" spans="2:5">
      <c r="B27" s="22">
        <v>22</v>
      </c>
      <c r="C27" s="39" t="s">
        <v>200</v>
      </c>
      <c r="D27" s="39" t="s">
        <v>165</v>
      </c>
      <c r="E27" s="39" t="s">
        <v>33</v>
      </c>
    </row>
    <row r="28" spans="2:5" ht="33">
      <c r="B28" s="22">
        <v>23</v>
      </c>
      <c r="C28" s="39" t="s">
        <v>201</v>
      </c>
      <c r="D28" s="39" t="s">
        <v>164</v>
      </c>
      <c r="E28" s="39" t="s">
        <v>33</v>
      </c>
    </row>
    <row r="29" spans="2:5" ht="33">
      <c r="B29" s="22">
        <v>24</v>
      </c>
      <c r="C29" s="39" t="s">
        <v>202</v>
      </c>
      <c r="D29" s="39" t="s">
        <v>164</v>
      </c>
      <c r="E29" s="39" t="s">
        <v>33</v>
      </c>
    </row>
    <row r="30" spans="2:5">
      <c r="B30" s="22">
        <v>25</v>
      </c>
      <c r="C30" s="39" t="s">
        <v>172</v>
      </c>
      <c r="D30" s="39" t="s">
        <v>164</v>
      </c>
      <c r="E30" s="39" t="s">
        <v>33</v>
      </c>
    </row>
    <row r="31" spans="2:5">
      <c r="B31" s="22">
        <v>26</v>
      </c>
      <c r="C31" s="39" t="s">
        <v>203</v>
      </c>
      <c r="D31" s="39" t="s">
        <v>164</v>
      </c>
      <c r="E31" s="39" t="s">
        <v>33</v>
      </c>
    </row>
    <row r="32" spans="2:5" ht="33">
      <c r="B32" s="22">
        <v>27</v>
      </c>
      <c r="C32" s="39" t="s">
        <v>204</v>
      </c>
      <c r="D32" s="39" t="s">
        <v>164</v>
      </c>
      <c r="E32" s="39" t="s">
        <v>33</v>
      </c>
    </row>
    <row r="33" spans="2:5" ht="33">
      <c r="B33" s="22">
        <v>28</v>
      </c>
      <c r="C33" s="39" t="s">
        <v>205</v>
      </c>
      <c r="D33" s="39" t="s">
        <v>165</v>
      </c>
      <c r="E33" s="39" t="s">
        <v>34</v>
      </c>
    </row>
    <row r="34" spans="2:5">
      <c r="B34" s="22">
        <v>29</v>
      </c>
      <c r="C34" s="39" t="s">
        <v>206</v>
      </c>
      <c r="D34" s="39" t="s">
        <v>164</v>
      </c>
      <c r="E34" s="39" t="s">
        <v>33</v>
      </c>
    </row>
    <row r="35" spans="2:5">
      <c r="B35" s="22">
        <v>30</v>
      </c>
      <c r="C35" s="39" t="s">
        <v>207</v>
      </c>
      <c r="D35" s="39" t="s">
        <v>165</v>
      </c>
      <c r="E35" s="39" t="s">
        <v>33</v>
      </c>
    </row>
    <row r="36" spans="2:5" ht="33">
      <c r="B36" s="22">
        <v>31</v>
      </c>
      <c r="C36" s="39" t="s">
        <v>208</v>
      </c>
      <c r="D36" s="39" t="s">
        <v>165</v>
      </c>
      <c r="E36" s="39" t="s">
        <v>34</v>
      </c>
    </row>
    <row r="37" spans="2:5" ht="33">
      <c r="B37" s="22">
        <v>32</v>
      </c>
      <c r="C37" s="39" t="s">
        <v>209</v>
      </c>
      <c r="D37" s="39" t="s">
        <v>164</v>
      </c>
      <c r="E37" s="39" t="s">
        <v>33</v>
      </c>
    </row>
    <row r="38" spans="2:5" ht="33">
      <c r="B38" s="22">
        <v>33</v>
      </c>
      <c r="C38" s="39" t="s">
        <v>210</v>
      </c>
      <c r="D38" s="39" t="s">
        <v>165</v>
      </c>
      <c r="E38" s="39" t="s">
        <v>34</v>
      </c>
    </row>
    <row r="39" spans="2:5" ht="33">
      <c r="B39" s="22">
        <v>34</v>
      </c>
      <c r="C39" s="39" t="s">
        <v>211</v>
      </c>
      <c r="D39" s="39" t="s">
        <v>164</v>
      </c>
      <c r="E39" s="39" t="s">
        <v>33</v>
      </c>
    </row>
    <row r="40" spans="2:5">
      <c r="B40" s="22">
        <v>35</v>
      </c>
      <c r="C40" s="39" t="s">
        <v>212</v>
      </c>
      <c r="D40" s="39" t="s">
        <v>164</v>
      </c>
      <c r="E40" s="39" t="s">
        <v>33</v>
      </c>
    </row>
    <row r="41" spans="2:5">
      <c r="B41" s="22">
        <v>36</v>
      </c>
      <c r="C41" s="39" t="s">
        <v>213</v>
      </c>
      <c r="D41" s="39" t="s">
        <v>164</v>
      </c>
      <c r="E41" s="39" t="s">
        <v>33</v>
      </c>
    </row>
  </sheetData>
  <mergeCells count="3">
    <mergeCell ref="B2:E2"/>
    <mergeCell ref="B1:E1"/>
    <mergeCell ref="B3:E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workbookViewId="0">
      <selection activeCell="J13" sqref="J13"/>
    </sheetView>
  </sheetViews>
  <sheetFormatPr defaultRowHeight="15"/>
  <cols>
    <col min="3" max="3" width="33.7109375" bestFit="1" customWidth="1"/>
    <col min="4" max="4" width="18" bestFit="1" customWidth="1"/>
    <col min="5" max="5" width="30" customWidth="1"/>
    <col min="9" max="9" width="13.140625" bestFit="1" customWidth="1"/>
    <col min="10" max="10" width="32.28515625" customWidth="1"/>
    <col min="11" max="11" width="13.140625" bestFit="1" customWidth="1"/>
    <col min="12" max="12" width="19.28515625" customWidth="1"/>
  </cols>
  <sheetData>
    <row r="1" spans="2:6" ht="15" customHeight="1">
      <c r="B1" s="47" t="s">
        <v>156</v>
      </c>
      <c r="C1" s="47"/>
      <c r="D1" s="47"/>
      <c r="E1" s="47"/>
      <c r="F1" s="47"/>
    </row>
    <row r="2" spans="2:6" ht="15" customHeight="1">
      <c r="B2" s="47" t="s">
        <v>117</v>
      </c>
      <c r="C2" s="47"/>
      <c r="D2" s="47"/>
      <c r="E2" s="47"/>
      <c r="F2" s="47"/>
    </row>
    <row r="3" spans="2:6" ht="16.5">
      <c r="B3" s="48" t="s">
        <v>167</v>
      </c>
      <c r="C3" s="48"/>
      <c r="D3" s="48"/>
      <c r="E3" s="48"/>
      <c r="F3" s="48"/>
    </row>
    <row r="4" spans="2:6" ht="15.75" thickBot="1"/>
    <row r="5" spans="2:6" ht="35.25" thickBot="1">
      <c r="B5" s="12" t="s">
        <v>0</v>
      </c>
      <c r="C5" s="13" t="s">
        <v>118</v>
      </c>
      <c r="D5" s="13" t="s">
        <v>119</v>
      </c>
      <c r="E5" s="13" t="s">
        <v>98</v>
      </c>
      <c r="F5" s="13" t="s">
        <v>120</v>
      </c>
    </row>
    <row r="6" spans="2:6" ht="19.5" thickBot="1">
      <c r="B6" s="3">
        <v>1</v>
      </c>
      <c r="C6" s="14" t="s">
        <v>121</v>
      </c>
      <c r="D6" s="2" t="s">
        <v>122</v>
      </c>
      <c r="E6" s="26">
        <f>'B9'!E16</f>
        <v>370803068.99999982</v>
      </c>
      <c r="F6" s="2" t="s">
        <v>123</v>
      </c>
    </row>
    <row r="7" spans="2:6" ht="15.75" customHeight="1" thickBot="1">
      <c r="B7" s="3">
        <v>2</v>
      </c>
      <c r="C7" s="14" t="s">
        <v>124</v>
      </c>
      <c r="D7" s="2" t="s">
        <v>125</v>
      </c>
      <c r="E7" s="26">
        <f>E6*D14/100</f>
        <v>241021994.84999987</v>
      </c>
      <c r="F7" s="2" t="s">
        <v>126</v>
      </c>
    </row>
    <row r="8" spans="2:6" ht="21" customHeight="1" thickBot="1">
      <c r="B8" s="3">
        <v>3</v>
      </c>
      <c r="C8" s="14" t="s">
        <v>127</v>
      </c>
      <c r="D8" s="2" t="s">
        <v>128</v>
      </c>
      <c r="E8" s="26">
        <f>(E6+E7)*E14/100</f>
        <v>36709503.830999978</v>
      </c>
      <c r="F8" s="2" t="s">
        <v>129</v>
      </c>
    </row>
    <row r="9" spans="2:6" ht="21" thickBot="1">
      <c r="B9" s="3">
        <v>4</v>
      </c>
      <c r="C9" s="14" t="s">
        <v>130</v>
      </c>
      <c r="D9" s="2" t="s">
        <v>131</v>
      </c>
      <c r="E9" s="26">
        <f>E6+E7+E8</f>
        <v>648534567.68099964</v>
      </c>
      <c r="F9" s="2" t="s">
        <v>132</v>
      </c>
    </row>
    <row r="10" spans="2:6" ht="21" thickBot="1">
      <c r="B10" s="3"/>
      <c r="C10" s="15" t="s">
        <v>133</v>
      </c>
      <c r="D10" s="2" t="s">
        <v>132</v>
      </c>
      <c r="E10" s="43">
        <f>E9</f>
        <v>648534567.68099964</v>
      </c>
      <c r="F10" s="44"/>
    </row>
    <row r="12" spans="2:6" ht="16.5">
      <c r="C12" s="88" t="s">
        <v>162</v>
      </c>
      <c r="D12" s="40"/>
      <c r="E12" s="40"/>
    </row>
    <row r="13" spans="2:6" ht="33">
      <c r="C13" s="89" t="s">
        <v>0</v>
      </c>
      <c r="D13" s="89" t="s">
        <v>151</v>
      </c>
      <c r="E13" s="38" t="s">
        <v>127</v>
      </c>
    </row>
    <row r="14" spans="2:6" ht="16.5">
      <c r="C14" s="84">
        <v>1</v>
      </c>
      <c r="D14" s="84">
        <v>65</v>
      </c>
      <c r="E14" s="84">
        <v>6</v>
      </c>
    </row>
  </sheetData>
  <mergeCells count="3">
    <mergeCell ref="B1:F1"/>
    <mergeCell ref="B2:F2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6"/>
  <sheetViews>
    <sheetView zoomScaleNormal="100" workbookViewId="0">
      <selection activeCell="B2" sqref="B2:G2"/>
    </sheetView>
  </sheetViews>
  <sheetFormatPr defaultRowHeight="16.5"/>
  <cols>
    <col min="1" max="1" width="9.140625" style="40"/>
    <col min="2" max="2" width="4.140625" style="40" bestFit="1" customWidth="1"/>
    <col min="3" max="3" width="16.28515625" style="40" bestFit="1" customWidth="1"/>
    <col min="4" max="4" width="14.5703125" style="40" bestFit="1" customWidth="1"/>
    <col min="5" max="5" width="10.7109375" style="40" bestFit="1" customWidth="1"/>
    <col min="6" max="6" width="37.7109375" style="40" bestFit="1" customWidth="1"/>
    <col min="7" max="7" width="8" style="40" bestFit="1" customWidth="1"/>
    <col min="8" max="16384" width="9.140625" style="40"/>
  </cols>
  <sheetData>
    <row r="1" spans="2:10">
      <c r="B1" s="46" t="s">
        <v>5</v>
      </c>
      <c r="C1" s="46"/>
      <c r="D1" s="46"/>
      <c r="E1" s="46"/>
      <c r="F1" s="46"/>
      <c r="G1" s="46"/>
    </row>
    <row r="2" spans="2:10" ht="16.5" customHeight="1">
      <c r="B2" s="46" t="s">
        <v>6</v>
      </c>
      <c r="C2" s="46"/>
      <c r="D2" s="46"/>
      <c r="E2" s="46"/>
      <c r="F2" s="46"/>
      <c r="G2" s="46"/>
    </row>
    <row r="3" spans="2:10" ht="16.5" customHeight="1">
      <c r="B3" s="46" t="s">
        <v>7</v>
      </c>
      <c r="C3" s="46"/>
      <c r="D3" s="46"/>
      <c r="E3" s="46"/>
      <c r="F3" s="46"/>
      <c r="G3" s="46"/>
    </row>
    <row r="4" spans="2:10" ht="16.5" customHeight="1">
      <c r="B4" s="46" t="s">
        <v>167</v>
      </c>
      <c r="C4" s="46"/>
      <c r="D4" s="46"/>
      <c r="E4" s="46"/>
      <c r="F4" s="46"/>
      <c r="G4" s="46"/>
    </row>
    <row r="6" spans="2:10" ht="49.5">
      <c r="B6" s="38" t="s">
        <v>0</v>
      </c>
      <c r="C6" s="38" t="s">
        <v>8</v>
      </c>
      <c r="D6" s="38" t="s">
        <v>9</v>
      </c>
      <c r="E6" s="38" t="s">
        <v>10</v>
      </c>
      <c r="F6" s="38" t="s">
        <v>11</v>
      </c>
      <c r="G6" s="38" t="s">
        <v>12</v>
      </c>
    </row>
    <row r="7" spans="2:10" ht="48.75" customHeight="1">
      <c r="B7" s="22">
        <v>1</v>
      </c>
      <c r="C7" s="22" t="s">
        <v>214</v>
      </c>
      <c r="D7" s="22" t="s">
        <v>177</v>
      </c>
      <c r="E7" s="22"/>
      <c r="F7" s="22"/>
      <c r="G7" s="22" t="s">
        <v>32</v>
      </c>
    </row>
    <row r="8" spans="2:10" ht="33">
      <c r="B8" s="22"/>
      <c r="C8" s="22"/>
      <c r="D8" s="22"/>
      <c r="E8" s="22"/>
      <c r="F8" s="22" t="s">
        <v>215</v>
      </c>
      <c r="G8" s="22"/>
    </row>
    <row r="9" spans="2:10" ht="33">
      <c r="B9" s="22"/>
      <c r="C9" s="22"/>
      <c r="D9" s="22"/>
      <c r="E9" s="22"/>
      <c r="F9" s="22" t="s">
        <v>181</v>
      </c>
      <c r="G9" s="22"/>
    </row>
    <row r="10" spans="2:10" ht="33">
      <c r="B10" s="22"/>
      <c r="C10" s="22"/>
      <c r="D10" s="22"/>
      <c r="E10" s="22"/>
      <c r="F10" s="22" t="s">
        <v>216</v>
      </c>
      <c r="G10" s="22"/>
    </row>
    <row r="11" spans="2:10" ht="33">
      <c r="B11" s="22">
        <v>2</v>
      </c>
      <c r="C11" s="22" t="s">
        <v>217</v>
      </c>
      <c r="D11" s="22" t="s">
        <v>177</v>
      </c>
      <c r="E11" s="22"/>
      <c r="F11" s="22"/>
      <c r="G11" s="22" t="s">
        <v>37</v>
      </c>
    </row>
    <row r="12" spans="2:10" ht="33">
      <c r="B12" s="22">
        <v>3</v>
      </c>
      <c r="C12" s="22" t="s">
        <v>218</v>
      </c>
      <c r="D12" s="22" t="s">
        <v>219</v>
      </c>
      <c r="E12" s="22"/>
      <c r="F12" s="22"/>
      <c r="G12" s="22" t="s">
        <v>32</v>
      </c>
    </row>
    <row r="13" spans="2:10" ht="33">
      <c r="B13" s="22"/>
      <c r="C13" s="22"/>
      <c r="D13" s="22"/>
      <c r="E13" s="22"/>
      <c r="F13" s="22" t="s">
        <v>221</v>
      </c>
      <c r="G13" s="22"/>
    </row>
    <row r="14" spans="2:10" ht="33">
      <c r="B14" s="22"/>
      <c r="C14" s="22"/>
      <c r="D14" s="22"/>
      <c r="E14" s="22"/>
      <c r="F14" s="22" t="s">
        <v>220</v>
      </c>
      <c r="G14" s="22"/>
    </row>
    <row r="15" spans="2:10" ht="49.5">
      <c r="B15" s="22">
        <v>4</v>
      </c>
      <c r="C15" s="22" t="s">
        <v>222</v>
      </c>
      <c r="D15" s="22" t="s">
        <v>219</v>
      </c>
      <c r="E15" s="22"/>
      <c r="F15" s="22"/>
      <c r="G15" s="22" t="s">
        <v>32</v>
      </c>
      <c r="J15"/>
    </row>
    <row r="16" spans="2:10" ht="33">
      <c r="B16" s="22"/>
      <c r="C16" s="22"/>
      <c r="D16" s="22"/>
      <c r="E16" s="22"/>
      <c r="F16" s="22" t="s">
        <v>223</v>
      </c>
      <c r="G16" s="22"/>
    </row>
    <row r="17" spans="2:7" ht="33">
      <c r="B17" s="22"/>
      <c r="C17" s="22"/>
      <c r="D17" s="22"/>
      <c r="E17" s="22"/>
      <c r="F17" s="22" t="s">
        <v>224</v>
      </c>
      <c r="G17" s="22"/>
    </row>
    <row r="18" spans="2:7" ht="33">
      <c r="B18" s="22">
        <v>5</v>
      </c>
      <c r="C18" s="22" t="s">
        <v>225</v>
      </c>
      <c r="D18" s="22" t="s">
        <v>219</v>
      </c>
      <c r="E18" s="22"/>
      <c r="F18" s="22"/>
      <c r="G18" s="22" t="s">
        <v>32</v>
      </c>
    </row>
    <row r="19" spans="2:7" ht="33">
      <c r="B19" s="22"/>
      <c r="C19" s="22"/>
      <c r="D19" s="22"/>
      <c r="E19" s="22"/>
      <c r="F19" s="22" t="s">
        <v>226</v>
      </c>
      <c r="G19" s="22"/>
    </row>
    <row r="20" spans="2:7" ht="33">
      <c r="B20" s="22"/>
      <c r="C20" s="22"/>
      <c r="D20" s="22"/>
      <c r="E20" s="22"/>
      <c r="F20" s="22" t="s">
        <v>227</v>
      </c>
      <c r="G20" s="22"/>
    </row>
    <row r="21" spans="2:7" ht="33">
      <c r="B21" s="22">
        <v>6</v>
      </c>
      <c r="C21" s="22" t="s">
        <v>176</v>
      </c>
      <c r="D21" s="22" t="s">
        <v>219</v>
      </c>
      <c r="E21" s="22"/>
      <c r="F21" s="22"/>
      <c r="G21" s="22" t="s">
        <v>32</v>
      </c>
    </row>
    <row r="22" spans="2:7" ht="33">
      <c r="B22" s="22"/>
      <c r="C22" s="22"/>
      <c r="D22" s="22"/>
      <c r="E22" s="22"/>
      <c r="F22" s="22" t="s">
        <v>228</v>
      </c>
      <c r="G22" s="22"/>
    </row>
    <row r="23" spans="2:7" ht="33">
      <c r="B23" s="22"/>
      <c r="C23" s="22"/>
      <c r="D23" s="22"/>
      <c r="E23" s="22"/>
      <c r="F23" s="22" t="s">
        <v>229</v>
      </c>
      <c r="G23" s="22"/>
    </row>
    <row r="24" spans="2:7" ht="33">
      <c r="B24" s="22">
        <v>7</v>
      </c>
      <c r="C24" s="22" t="s">
        <v>175</v>
      </c>
      <c r="D24" s="22" t="s">
        <v>219</v>
      </c>
      <c r="E24" s="22"/>
      <c r="F24" s="22"/>
      <c r="G24" s="22" t="s">
        <v>32</v>
      </c>
    </row>
    <row r="25" spans="2:7" ht="33">
      <c r="B25" s="22"/>
      <c r="C25" s="22"/>
      <c r="D25" s="22"/>
      <c r="E25" s="22"/>
      <c r="F25" s="22" t="s">
        <v>230</v>
      </c>
      <c r="G25" s="22"/>
    </row>
    <row r="26" spans="2:7" ht="33">
      <c r="B26" s="22">
        <v>8</v>
      </c>
      <c r="C26" s="22" t="s">
        <v>174</v>
      </c>
      <c r="D26" s="22" t="s">
        <v>219</v>
      </c>
      <c r="E26" s="22"/>
      <c r="F26" s="22"/>
      <c r="G26" s="22" t="s">
        <v>32</v>
      </c>
    </row>
    <row r="27" spans="2:7" ht="33">
      <c r="B27" s="22"/>
      <c r="C27" s="22"/>
      <c r="D27" s="22"/>
      <c r="E27" s="22"/>
      <c r="F27" s="22" t="s">
        <v>231</v>
      </c>
      <c r="G27" s="22"/>
    </row>
    <row r="28" spans="2:7" ht="33">
      <c r="B28" s="22"/>
      <c r="C28" s="22"/>
      <c r="D28" s="22"/>
      <c r="E28" s="22"/>
      <c r="F28" s="22" t="s">
        <v>232</v>
      </c>
      <c r="G28" s="22"/>
    </row>
    <row r="29" spans="2:7" ht="49.5">
      <c r="B29" s="22">
        <v>9</v>
      </c>
      <c r="C29" s="22" t="s">
        <v>170</v>
      </c>
      <c r="D29" s="22" t="s">
        <v>233</v>
      </c>
      <c r="E29" s="22"/>
      <c r="F29" s="22"/>
      <c r="G29" s="22" t="s">
        <v>32</v>
      </c>
    </row>
    <row r="30" spans="2:7">
      <c r="B30" s="22">
        <v>10</v>
      </c>
      <c r="C30" s="22" t="s">
        <v>171</v>
      </c>
      <c r="D30" s="22" t="s">
        <v>234</v>
      </c>
      <c r="E30" s="22"/>
      <c r="F30" s="22"/>
      <c r="G30" s="22" t="s">
        <v>32</v>
      </c>
    </row>
    <row r="31" spans="2:7">
      <c r="B31" s="22"/>
      <c r="C31" s="22"/>
      <c r="D31" s="22"/>
      <c r="E31" s="22"/>
      <c r="F31" s="22" t="s">
        <v>204</v>
      </c>
      <c r="G31" s="22"/>
    </row>
    <row r="32" spans="2:7">
      <c r="B32" s="22"/>
      <c r="C32" s="22"/>
      <c r="D32" s="22"/>
      <c r="E32" s="22"/>
      <c r="F32" s="22" t="s">
        <v>178</v>
      </c>
      <c r="G32" s="22"/>
    </row>
    <row r="33" spans="2:7" ht="33">
      <c r="B33" s="22"/>
      <c r="C33" s="22"/>
      <c r="D33" s="22"/>
      <c r="E33" s="22"/>
      <c r="F33" s="22" t="s">
        <v>235</v>
      </c>
      <c r="G33" s="22"/>
    </row>
    <row r="34" spans="2:7">
      <c r="B34" s="22">
        <v>11</v>
      </c>
      <c r="C34" s="22" t="s">
        <v>173</v>
      </c>
      <c r="D34" s="22" t="s">
        <v>236</v>
      </c>
      <c r="E34" s="22"/>
      <c r="F34" s="22"/>
      <c r="G34" s="22" t="s">
        <v>36</v>
      </c>
    </row>
    <row r="35" spans="2:7" ht="33">
      <c r="B35" s="22"/>
      <c r="C35" s="22"/>
      <c r="D35" s="22"/>
      <c r="E35" s="22"/>
      <c r="F35" s="22" t="s">
        <v>238</v>
      </c>
      <c r="G35" s="22"/>
    </row>
    <row r="36" spans="2:7" ht="33">
      <c r="B36" s="22"/>
      <c r="C36" s="22"/>
      <c r="D36" s="22"/>
      <c r="E36" s="22"/>
      <c r="F36" s="22" t="s">
        <v>237</v>
      </c>
      <c r="G36" s="22"/>
    </row>
    <row r="37" spans="2:7">
      <c r="B37" s="22"/>
      <c r="C37" s="22"/>
      <c r="D37" s="22"/>
      <c r="E37" s="22"/>
      <c r="F37" s="22" t="s">
        <v>239</v>
      </c>
      <c r="G37" s="22"/>
    </row>
    <row r="38" spans="2:7">
      <c r="B38" s="22">
        <v>12</v>
      </c>
      <c r="C38" s="22" t="s">
        <v>240</v>
      </c>
      <c r="D38" s="22" t="s">
        <v>234</v>
      </c>
      <c r="E38" s="22"/>
      <c r="F38" s="22"/>
      <c r="G38" s="22" t="s">
        <v>32</v>
      </c>
    </row>
    <row r="39" spans="2:7" ht="33">
      <c r="B39" s="22"/>
      <c r="C39" s="22"/>
      <c r="D39" s="22"/>
      <c r="E39" s="22"/>
      <c r="F39" s="22" t="s">
        <v>241</v>
      </c>
      <c r="G39" s="22"/>
    </row>
    <row r="40" spans="2:7">
      <c r="B40" s="22">
        <v>13</v>
      </c>
      <c r="C40" s="22" t="s">
        <v>242</v>
      </c>
      <c r="D40" s="22" t="s">
        <v>234</v>
      </c>
      <c r="E40" s="22"/>
      <c r="F40" s="22"/>
      <c r="G40" s="22" t="s">
        <v>32</v>
      </c>
    </row>
    <row r="41" spans="2:7">
      <c r="B41" s="22"/>
      <c r="C41" s="22"/>
      <c r="D41" s="22"/>
      <c r="E41" s="22"/>
      <c r="F41" s="22" t="s">
        <v>243</v>
      </c>
      <c r="G41" s="22"/>
    </row>
    <row r="42" spans="2:7">
      <c r="B42" s="22"/>
      <c r="C42" s="22"/>
      <c r="D42" s="22"/>
      <c r="E42" s="22"/>
      <c r="F42" s="22" t="s">
        <v>244</v>
      </c>
      <c r="G42" s="22"/>
    </row>
    <row r="43" spans="2:7" ht="33">
      <c r="B43" s="22"/>
      <c r="C43" s="22"/>
      <c r="D43" s="22"/>
      <c r="E43" s="22"/>
      <c r="F43" s="22" t="s">
        <v>245</v>
      </c>
      <c r="G43" s="22"/>
    </row>
    <row r="44" spans="2:7" ht="33">
      <c r="B44" s="22"/>
      <c r="C44" s="22"/>
      <c r="D44" s="22"/>
      <c r="E44" s="22"/>
      <c r="F44" s="22" t="s">
        <v>246</v>
      </c>
      <c r="G44" s="22"/>
    </row>
    <row r="45" spans="2:7">
      <c r="B45" s="22">
        <v>14</v>
      </c>
      <c r="C45" s="22" t="s">
        <v>168</v>
      </c>
      <c r="D45" s="22" t="s">
        <v>169</v>
      </c>
      <c r="E45" s="22"/>
      <c r="F45" s="22"/>
      <c r="G45" s="22" t="s">
        <v>32</v>
      </c>
    </row>
    <row r="46" spans="2:7">
      <c r="B46" s="22"/>
      <c r="C46" s="22"/>
      <c r="D46" s="22"/>
      <c r="E46" s="22"/>
      <c r="F46" s="22" t="s">
        <v>247</v>
      </c>
      <c r="G46" s="22"/>
    </row>
  </sheetData>
  <autoFilter ref="G1:G46"/>
  <mergeCells count="4">
    <mergeCell ref="B4:G4"/>
    <mergeCell ref="B1:G1"/>
    <mergeCell ref="B2:G2"/>
    <mergeCell ref="B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3" sqref="B3:G3"/>
    </sheetView>
  </sheetViews>
  <sheetFormatPr defaultRowHeight="17.25"/>
  <cols>
    <col min="1" max="1" width="9.140625" style="51"/>
    <col min="2" max="3" width="9.140625" style="51" customWidth="1"/>
    <col min="4" max="4" width="28.5703125" style="51" customWidth="1"/>
    <col min="5" max="5" width="13.7109375" style="51" customWidth="1"/>
    <col min="6" max="6" width="21" style="51" customWidth="1"/>
    <col min="7" max="16384" width="9.140625" style="51"/>
  </cols>
  <sheetData>
    <row r="1" spans="1:13">
      <c r="A1" s="40"/>
      <c r="B1" s="46" t="s">
        <v>101</v>
      </c>
      <c r="C1" s="46"/>
      <c r="D1" s="46"/>
      <c r="E1" s="46"/>
      <c r="F1" s="46"/>
      <c r="G1" s="46"/>
      <c r="M1" s="42"/>
    </row>
    <row r="2" spans="1:13" ht="22.5" customHeight="1">
      <c r="A2" s="40"/>
      <c r="B2" s="48" t="s">
        <v>248</v>
      </c>
      <c r="C2" s="48"/>
      <c r="D2" s="48"/>
      <c r="E2" s="48"/>
      <c r="F2" s="48"/>
      <c r="G2" s="48"/>
    </row>
    <row r="3" spans="1:13">
      <c r="A3" s="40"/>
      <c r="B3" s="48" t="s">
        <v>13</v>
      </c>
      <c r="C3" s="48"/>
      <c r="D3" s="48"/>
      <c r="E3" s="48"/>
      <c r="F3" s="48"/>
      <c r="G3" s="48"/>
      <c r="H3" s="52"/>
    </row>
    <row r="4" spans="1:13">
      <c r="A4" s="40"/>
      <c r="B4" s="48" t="s">
        <v>167</v>
      </c>
      <c r="C4" s="53"/>
      <c r="D4" s="53"/>
      <c r="E4" s="53"/>
      <c r="F4" s="53"/>
      <c r="G4" s="53"/>
    </row>
    <row r="5" spans="1:13" ht="18" thickBot="1">
      <c r="A5" s="40"/>
    </row>
    <row r="6" spans="1:13" ht="33.75" thickBot="1">
      <c r="A6" s="40"/>
      <c r="B6" s="54" t="s">
        <v>0</v>
      </c>
      <c r="C6" s="55" t="s">
        <v>14</v>
      </c>
      <c r="D6" s="55" t="s">
        <v>15</v>
      </c>
      <c r="E6" s="5" t="s">
        <v>16</v>
      </c>
      <c r="F6" s="55" t="s">
        <v>17</v>
      </c>
      <c r="G6" s="55" t="s">
        <v>3</v>
      </c>
    </row>
    <row r="7" spans="1:13" ht="33.75" thickBot="1">
      <c r="A7" s="40"/>
      <c r="B7" s="56">
        <v>1</v>
      </c>
      <c r="C7" s="57" t="s">
        <v>18</v>
      </c>
      <c r="D7" s="57" t="s">
        <v>19</v>
      </c>
      <c r="E7" s="9">
        <v>2</v>
      </c>
      <c r="F7" s="57">
        <v>2</v>
      </c>
      <c r="G7" s="57"/>
    </row>
    <row r="8" spans="1:13" ht="50.25" thickBot="1">
      <c r="A8" s="40"/>
      <c r="B8" s="7">
        <v>2</v>
      </c>
      <c r="C8" s="9" t="s">
        <v>20</v>
      </c>
      <c r="D8" s="9" t="s">
        <v>21</v>
      </c>
      <c r="E8" s="9">
        <v>0</v>
      </c>
      <c r="F8" s="9">
        <v>0</v>
      </c>
      <c r="G8" s="9"/>
    </row>
    <row r="9" spans="1:13" ht="33.75" thickBot="1">
      <c r="B9" s="7">
        <v>3</v>
      </c>
      <c r="C9" s="9" t="s">
        <v>22</v>
      </c>
      <c r="D9" s="9" t="s">
        <v>23</v>
      </c>
      <c r="E9" s="9">
        <v>4</v>
      </c>
      <c r="F9" s="9">
        <v>12</v>
      </c>
      <c r="G9" s="9"/>
    </row>
    <row r="10" spans="1:13" ht="50.25" thickBot="1">
      <c r="B10" s="7"/>
      <c r="C10" s="11" t="s">
        <v>24</v>
      </c>
      <c r="D10" s="9" t="s">
        <v>25</v>
      </c>
      <c r="E10" s="9"/>
      <c r="F10" s="9">
        <f>SUM(F7:F9)</f>
        <v>14</v>
      </c>
      <c r="G10" s="9"/>
    </row>
  </sheetData>
  <mergeCells count="4">
    <mergeCell ref="B4:G4"/>
    <mergeCell ref="B1:G1"/>
    <mergeCell ref="B2:G2"/>
    <mergeCell ref="B3:G3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workbookViewId="0">
      <selection activeCell="G11" sqref="G11"/>
    </sheetView>
  </sheetViews>
  <sheetFormatPr defaultRowHeight="15"/>
  <cols>
    <col min="3" max="3" width="16.28515625" customWidth="1"/>
    <col min="4" max="4" width="18.42578125" bestFit="1" customWidth="1"/>
    <col min="5" max="5" width="27.5703125" customWidth="1"/>
    <col min="9" max="9" width="11.5703125" customWidth="1"/>
    <col min="10" max="11" width="13.85546875" customWidth="1"/>
    <col min="12" max="12" width="20.42578125" customWidth="1"/>
  </cols>
  <sheetData>
    <row r="1" spans="2:12" ht="17.25">
      <c r="D1" s="51"/>
      <c r="E1" s="51"/>
      <c r="F1" s="42" t="s">
        <v>26</v>
      </c>
      <c r="G1" s="51"/>
      <c r="H1" s="51"/>
      <c r="I1" s="51"/>
      <c r="J1" s="51"/>
    </row>
    <row r="2" spans="2:12" ht="15" customHeight="1">
      <c r="D2" s="46" t="s">
        <v>27</v>
      </c>
      <c r="E2" s="46"/>
      <c r="F2" s="46"/>
      <c r="G2" s="46"/>
      <c r="H2" s="46"/>
      <c r="I2" s="46"/>
      <c r="J2" s="46"/>
    </row>
    <row r="3" spans="2:12" ht="15" customHeight="1">
      <c r="C3" s="1"/>
      <c r="D3" s="48" t="s">
        <v>167</v>
      </c>
      <c r="E3" s="48"/>
      <c r="F3" s="48"/>
      <c r="G3" s="48"/>
      <c r="H3" s="48"/>
      <c r="I3" s="48"/>
      <c r="J3" s="48"/>
    </row>
    <row r="4" spans="2:12" ht="15.75" thickBot="1"/>
    <row r="5" spans="2:12" ht="50.25" thickBot="1">
      <c r="B5" s="58" t="s">
        <v>28</v>
      </c>
      <c r="C5" s="59" t="s">
        <v>29</v>
      </c>
      <c r="D5" s="59" t="s">
        <v>30</v>
      </c>
      <c r="E5" s="59" t="s">
        <v>31</v>
      </c>
      <c r="I5" s="66" t="s">
        <v>0</v>
      </c>
      <c r="J5" s="67" t="s">
        <v>134</v>
      </c>
      <c r="K5" s="67" t="s">
        <v>82</v>
      </c>
      <c r="L5" s="67" t="s">
        <v>135</v>
      </c>
    </row>
    <row r="6" spans="2:12" ht="17.25" thickBot="1">
      <c r="B6" s="60">
        <v>1</v>
      </c>
      <c r="C6" s="61" t="s">
        <v>32</v>
      </c>
      <c r="D6" s="62"/>
      <c r="E6" s="62">
        <f>SUM(E7:E9)</f>
        <v>290</v>
      </c>
      <c r="I6" s="68">
        <v>1</v>
      </c>
      <c r="J6" s="69" t="s">
        <v>32</v>
      </c>
      <c r="K6" s="70"/>
      <c r="L6" s="70"/>
    </row>
    <row r="7" spans="2:12" ht="17.25" thickBot="1">
      <c r="B7" s="63"/>
      <c r="C7" s="62" t="s">
        <v>33</v>
      </c>
      <c r="D7" s="62">
        <v>10</v>
      </c>
      <c r="E7" s="62">
        <f>D7*K7*L7</f>
        <v>50</v>
      </c>
      <c r="I7" s="71"/>
      <c r="J7" s="72" t="s">
        <v>33</v>
      </c>
      <c r="K7" s="70">
        <v>5</v>
      </c>
      <c r="L7" s="70">
        <v>1</v>
      </c>
    </row>
    <row r="8" spans="2:12" ht="17.25" thickBot="1">
      <c r="B8" s="63"/>
      <c r="C8" s="62" t="s">
        <v>34</v>
      </c>
      <c r="D8" s="62">
        <v>24</v>
      </c>
      <c r="E8" s="62">
        <f t="shared" ref="E8:E9" si="0">D8*K8*L8</f>
        <v>240</v>
      </c>
      <c r="I8" s="73"/>
      <c r="J8" s="72" t="s">
        <v>34</v>
      </c>
      <c r="K8" s="70">
        <v>10</v>
      </c>
      <c r="L8" s="70">
        <v>1</v>
      </c>
    </row>
    <row r="9" spans="2:12" ht="17.25" thickBot="1">
      <c r="B9" s="63"/>
      <c r="C9" s="62" t="s">
        <v>35</v>
      </c>
      <c r="D9" s="62">
        <v>0</v>
      </c>
      <c r="E9" s="62">
        <f t="shared" si="0"/>
        <v>0</v>
      </c>
      <c r="I9" s="74"/>
      <c r="J9" s="72" t="s">
        <v>35</v>
      </c>
      <c r="K9" s="70">
        <v>15</v>
      </c>
      <c r="L9" s="70">
        <v>1</v>
      </c>
    </row>
    <row r="10" spans="2:12" ht="17.25" thickBot="1">
      <c r="B10" s="60">
        <v>2</v>
      </c>
      <c r="C10" s="61" t="s">
        <v>36</v>
      </c>
      <c r="D10" s="62"/>
      <c r="E10" s="62">
        <f>SUM(E11:E13)</f>
        <v>6</v>
      </c>
      <c r="I10" s="68">
        <v>2</v>
      </c>
      <c r="J10" s="69" t="s">
        <v>36</v>
      </c>
      <c r="K10" s="70"/>
      <c r="L10" s="70"/>
    </row>
    <row r="11" spans="2:12" ht="17.25" thickBot="1">
      <c r="B11" s="63"/>
      <c r="C11" s="64" t="s">
        <v>33</v>
      </c>
      <c r="D11" s="62">
        <v>1</v>
      </c>
      <c r="E11" s="62">
        <f>D11*K11*L11</f>
        <v>6</v>
      </c>
      <c r="I11" s="75"/>
      <c r="J11" s="72" t="s">
        <v>33</v>
      </c>
      <c r="K11" s="70">
        <v>5</v>
      </c>
      <c r="L11" s="70">
        <v>1.2</v>
      </c>
    </row>
    <row r="12" spans="2:12" ht="17.25" thickBot="1">
      <c r="B12" s="63"/>
      <c r="C12" s="64" t="s">
        <v>34</v>
      </c>
      <c r="D12" s="62">
        <v>0</v>
      </c>
      <c r="E12" s="62">
        <f>D12*K12*L12</f>
        <v>0</v>
      </c>
      <c r="I12" s="76"/>
      <c r="J12" s="72" t="s">
        <v>34</v>
      </c>
      <c r="K12" s="70">
        <v>10</v>
      </c>
      <c r="L12" s="70">
        <v>1.2</v>
      </c>
    </row>
    <row r="13" spans="2:12" ht="17.25" thickBot="1">
      <c r="B13" s="63"/>
      <c r="C13" s="64" t="s">
        <v>35</v>
      </c>
      <c r="D13" s="62">
        <v>0</v>
      </c>
      <c r="E13" s="62">
        <f t="shared" ref="E13" si="1">D13*K13*L13</f>
        <v>0</v>
      </c>
      <c r="I13" s="77"/>
      <c r="J13" s="72" t="s">
        <v>35</v>
      </c>
      <c r="K13" s="70">
        <v>15</v>
      </c>
      <c r="L13" s="70">
        <v>1.2</v>
      </c>
    </row>
    <row r="14" spans="2:12" ht="17.25" thickBot="1">
      <c r="B14" s="60">
        <v>3</v>
      </c>
      <c r="C14" s="65" t="s">
        <v>37</v>
      </c>
      <c r="D14" s="64"/>
      <c r="E14" s="62">
        <f>SUM(E15:E17)</f>
        <v>15</v>
      </c>
      <c r="I14" s="68">
        <v>3</v>
      </c>
      <c r="J14" s="69" t="s">
        <v>37</v>
      </c>
      <c r="K14" s="70"/>
      <c r="L14" s="70"/>
    </row>
    <row r="15" spans="2:12" ht="17.25" thickBot="1">
      <c r="B15" s="63"/>
      <c r="C15" s="64" t="s">
        <v>33</v>
      </c>
      <c r="D15" s="62">
        <v>0</v>
      </c>
      <c r="E15" s="62">
        <f>D15*K15*L15</f>
        <v>0</v>
      </c>
      <c r="I15" s="71"/>
      <c r="J15" s="72" t="s">
        <v>33</v>
      </c>
      <c r="K15" s="70">
        <v>5</v>
      </c>
      <c r="L15" s="70">
        <v>1.5</v>
      </c>
    </row>
    <row r="16" spans="2:12" ht="17.25" thickBot="1">
      <c r="B16" s="63"/>
      <c r="C16" s="64" t="s">
        <v>34</v>
      </c>
      <c r="D16" s="62">
        <v>1</v>
      </c>
      <c r="E16" s="62">
        <f>D16*K16*L16</f>
        <v>15</v>
      </c>
      <c r="I16" s="73"/>
      <c r="J16" s="72" t="s">
        <v>34</v>
      </c>
      <c r="K16" s="70">
        <v>10</v>
      </c>
      <c r="L16" s="70">
        <v>1.5</v>
      </c>
    </row>
    <row r="17" spans="2:12" ht="17.25" thickBot="1">
      <c r="B17" s="63"/>
      <c r="C17" s="64" t="s">
        <v>35</v>
      </c>
      <c r="D17" s="62">
        <v>0</v>
      </c>
      <c r="E17" s="62">
        <f t="shared" ref="E17" si="2">D17*K17*L17</f>
        <v>0</v>
      </c>
      <c r="I17" s="74"/>
      <c r="J17" s="72" t="s">
        <v>35</v>
      </c>
      <c r="K17" s="70">
        <v>15</v>
      </c>
      <c r="L17" s="70">
        <v>1.5</v>
      </c>
    </row>
    <row r="18" spans="2:12" ht="17.25" thickBot="1">
      <c r="B18" s="63"/>
      <c r="C18" s="65" t="s">
        <v>38</v>
      </c>
      <c r="D18" s="62" t="s">
        <v>39</v>
      </c>
      <c r="E18" s="62">
        <f>E6+E10+E14</f>
        <v>311</v>
      </c>
    </row>
  </sheetData>
  <mergeCells count="5">
    <mergeCell ref="D3:J3"/>
    <mergeCell ref="I7:I9"/>
    <mergeCell ref="I11:I13"/>
    <mergeCell ref="I15:I17"/>
    <mergeCell ref="D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I6" sqref="I6"/>
    </sheetView>
  </sheetViews>
  <sheetFormatPr defaultRowHeight="16.5"/>
  <cols>
    <col min="1" max="2" width="9.140625" style="40"/>
    <col min="3" max="3" width="25.5703125" style="40" customWidth="1"/>
    <col min="4" max="5" width="9.140625" style="40"/>
    <col min="6" max="6" width="9.28515625" style="40" bestFit="1" customWidth="1"/>
    <col min="7" max="7" width="9.42578125" style="40" customWidth="1"/>
    <col min="8" max="16384" width="9.140625" style="40"/>
  </cols>
  <sheetData>
    <row r="1" spans="2:9" ht="15" customHeight="1">
      <c r="B1" s="46" t="s">
        <v>40</v>
      </c>
      <c r="C1" s="46"/>
      <c r="D1" s="46"/>
      <c r="E1" s="46"/>
      <c r="F1" s="46"/>
      <c r="G1" s="46"/>
      <c r="H1" s="52"/>
      <c r="I1" s="52"/>
    </row>
    <row r="2" spans="2:9" ht="15" customHeight="1">
      <c r="B2" s="52" t="s">
        <v>41</v>
      </c>
      <c r="C2" s="52"/>
      <c r="D2" s="52"/>
      <c r="E2" s="52"/>
      <c r="F2" s="52"/>
      <c r="G2" s="52"/>
      <c r="H2" s="52"/>
    </row>
    <row r="3" spans="2:9" ht="15" customHeight="1">
      <c r="B3" s="48" t="s">
        <v>167</v>
      </c>
      <c r="C3" s="48"/>
      <c r="D3" s="48"/>
      <c r="E3" s="48"/>
      <c r="F3" s="48"/>
      <c r="G3" s="48"/>
      <c r="H3" s="78"/>
      <c r="I3" s="78"/>
    </row>
    <row r="4" spans="2:9" ht="17.25" thickBot="1"/>
    <row r="5" spans="2:9" ht="50.25" thickBot="1">
      <c r="B5" s="36" t="s">
        <v>0</v>
      </c>
      <c r="C5" s="37" t="s">
        <v>42</v>
      </c>
      <c r="D5" s="37" t="s">
        <v>43</v>
      </c>
      <c r="E5" s="37" t="s">
        <v>44</v>
      </c>
      <c r="F5" s="37" t="s">
        <v>45</v>
      </c>
      <c r="G5" s="37" t="s">
        <v>3</v>
      </c>
    </row>
    <row r="6" spans="2:9" ht="17.25" thickBot="1">
      <c r="B6" s="31" t="s">
        <v>46</v>
      </c>
      <c r="C6" s="10" t="s">
        <v>47</v>
      </c>
      <c r="D6" s="8"/>
      <c r="E6" s="37"/>
      <c r="F6" s="8">
        <f>SUM(F7:F19)</f>
        <v>34</v>
      </c>
      <c r="G6" s="8"/>
    </row>
    <row r="7" spans="2:9" ht="17.25" thickBot="1">
      <c r="B7" s="32">
        <v>1</v>
      </c>
      <c r="C7" s="8" t="s">
        <v>48</v>
      </c>
      <c r="D7" s="8">
        <v>2</v>
      </c>
      <c r="E7" s="8">
        <v>0</v>
      </c>
      <c r="F7" s="8">
        <f>E7*D7</f>
        <v>0</v>
      </c>
      <c r="G7" s="8"/>
    </row>
    <row r="8" spans="2:9" ht="50.25" thickBot="1">
      <c r="B8" s="32">
        <v>2</v>
      </c>
      <c r="C8" s="8" t="s">
        <v>49</v>
      </c>
      <c r="D8" s="8">
        <v>1</v>
      </c>
      <c r="E8" s="8">
        <v>4</v>
      </c>
      <c r="F8" s="8">
        <f t="shared" ref="F8:F19" si="0">E8*D8</f>
        <v>4</v>
      </c>
      <c r="G8" s="8"/>
    </row>
    <row r="9" spans="2:9" ht="33.75" thickBot="1">
      <c r="B9" s="32">
        <v>3</v>
      </c>
      <c r="C9" s="8" t="s">
        <v>50</v>
      </c>
      <c r="D9" s="8">
        <v>1</v>
      </c>
      <c r="E9" s="8">
        <v>4</v>
      </c>
      <c r="F9" s="8">
        <f t="shared" si="0"/>
        <v>4</v>
      </c>
      <c r="G9" s="8"/>
    </row>
    <row r="10" spans="2:9" ht="33.75" thickBot="1">
      <c r="B10" s="32">
        <v>4</v>
      </c>
      <c r="C10" s="8" t="s">
        <v>51</v>
      </c>
      <c r="D10" s="8">
        <v>1</v>
      </c>
      <c r="E10" s="8">
        <v>3</v>
      </c>
      <c r="F10" s="8">
        <f t="shared" si="0"/>
        <v>3</v>
      </c>
      <c r="G10" s="8"/>
    </row>
    <row r="11" spans="2:9" ht="33.75" thickBot="1">
      <c r="B11" s="32">
        <v>5</v>
      </c>
      <c r="C11" s="8" t="s">
        <v>52</v>
      </c>
      <c r="D11" s="8">
        <v>1</v>
      </c>
      <c r="E11" s="8">
        <v>3</v>
      </c>
      <c r="F11" s="8">
        <f t="shared" si="0"/>
        <v>3</v>
      </c>
      <c r="G11" s="8"/>
    </row>
    <row r="12" spans="2:9" ht="17.25" thickBot="1">
      <c r="B12" s="32">
        <v>6</v>
      </c>
      <c r="C12" s="8" t="s">
        <v>53</v>
      </c>
      <c r="D12" s="8">
        <v>0.5</v>
      </c>
      <c r="E12" s="8">
        <v>5</v>
      </c>
      <c r="F12" s="8">
        <f>E12*D12</f>
        <v>2.5</v>
      </c>
      <c r="G12" s="8"/>
    </row>
    <row r="13" spans="2:9" ht="17.25" thickBot="1">
      <c r="B13" s="32">
        <v>7</v>
      </c>
      <c r="C13" s="8" t="s">
        <v>54</v>
      </c>
      <c r="D13" s="8">
        <v>0.5</v>
      </c>
      <c r="E13" s="8">
        <v>5</v>
      </c>
      <c r="F13" s="8">
        <f t="shared" si="0"/>
        <v>2.5</v>
      </c>
      <c r="G13" s="8"/>
    </row>
    <row r="14" spans="2:9" ht="17.25" thickBot="1">
      <c r="B14" s="32">
        <v>8</v>
      </c>
      <c r="C14" s="8" t="s">
        <v>55</v>
      </c>
      <c r="D14" s="8">
        <v>2</v>
      </c>
      <c r="E14" s="8">
        <v>3</v>
      </c>
      <c r="F14" s="8">
        <f t="shared" si="0"/>
        <v>6</v>
      </c>
      <c r="G14" s="8"/>
    </row>
    <row r="15" spans="2:9" ht="17.25" thickBot="1">
      <c r="B15" s="32">
        <v>9</v>
      </c>
      <c r="C15" s="8" t="s">
        <v>56</v>
      </c>
      <c r="D15" s="8">
        <v>1</v>
      </c>
      <c r="E15" s="8">
        <v>3</v>
      </c>
      <c r="F15" s="8">
        <f t="shared" si="0"/>
        <v>3</v>
      </c>
      <c r="G15" s="8"/>
    </row>
    <row r="16" spans="2:9" ht="17.25" thickBot="1">
      <c r="B16" s="32">
        <v>10</v>
      </c>
      <c r="C16" s="8" t="s">
        <v>57</v>
      </c>
      <c r="D16" s="8">
        <v>1</v>
      </c>
      <c r="E16" s="8">
        <v>0</v>
      </c>
      <c r="F16" s="8">
        <f t="shared" si="0"/>
        <v>0</v>
      </c>
      <c r="G16" s="8"/>
    </row>
    <row r="17" spans="2:7" ht="33.75" thickBot="1">
      <c r="B17" s="32">
        <v>11</v>
      </c>
      <c r="C17" s="8" t="s">
        <v>58</v>
      </c>
      <c r="D17" s="8">
        <v>1</v>
      </c>
      <c r="E17" s="8">
        <v>0</v>
      </c>
      <c r="F17" s="8">
        <f t="shared" si="0"/>
        <v>0</v>
      </c>
      <c r="G17" s="8"/>
    </row>
    <row r="18" spans="2:7" ht="50.25" thickBot="1">
      <c r="B18" s="32">
        <v>12</v>
      </c>
      <c r="C18" s="8" t="s">
        <v>59</v>
      </c>
      <c r="D18" s="8">
        <v>1</v>
      </c>
      <c r="E18" s="8">
        <v>3</v>
      </c>
      <c r="F18" s="8">
        <f t="shared" si="0"/>
        <v>3</v>
      </c>
      <c r="G18" s="8"/>
    </row>
    <row r="19" spans="2:7" ht="50.25" thickBot="1">
      <c r="B19" s="32">
        <v>13</v>
      </c>
      <c r="C19" s="8" t="s">
        <v>60</v>
      </c>
      <c r="D19" s="8">
        <v>1</v>
      </c>
      <c r="E19" s="8">
        <v>3</v>
      </c>
      <c r="F19" s="8">
        <f t="shared" si="0"/>
        <v>3</v>
      </c>
      <c r="G19" s="8"/>
    </row>
    <row r="20" spans="2:7" ht="33.75" thickBot="1">
      <c r="B20" s="31" t="s">
        <v>61</v>
      </c>
      <c r="C20" s="10" t="s">
        <v>62</v>
      </c>
      <c r="D20" s="8"/>
      <c r="E20" s="8"/>
      <c r="F20" s="8">
        <f>0.6+(0.01*F6)</f>
        <v>0.94</v>
      </c>
      <c r="G20" s="8"/>
    </row>
  </sheetData>
  <mergeCells count="2">
    <mergeCell ref="B3:G3"/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>
      <selection activeCell="B1" sqref="B1:H1"/>
    </sheetView>
  </sheetViews>
  <sheetFormatPr defaultRowHeight="15"/>
  <cols>
    <col min="1" max="1" width="9.140625" customWidth="1"/>
    <col min="3" max="3" width="42.28515625" customWidth="1"/>
    <col min="4" max="4" width="9.140625" customWidth="1"/>
  </cols>
  <sheetData>
    <row r="1" spans="2:9" ht="15" customHeight="1">
      <c r="B1" s="48" t="s">
        <v>63</v>
      </c>
      <c r="C1" s="48"/>
      <c r="D1" s="48"/>
      <c r="E1" s="48"/>
      <c r="F1" s="48"/>
      <c r="G1" s="48"/>
      <c r="H1" s="48"/>
      <c r="I1" s="79"/>
    </row>
    <row r="2" spans="2:9" ht="17.25">
      <c r="B2" s="48" t="s">
        <v>64</v>
      </c>
      <c r="C2" s="48"/>
      <c r="D2" s="48"/>
      <c r="E2" s="48"/>
      <c r="F2" s="48"/>
      <c r="G2" s="48"/>
      <c r="H2" s="48"/>
      <c r="I2" s="79"/>
    </row>
    <row r="3" spans="2:9" ht="15" customHeight="1">
      <c r="B3" s="48" t="s">
        <v>65</v>
      </c>
      <c r="C3" s="48"/>
      <c r="D3" s="48"/>
      <c r="E3" s="48"/>
      <c r="F3" s="48"/>
      <c r="G3" s="48"/>
      <c r="H3" s="48"/>
      <c r="I3" s="48"/>
    </row>
    <row r="4" spans="2:9" ht="17.25">
      <c r="B4" s="80" t="s">
        <v>167</v>
      </c>
      <c r="C4" s="80"/>
      <c r="D4" s="80"/>
      <c r="E4" s="80"/>
      <c r="F4" s="80"/>
      <c r="G4" s="80"/>
      <c r="H4" s="80"/>
      <c r="I4" s="42"/>
    </row>
    <row r="5" spans="2:9" ht="18" thickBot="1">
      <c r="B5" s="49"/>
      <c r="C5" s="49"/>
      <c r="D5" s="49"/>
      <c r="E5" s="49"/>
      <c r="F5" s="49"/>
      <c r="G5" s="49"/>
      <c r="H5" s="49"/>
      <c r="I5" s="51"/>
    </row>
    <row r="6" spans="2:9" ht="50.25" thickBot="1">
      <c r="B6" s="4" t="s">
        <v>0</v>
      </c>
      <c r="C6" s="5" t="s">
        <v>66</v>
      </c>
      <c r="D6" s="5" t="s">
        <v>67</v>
      </c>
      <c r="E6" s="51"/>
      <c r="F6" s="51"/>
      <c r="G6" s="51"/>
      <c r="H6" s="51"/>
      <c r="I6" s="51"/>
    </row>
    <row r="7" spans="2:9" ht="18" thickBot="1">
      <c r="B7" s="6">
        <v>1</v>
      </c>
      <c r="C7" s="10" t="s">
        <v>68</v>
      </c>
      <c r="D7" s="11"/>
      <c r="E7" s="51"/>
      <c r="F7" s="51"/>
      <c r="G7" s="51"/>
      <c r="H7" s="51"/>
      <c r="I7" s="51"/>
    </row>
    <row r="8" spans="2:9" ht="18" thickBot="1">
      <c r="B8" s="7"/>
      <c r="C8" s="8" t="s">
        <v>136</v>
      </c>
      <c r="D8" s="9">
        <v>1</v>
      </c>
      <c r="E8" s="51"/>
      <c r="F8" s="51"/>
      <c r="G8" s="51"/>
      <c r="H8" s="51"/>
      <c r="I8" s="51"/>
    </row>
    <row r="9" spans="2:9" ht="18" thickBot="1">
      <c r="B9" s="7"/>
      <c r="C9" s="8" t="s">
        <v>137</v>
      </c>
      <c r="D9" s="9">
        <v>3</v>
      </c>
      <c r="E9" s="51"/>
      <c r="F9" s="51"/>
      <c r="G9" s="51"/>
      <c r="H9" s="51"/>
      <c r="I9" s="51"/>
    </row>
    <row r="10" spans="2:9" ht="18" thickBot="1">
      <c r="B10" s="7"/>
      <c r="C10" s="8" t="s">
        <v>69</v>
      </c>
      <c r="D10" s="9">
        <v>1</v>
      </c>
      <c r="E10" s="51"/>
      <c r="F10" s="51"/>
      <c r="G10" s="51"/>
      <c r="H10" s="51"/>
      <c r="I10" s="51"/>
    </row>
    <row r="11" spans="2:9" ht="18" thickBot="1">
      <c r="B11" s="7"/>
      <c r="C11" s="8" t="s">
        <v>71</v>
      </c>
      <c r="D11" s="9">
        <v>1</v>
      </c>
      <c r="E11" s="51"/>
      <c r="F11" s="51"/>
      <c r="G11" s="51"/>
      <c r="H11" s="51"/>
      <c r="I11" s="51"/>
    </row>
    <row r="12" spans="2:9" ht="18" thickBot="1">
      <c r="B12" s="7"/>
      <c r="C12" s="8" t="s">
        <v>72</v>
      </c>
      <c r="D12" s="9">
        <v>5</v>
      </c>
      <c r="E12" s="51"/>
      <c r="F12" s="51"/>
      <c r="G12" s="51"/>
      <c r="H12" s="51"/>
      <c r="I12" s="51"/>
    </row>
    <row r="13" spans="2:9" ht="18" thickBot="1">
      <c r="B13" s="7"/>
      <c r="C13" s="8" t="s">
        <v>73</v>
      </c>
      <c r="D13" s="9">
        <v>5</v>
      </c>
      <c r="E13" s="51"/>
      <c r="F13" s="51"/>
      <c r="G13" s="51"/>
      <c r="H13" s="51"/>
      <c r="I13" s="51"/>
    </row>
    <row r="14" spans="2:9" ht="18" thickBot="1">
      <c r="B14" s="7"/>
      <c r="C14" s="8" t="s">
        <v>74</v>
      </c>
      <c r="D14" s="9">
        <v>5</v>
      </c>
      <c r="E14" s="51"/>
      <c r="F14" s="51"/>
      <c r="G14" s="51"/>
      <c r="H14" s="51"/>
      <c r="I14" s="51"/>
    </row>
    <row r="15" spans="2:9" ht="18" thickBot="1">
      <c r="B15" s="7"/>
      <c r="C15" s="8" t="s">
        <v>75</v>
      </c>
      <c r="D15" s="9">
        <v>3</v>
      </c>
      <c r="E15" s="51"/>
      <c r="F15" s="51"/>
      <c r="G15" s="51"/>
      <c r="H15" s="51"/>
      <c r="I15" s="51"/>
    </row>
    <row r="16" spans="2:9" ht="33.75" thickBot="1">
      <c r="B16" s="7"/>
      <c r="C16" s="8" t="s">
        <v>138</v>
      </c>
      <c r="D16" s="9">
        <v>3</v>
      </c>
      <c r="E16" s="51"/>
      <c r="F16" s="51"/>
      <c r="G16" s="51"/>
      <c r="H16" s="51"/>
      <c r="I16" s="51"/>
    </row>
    <row r="17" spans="2:9" ht="18" thickBot="1">
      <c r="B17" s="7"/>
      <c r="C17" s="8" t="s">
        <v>139</v>
      </c>
      <c r="D17" s="9">
        <v>4</v>
      </c>
      <c r="E17" s="51"/>
      <c r="F17" s="51"/>
      <c r="G17" s="51"/>
      <c r="H17" s="51"/>
      <c r="I17" s="51"/>
    </row>
    <row r="18" spans="2:9" ht="50.25" thickBot="1">
      <c r="B18" s="7"/>
      <c r="C18" s="8" t="s">
        <v>141</v>
      </c>
      <c r="D18" s="9">
        <v>3</v>
      </c>
      <c r="E18" s="51"/>
      <c r="F18" s="51"/>
      <c r="G18" s="51"/>
      <c r="H18" s="51"/>
      <c r="I18" s="51"/>
    </row>
    <row r="19" spans="2:9" ht="18" thickBot="1">
      <c r="B19" s="7"/>
      <c r="C19" s="8" t="s">
        <v>77</v>
      </c>
      <c r="D19" s="9">
        <v>3</v>
      </c>
      <c r="E19" s="51"/>
      <c r="F19" s="51"/>
      <c r="G19" s="51"/>
      <c r="H19" s="51"/>
      <c r="I19" s="51"/>
    </row>
    <row r="20" spans="2:9" ht="18" thickBot="1">
      <c r="B20" s="7"/>
      <c r="C20" s="8" t="s">
        <v>78</v>
      </c>
      <c r="D20" s="9">
        <v>3</v>
      </c>
      <c r="E20" s="51"/>
      <c r="F20" s="51"/>
      <c r="G20" s="51"/>
      <c r="H20" s="51"/>
      <c r="I20" s="51"/>
    </row>
    <row r="21" spans="2:9" ht="18" thickBot="1">
      <c r="B21" s="7"/>
      <c r="C21" s="8" t="s">
        <v>79</v>
      </c>
      <c r="D21" s="9">
        <v>3</v>
      </c>
      <c r="E21" s="51"/>
      <c r="F21" s="51"/>
      <c r="G21" s="51"/>
      <c r="H21" s="51"/>
      <c r="I21" s="51"/>
    </row>
    <row r="22" spans="2:9" ht="33.75" thickBot="1">
      <c r="B22" s="7"/>
      <c r="C22" s="8" t="s">
        <v>142</v>
      </c>
      <c r="D22" s="9">
        <v>3</v>
      </c>
      <c r="E22" s="51"/>
      <c r="F22" s="51"/>
      <c r="G22" s="51"/>
      <c r="H22" s="51"/>
      <c r="I22" s="51"/>
    </row>
    <row r="23" spans="2:9" ht="33.75" thickBot="1">
      <c r="B23" s="7"/>
      <c r="C23" s="8" t="s">
        <v>140</v>
      </c>
      <c r="D23" s="9">
        <v>3</v>
      </c>
      <c r="E23" s="51"/>
      <c r="F23" s="51"/>
      <c r="G23" s="51"/>
      <c r="H23" s="51"/>
      <c r="I23" s="51"/>
    </row>
    <row r="24" spans="2:9" ht="18" thickBot="1">
      <c r="B24" s="6">
        <v>2</v>
      </c>
      <c r="C24" s="10" t="s">
        <v>70</v>
      </c>
      <c r="D24" s="9"/>
      <c r="E24" s="51"/>
      <c r="F24" s="51"/>
      <c r="G24" s="51"/>
      <c r="H24" s="51"/>
      <c r="I24" s="51"/>
    </row>
    <row r="25" spans="2:9" ht="18" thickBot="1">
      <c r="B25" s="7"/>
      <c r="C25" s="8" t="s">
        <v>75</v>
      </c>
      <c r="D25" s="9">
        <v>3</v>
      </c>
      <c r="E25" s="51"/>
      <c r="F25" s="51"/>
      <c r="G25" s="51"/>
      <c r="H25" s="51"/>
      <c r="I25" s="51"/>
    </row>
    <row r="26" spans="2:9" ht="18" thickBot="1">
      <c r="B26" s="7"/>
      <c r="C26" s="8" t="s">
        <v>72</v>
      </c>
      <c r="D26" s="9">
        <v>5</v>
      </c>
      <c r="E26" s="51"/>
      <c r="F26" s="51"/>
      <c r="G26" s="51"/>
      <c r="H26" s="51"/>
      <c r="I26" s="51"/>
    </row>
    <row r="27" spans="2:9" ht="18" thickBot="1">
      <c r="B27" s="7"/>
      <c r="C27" s="8" t="s">
        <v>73</v>
      </c>
      <c r="D27" s="9">
        <v>5</v>
      </c>
      <c r="E27" s="51"/>
      <c r="F27" s="51"/>
      <c r="G27" s="51"/>
      <c r="H27" s="51"/>
      <c r="I27" s="51"/>
    </row>
    <row r="28" spans="2:9" ht="18" thickBot="1">
      <c r="B28" s="7"/>
      <c r="C28" s="8" t="s">
        <v>74</v>
      </c>
      <c r="D28" s="9">
        <v>5</v>
      </c>
      <c r="E28" s="51"/>
      <c r="F28" s="51"/>
      <c r="G28" s="51"/>
      <c r="H28" s="51"/>
      <c r="I28" s="51"/>
    </row>
    <row r="29" spans="2:9" ht="33.75" thickBot="1">
      <c r="B29" s="6">
        <v>3</v>
      </c>
      <c r="C29" s="10" t="s">
        <v>76</v>
      </c>
      <c r="D29" s="9"/>
      <c r="E29" s="51"/>
      <c r="F29" s="51"/>
      <c r="G29" s="51"/>
      <c r="H29" s="51"/>
      <c r="I29" s="51"/>
    </row>
    <row r="30" spans="2:9" ht="18" thickBot="1">
      <c r="B30" s="7"/>
      <c r="C30" s="8" t="s">
        <v>77</v>
      </c>
      <c r="D30" s="9">
        <v>3</v>
      </c>
      <c r="E30" s="51"/>
      <c r="F30" s="51"/>
      <c r="G30" s="51"/>
      <c r="H30" s="51"/>
      <c r="I30" s="51"/>
    </row>
    <row r="31" spans="2:9" ht="18" thickBot="1">
      <c r="B31" s="7"/>
      <c r="C31" s="8" t="s">
        <v>78</v>
      </c>
      <c r="D31" s="9">
        <v>3</v>
      </c>
      <c r="E31" s="51"/>
      <c r="F31" s="51"/>
      <c r="G31" s="51"/>
      <c r="H31" s="51"/>
      <c r="I31" s="51"/>
    </row>
    <row r="32" spans="2:9" ht="18" thickBot="1">
      <c r="B32" s="7"/>
      <c r="C32" s="8" t="s">
        <v>79</v>
      </c>
      <c r="D32" s="9">
        <v>3</v>
      </c>
      <c r="E32" s="51"/>
      <c r="F32" s="51"/>
      <c r="G32" s="51"/>
      <c r="H32" s="51"/>
      <c r="I32" s="51"/>
    </row>
    <row r="33" spans="2:4" ht="17.25" thickBot="1">
      <c r="B33" s="6">
        <v>4</v>
      </c>
      <c r="C33" s="10" t="s">
        <v>80</v>
      </c>
      <c r="D33" s="9"/>
    </row>
  </sheetData>
  <mergeCells count="5">
    <mergeCell ref="B5:H5"/>
    <mergeCell ref="B2:H2"/>
    <mergeCell ref="B1:H1"/>
    <mergeCell ref="B3:I3"/>
    <mergeCell ref="B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workbookViewId="0">
      <selection activeCell="C8" sqref="C8"/>
    </sheetView>
  </sheetViews>
  <sheetFormatPr defaultRowHeight="15"/>
  <cols>
    <col min="2" max="2" width="5" bestFit="1" customWidth="1"/>
    <col min="3" max="3" width="24.85546875" bestFit="1" customWidth="1"/>
    <col min="4" max="4" width="11.85546875" bestFit="1" customWidth="1"/>
    <col min="5" max="5" width="20.42578125" bestFit="1" customWidth="1"/>
    <col min="6" max="6" width="10.42578125" bestFit="1" customWidth="1"/>
    <col min="7" max="7" width="16.7109375" customWidth="1"/>
  </cols>
  <sheetData>
    <row r="1" spans="2:7" ht="16.5">
      <c r="B1" s="48" t="s">
        <v>153</v>
      </c>
      <c r="C1" s="48"/>
      <c r="D1" s="48"/>
      <c r="E1" s="48"/>
      <c r="F1" s="48"/>
      <c r="G1" s="48"/>
    </row>
    <row r="2" spans="2:7" ht="15" customHeight="1">
      <c r="B2" s="48" t="s">
        <v>249</v>
      </c>
      <c r="C2" s="81"/>
      <c r="D2" s="81"/>
      <c r="E2" s="81"/>
      <c r="F2" s="81"/>
      <c r="G2" s="81"/>
    </row>
    <row r="3" spans="2:7" ht="19.5" customHeight="1">
      <c r="B3" s="48" t="s">
        <v>250</v>
      </c>
      <c r="C3" s="82"/>
      <c r="D3" s="82"/>
      <c r="E3" s="82"/>
      <c r="F3" s="82"/>
      <c r="G3" s="82"/>
    </row>
    <row r="5" spans="2:7" ht="37.5">
      <c r="B5" s="18" t="s">
        <v>0</v>
      </c>
      <c r="C5" s="18" t="s">
        <v>81</v>
      </c>
      <c r="D5" s="18" t="s">
        <v>82</v>
      </c>
      <c r="E5" s="18" t="s">
        <v>44</v>
      </c>
      <c r="F5" s="18" t="s">
        <v>45</v>
      </c>
      <c r="G5" s="18" t="s">
        <v>83</v>
      </c>
    </row>
    <row r="6" spans="2:7" ht="49.5">
      <c r="B6" s="19" t="s">
        <v>46</v>
      </c>
      <c r="C6" s="19" t="s">
        <v>84</v>
      </c>
      <c r="D6" s="27"/>
      <c r="E6" s="28">
        <f>SUM(E8:E13)</f>
        <v>24</v>
      </c>
      <c r="F6" s="27">
        <f>SUM(F8:F13)</f>
        <v>34</v>
      </c>
      <c r="G6" s="19"/>
    </row>
    <row r="7" spans="2:7" ht="33">
      <c r="B7" s="20"/>
      <c r="C7" s="20" t="s">
        <v>85</v>
      </c>
      <c r="D7" s="20"/>
      <c r="E7" s="20"/>
      <c r="F7" s="20"/>
      <c r="G7" s="20"/>
    </row>
    <row r="8" spans="2:7" ht="33">
      <c r="B8" s="20">
        <v>1</v>
      </c>
      <c r="C8" s="20" t="s">
        <v>77</v>
      </c>
      <c r="D8" s="21">
        <v>0.5</v>
      </c>
      <c r="E8" s="29">
        <v>3</v>
      </c>
      <c r="F8" s="30">
        <f>D8*E8</f>
        <v>1.5</v>
      </c>
      <c r="G8" s="20">
        <f>IF(D8&lt;=0,0,IF(AND(D8&gt;0, D8&lt;=1),0.05,IF(AND(D8&gt;1,D8&lt;=2),0.1,IF(AND(D8&gt;2,D8&lt;=3),0.6,1))))</f>
        <v>0.05</v>
      </c>
    </row>
    <row r="9" spans="2:7" ht="33">
      <c r="B9" s="20">
        <v>2</v>
      </c>
      <c r="C9" s="20" t="s">
        <v>78</v>
      </c>
      <c r="D9" s="22">
        <v>0.5</v>
      </c>
      <c r="E9" s="20">
        <v>3</v>
      </c>
      <c r="F9" s="30">
        <f t="shared" ref="F9:F13" si="0">D9*E9</f>
        <v>1.5</v>
      </c>
      <c r="G9" s="20">
        <f t="shared" ref="G9:G13" si="1">IF(D9&lt;=0,0,IF(AND(D9&gt;0, D9&lt;=1),0.05,IF(AND(D9&gt;1,D9&lt;=2),0.1,IF(AND(D9&gt;2,D9&lt;=3),0.6,1))))</f>
        <v>0.05</v>
      </c>
    </row>
    <row r="10" spans="2:7" ht="16.5">
      <c r="B10" s="20">
        <v>3</v>
      </c>
      <c r="C10" s="20" t="s">
        <v>86</v>
      </c>
      <c r="D10" s="22">
        <v>1</v>
      </c>
      <c r="E10" s="20">
        <v>5</v>
      </c>
      <c r="F10" s="30">
        <f t="shared" si="0"/>
        <v>5</v>
      </c>
      <c r="G10" s="20">
        <f t="shared" si="1"/>
        <v>0.05</v>
      </c>
    </row>
    <row r="11" spans="2:7" ht="33">
      <c r="B11" s="20">
        <v>4</v>
      </c>
      <c r="C11" s="20" t="s">
        <v>87</v>
      </c>
      <c r="D11" s="20">
        <v>2</v>
      </c>
      <c r="E11" s="20">
        <v>5</v>
      </c>
      <c r="F11" s="30">
        <f t="shared" si="0"/>
        <v>10</v>
      </c>
      <c r="G11" s="20">
        <f t="shared" si="1"/>
        <v>0.1</v>
      </c>
    </row>
    <row r="12" spans="2:7" ht="33">
      <c r="B12" s="20">
        <v>5</v>
      </c>
      <c r="C12" s="20" t="s">
        <v>88</v>
      </c>
      <c r="D12" s="22">
        <v>2</v>
      </c>
      <c r="E12" s="20">
        <v>5</v>
      </c>
      <c r="F12" s="30">
        <f t="shared" si="0"/>
        <v>10</v>
      </c>
      <c r="G12" s="20">
        <f t="shared" si="1"/>
        <v>0.1</v>
      </c>
    </row>
    <row r="13" spans="2:7" ht="33">
      <c r="B13" s="20">
        <v>6</v>
      </c>
      <c r="C13" s="20" t="s">
        <v>89</v>
      </c>
      <c r="D13" s="22">
        <v>2</v>
      </c>
      <c r="E13" s="20">
        <v>3</v>
      </c>
      <c r="F13" s="30">
        <f t="shared" si="0"/>
        <v>6</v>
      </c>
      <c r="G13" s="20">
        <f t="shared" si="1"/>
        <v>0.1</v>
      </c>
    </row>
    <row r="14" spans="2:7" ht="33">
      <c r="B14" s="19" t="s">
        <v>61</v>
      </c>
      <c r="C14" s="19" t="s">
        <v>90</v>
      </c>
      <c r="D14" s="24"/>
      <c r="E14" s="30"/>
      <c r="F14" s="30">
        <f>1.4+(-0.03*F6)</f>
        <v>0.37999999999999989</v>
      </c>
      <c r="G14" s="24"/>
    </row>
    <row r="15" spans="2:7" ht="33">
      <c r="B15" s="19" t="s">
        <v>91</v>
      </c>
      <c r="C15" s="19" t="s">
        <v>92</v>
      </c>
      <c r="D15" s="24"/>
      <c r="E15" s="20"/>
      <c r="F15" s="20"/>
      <c r="G15" s="20">
        <f>SUM(G8:G13)</f>
        <v>0.44999999999999996</v>
      </c>
    </row>
    <row r="16" spans="2:7" ht="33">
      <c r="B16" s="19" t="s">
        <v>93</v>
      </c>
      <c r="C16" s="19" t="s">
        <v>94</v>
      </c>
      <c r="D16" s="24"/>
      <c r="E16" s="20"/>
      <c r="F16" s="20"/>
      <c r="G16" s="20">
        <f>IF(G15&lt;1,48,IF(G15&gt;=1,32,20))</f>
        <v>48</v>
      </c>
    </row>
    <row r="17" spans="4:4">
      <c r="D17" s="16"/>
    </row>
    <row r="18" spans="4:4">
      <c r="D18" s="17"/>
    </row>
    <row r="19" spans="4:4">
      <c r="D19" s="17"/>
    </row>
    <row r="20" spans="4:4">
      <c r="D20" s="17"/>
    </row>
    <row r="21" spans="4:4">
      <c r="D21" s="17"/>
    </row>
    <row r="22" spans="4:4">
      <c r="D22" s="17"/>
    </row>
  </sheetData>
  <mergeCells count="3">
    <mergeCell ref="B1:G1"/>
    <mergeCell ref="B2:G2"/>
    <mergeCell ref="B3:G3"/>
  </mergeCell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>
      <selection activeCell="E3" sqref="E3:G4"/>
    </sheetView>
  </sheetViews>
  <sheetFormatPr defaultRowHeight="15"/>
  <cols>
    <col min="1" max="1" width="9.140625" style="23"/>
    <col min="2" max="2" width="4.85546875" style="23" bestFit="1" customWidth="1"/>
    <col min="3" max="3" width="9.28515625" style="23" bestFit="1" customWidth="1"/>
    <col min="4" max="4" width="14.5703125" style="23" bestFit="1" customWidth="1"/>
    <col min="5" max="5" width="10.42578125" style="23" bestFit="1" customWidth="1"/>
    <col min="6" max="8" width="11.42578125" style="23" bestFit="1" customWidth="1"/>
    <col min="9" max="9" width="13.5703125" style="23" bestFit="1" customWidth="1"/>
    <col min="10" max="10" width="11.42578125" style="23" bestFit="1" customWidth="1"/>
    <col min="11" max="16384" width="9.140625" style="23"/>
  </cols>
  <sheetData>
    <row r="1" spans="2:10" ht="20.25">
      <c r="B1" s="48" t="s">
        <v>154</v>
      </c>
      <c r="C1" s="50"/>
      <c r="D1" s="50"/>
      <c r="E1" s="50"/>
      <c r="F1" s="50"/>
      <c r="G1" s="50"/>
      <c r="H1" s="50"/>
      <c r="I1" s="50"/>
      <c r="J1" s="50"/>
    </row>
    <row r="3" spans="2:10" ht="16.5">
      <c r="E3" s="83" t="s">
        <v>157</v>
      </c>
      <c r="F3" s="86">
        <v>1300000</v>
      </c>
      <c r="G3" s="84" t="s">
        <v>159</v>
      </c>
    </row>
    <row r="4" spans="2:10" ht="16.5">
      <c r="E4" s="83" t="s">
        <v>158</v>
      </c>
      <c r="F4" s="84">
        <v>0.34</v>
      </c>
      <c r="G4" s="84"/>
    </row>
    <row r="6" spans="2:10" ht="16.5">
      <c r="B6" s="83" t="s">
        <v>160</v>
      </c>
      <c r="C6" s="83" t="s">
        <v>161</v>
      </c>
      <c r="D6" s="83" t="s">
        <v>144</v>
      </c>
      <c r="E6" s="83" t="s">
        <v>145</v>
      </c>
      <c r="F6" s="83" t="s">
        <v>146</v>
      </c>
      <c r="G6" s="83" t="s">
        <v>147</v>
      </c>
      <c r="H6" s="83" t="s">
        <v>148</v>
      </c>
      <c r="I6" s="83" t="s">
        <v>149</v>
      </c>
      <c r="J6" s="83" t="s">
        <v>150</v>
      </c>
    </row>
    <row r="7" spans="2:10" ht="16.5">
      <c r="B7" s="84">
        <v>1</v>
      </c>
      <c r="C7" s="85">
        <v>2.34</v>
      </c>
      <c r="D7" s="86">
        <f>C7*$F$3</f>
        <v>3042000</v>
      </c>
      <c r="E7" s="86">
        <f>D7*0.12</f>
        <v>365040</v>
      </c>
      <c r="F7" s="86">
        <f>D7*0.04</f>
        <v>121680</v>
      </c>
      <c r="G7" s="86">
        <f>D7*$F$4</f>
        <v>1034280.0000000001</v>
      </c>
      <c r="H7" s="86">
        <f>D7+E7+F7+G7</f>
        <v>4563000</v>
      </c>
      <c r="I7" s="86">
        <f>H7/20</f>
        <v>228150</v>
      </c>
      <c r="J7" s="87">
        <f>I7/8</f>
        <v>28518.75</v>
      </c>
    </row>
    <row r="8" spans="2:10" ht="16.5">
      <c r="B8" s="84">
        <v>2</v>
      </c>
      <c r="C8" s="85">
        <v>2.67</v>
      </c>
      <c r="D8" s="86">
        <f t="shared" ref="D8:D15" si="0">C8*$F$3</f>
        <v>3471000</v>
      </c>
      <c r="E8" s="86">
        <f t="shared" ref="E8:E15" si="1">D8*0.12</f>
        <v>416520</v>
      </c>
      <c r="F8" s="86">
        <f t="shared" ref="F8:F15" si="2">D8*0.04</f>
        <v>138840</v>
      </c>
      <c r="G8" s="86">
        <f t="shared" ref="G8:G15" si="3">D8*$F$4</f>
        <v>1180140</v>
      </c>
      <c r="H8" s="86">
        <f t="shared" ref="H8:H15" si="4">D8+E8+F8+G8</f>
        <v>5206500</v>
      </c>
      <c r="I8" s="86">
        <f t="shared" ref="I8:I14" si="5">H8/20</f>
        <v>260325</v>
      </c>
      <c r="J8" s="87">
        <f t="shared" ref="J8:J15" si="6">I8/8</f>
        <v>32540.625</v>
      </c>
    </row>
    <row r="9" spans="2:10" ht="16.5">
      <c r="B9" s="84">
        <v>3</v>
      </c>
      <c r="C9" s="85">
        <v>3</v>
      </c>
      <c r="D9" s="86">
        <f t="shared" si="0"/>
        <v>3900000</v>
      </c>
      <c r="E9" s="86">
        <f t="shared" si="1"/>
        <v>468000</v>
      </c>
      <c r="F9" s="86">
        <f t="shared" si="2"/>
        <v>156000</v>
      </c>
      <c r="G9" s="86">
        <f t="shared" si="3"/>
        <v>1326000</v>
      </c>
      <c r="H9" s="86">
        <f t="shared" si="4"/>
        <v>5850000</v>
      </c>
      <c r="I9" s="86">
        <f t="shared" si="5"/>
        <v>292500</v>
      </c>
      <c r="J9" s="87">
        <f t="shared" si="6"/>
        <v>36562.5</v>
      </c>
    </row>
    <row r="10" spans="2:10" ht="16.5">
      <c r="B10" s="84">
        <v>4</v>
      </c>
      <c r="C10" s="85">
        <v>3.33</v>
      </c>
      <c r="D10" s="86">
        <f t="shared" si="0"/>
        <v>4329000</v>
      </c>
      <c r="E10" s="86">
        <f t="shared" si="1"/>
        <v>519480</v>
      </c>
      <c r="F10" s="86">
        <f t="shared" si="2"/>
        <v>173160</v>
      </c>
      <c r="G10" s="86">
        <f t="shared" si="3"/>
        <v>1471860</v>
      </c>
      <c r="H10" s="86">
        <f t="shared" si="4"/>
        <v>6493500</v>
      </c>
      <c r="I10" s="86">
        <f t="shared" si="5"/>
        <v>324675</v>
      </c>
      <c r="J10" s="87">
        <f t="shared" si="6"/>
        <v>40584.375</v>
      </c>
    </row>
    <row r="11" spans="2:10" ht="16.5">
      <c r="B11" s="84">
        <v>5</v>
      </c>
      <c r="C11" s="85">
        <v>3.66</v>
      </c>
      <c r="D11" s="86">
        <f t="shared" si="0"/>
        <v>4758000</v>
      </c>
      <c r="E11" s="86">
        <f t="shared" si="1"/>
        <v>570960</v>
      </c>
      <c r="F11" s="86">
        <f t="shared" si="2"/>
        <v>190320</v>
      </c>
      <c r="G11" s="86">
        <f t="shared" si="3"/>
        <v>1617720</v>
      </c>
      <c r="H11" s="86">
        <f t="shared" si="4"/>
        <v>7137000</v>
      </c>
      <c r="I11" s="86">
        <f t="shared" si="5"/>
        <v>356850</v>
      </c>
      <c r="J11" s="87">
        <f t="shared" si="6"/>
        <v>44606.25</v>
      </c>
    </row>
    <row r="12" spans="2:10" ht="16.5">
      <c r="B12" s="84">
        <v>6</v>
      </c>
      <c r="C12" s="85">
        <v>3.99</v>
      </c>
      <c r="D12" s="86">
        <f t="shared" si="0"/>
        <v>5187000</v>
      </c>
      <c r="E12" s="86">
        <f t="shared" si="1"/>
        <v>622440</v>
      </c>
      <c r="F12" s="86">
        <f t="shared" si="2"/>
        <v>207480</v>
      </c>
      <c r="G12" s="86">
        <f t="shared" si="3"/>
        <v>1763580.0000000002</v>
      </c>
      <c r="H12" s="86">
        <f t="shared" si="4"/>
        <v>7780500</v>
      </c>
      <c r="I12" s="86">
        <f t="shared" si="5"/>
        <v>389025</v>
      </c>
      <c r="J12" s="87">
        <f t="shared" si="6"/>
        <v>48628.125</v>
      </c>
    </row>
    <row r="13" spans="2:10" ht="16.5">
      <c r="B13" s="84">
        <v>7</v>
      </c>
      <c r="C13" s="85">
        <v>4.32</v>
      </c>
      <c r="D13" s="86">
        <f t="shared" si="0"/>
        <v>5616000</v>
      </c>
      <c r="E13" s="86">
        <f t="shared" si="1"/>
        <v>673920</v>
      </c>
      <c r="F13" s="86">
        <f t="shared" si="2"/>
        <v>224640</v>
      </c>
      <c r="G13" s="86">
        <f t="shared" si="3"/>
        <v>1909440.0000000002</v>
      </c>
      <c r="H13" s="86">
        <f t="shared" si="4"/>
        <v>8424000</v>
      </c>
      <c r="I13" s="86">
        <f t="shared" si="5"/>
        <v>421200</v>
      </c>
      <c r="J13" s="87">
        <f t="shared" si="6"/>
        <v>52650</v>
      </c>
    </row>
    <row r="14" spans="2:10" ht="16.5">
      <c r="B14" s="84">
        <v>8</v>
      </c>
      <c r="C14" s="85">
        <v>4.6500000000000004</v>
      </c>
      <c r="D14" s="86">
        <f t="shared" si="0"/>
        <v>6045000</v>
      </c>
      <c r="E14" s="86">
        <f t="shared" si="1"/>
        <v>725400</v>
      </c>
      <c r="F14" s="86">
        <f t="shared" si="2"/>
        <v>241800</v>
      </c>
      <c r="G14" s="86">
        <f t="shared" si="3"/>
        <v>2055300.0000000002</v>
      </c>
      <c r="H14" s="86">
        <f t="shared" si="4"/>
        <v>9067500</v>
      </c>
      <c r="I14" s="86">
        <f t="shared" si="5"/>
        <v>453375</v>
      </c>
      <c r="J14" s="87">
        <f t="shared" si="6"/>
        <v>56671.875</v>
      </c>
    </row>
    <row r="15" spans="2:10" ht="16.5">
      <c r="B15" s="84">
        <v>9</v>
      </c>
      <c r="C15" s="85">
        <v>4.9800000000000004</v>
      </c>
      <c r="D15" s="86">
        <f t="shared" si="0"/>
        <v>6474000.0000000009</v>
      </c>
      <c r="E15" s="86">
        <f t="shared" si="1"/>
        <v>776880.00000000012</v>
      </c>
      <c r="F15" s="86">
        <f t="shared" si="2"/>
        <v>258960.00000000003</v>
      </c>
      <c r="G15" s="86">
        <f t="shared" si="3"/>
        <v>2201160.0000000005</v>
      </c>
      <c r="H15" s="86">
        <f t="shared" si="4"/>
        <v>9711000.0000000019</v>
      </c>
      <c r="I15" s="86">
        <f>H15/20</f>
        <v>485550.00000000012</v>
      </c>
      <c r="J15" s="87">
        <f t="shared" si="6"/>
        <v>60693.750000000015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workbookViewId="0">
      <selection activeCell="D15" sqref="D15"/>
    </sheetView>
  </sheetViews>
  <sheetFormatPr defaultRowHeight="15"/>
  <cols>
    <col min="2" max="2" width="4.5703125" bestFit="1" customWidth="1"/>
    <col min="3" max="3" width="45.5703125" bestFit="1" customWidth="1"/>
    <col min="4" max="4" width="28.5703125" bestFit="1" customWidth="1"/>
    <col min="5" max="5" width="14.85546875" bestFit="1" customWidth="1"/>
    <col min="6" max="6" width="15.7109375" customWidth="1"/>
  </cols>
  <sheetData>
    <row r="1" spans="2:6" ht="15" customHeight="1">
      <c r="B1" s="46" t="s">
        <v>155</v>
      </c>
      <c r="C1" s="46"/>
      <c r="D1" s="46"/>
      <c r="E1" s="46"/>
      <c r="F1" s="46"/>
    </row>
    <row r="2" spans="2:6" ht="15" customHeight="1">
      <c r="B2" s="46" t="s">
        <v>95</v>
      </c>
      <c r="C2" s="46"/>
      <c r="D2" s="46"/>
      <c r="E2" s="46"/>
      <c r="F2" s="46"/>
    </row>
    <row r="3" spans="2:6" ht="16.5">
      <c r="B3" s="46" t="s">
        <v>167</v>
      </c>
      <c r="C3" s="46"/>
      <c r="D3" s="46"/>
      <c r="E3" s="46"/>
      <c r="F3" s="46"/>
    </row>
    <row r="4" spans="2:6" ht="15.75" thickBot="1"/>
    <row r="5" spans="2:6" ht="17.25" thickBot="1">
      <c r="B5" s="4" t="s">
        <v>0</v>
      </c>
      <c r="C5" s="5" t="s">
        <v>96</v>
      </c>
      <c r="D5" s="5" t="s">
        <v>97</v>
      </c>
      <c r="E5" s="5" t="s">
        <v>98</v>
      </c>
      <c r="F5" s="5" t="s">
        <v>3</v>
      </c>
    </row>
    <row r="6" spans="2:6" ht="17.25" thickBot="1">
      <c r="B6" s="6" t="s">
        <v>46</v>
      </c>
      <c r="C6" s="11" t="s">
        <v>99</v>
      </c>
      <c r="D6" s="11"/>
      <c r="E6" s="11"/>
      <c r="F6" s="11"/>
    </row>
    <row r="7" spans="2:6" ht="17.25" thickBot="1">
      <c r="B7" s="7">
        <v>1</v>
      </c>
      <c r="C7" s="9" t="s">
        <v>100</v>
      </c>
      <c r="D7" s="9" t="s">
        <v>101</v>
      </c>
      <c r="E7" s="9">
        <f>'B3'!F10</f>
        <v>14</v>
      </c>
      <c r="F7" s="9"/>
    </row>
    <row r="8" spans="2:6" ht="17.25" thickBot="1">
      <c r="B8" s="7">
        <v>2</v>
      </c>
      <c r="C8" s="9" t="s">
        <v>102</v>
      </c>
      <c r="D8" s="9" t="s">
        <v>26</v>
      </c>
      <c r="E8" s="9">
        <f>'B4'!E18</f>
        <v>311</v>
      </c>
      <c r="F8" s="9"/>
    </row>
    <row r="9" spans="2:6" ht="17.25" thickBot="1">
      <c r="B9" s="7">
        <v>3</v>
      </c>
      <c r="C9" s="9" t="s">
        <v>103</v>
      </c>
      <c r="D9" s="9" t="s">
        <v>104</v>
      </c>
      <c r="E9" s="9">
        <f>E7+E8</f>
        <v>325</v>
      </c>
      <c r="F9" s="9"/>
    </row>
    <row r="10" spans="2:6" ht="17.25" thickBot="1">
      <c r="B10" s="7">
        <v>4</v>
      </c>
      <c r="C10" s="9" t="s">
        <v>62</v>
      </c>
      <c r="D10" s="9" t="s">
        <v>105</v>
      </c>
      <c r="E10" s="9">
        <f>0.6+(0.01*'B7'!F6)</f>
        <v>0.94</v>
      </c>
      <c r="F10" s="9"/>
    </row>
    <row r="11" spans="2:6" ht="17.25" thickBot="1">
      <c r="B11" s="7">
        <v>5</v>
      </c>
      <c r="C11" s="9" t="s">
        <v>90</v>
      </c>
      <c r="D11" s="9" t="s">
        <v>106</v>
      </c>
      <c r="E11" s="33">
        <f>'B7'!F14</f>
        <v>0.37999999999999989</v>
      </c>
      <c r="F11" s="9"/>
    </row>
    <row r="12" spans="2:6" ht="17.25" thickBot="1">
      <c r="B12" s="7">
        <v>6</v>
      </c>
      <c r="C12" s="9" t="s">
        <v>107</v>
      </c>
      <c r="D12" s="9" t="s">
        <v>108</v>
      </c>
      <c r="E12" s="9">
        <f>E9*E10*E11</f>
        <v>116.08999999999996</v>
      </c>
      <c r="F12" s="9"/>
    </row>
    <row r="13" spans="2:6" ht="17.25" thickBot="1">
      <c r="B13" s="6" t="s">
        <v>61</v>
      </c>
      <c r="C13" s="11" t="s">
        <v>94</v>
      </c>
      <c r="D13" s="9" t="s">
        <v>109</v>
      </c>
      <c r="E13" s="9">
        <f>'B7'!G16</f>
        <v>48</v>
      </c>
      <c r="F13" s="9"/>
    </row>
    <row r="14" spans="2:6" ht="17.25" thickBot="1">
      <c r="B14" s="6" t="s">
        <v>91</v>
      </c>
      <c r="C14" s="11" t="s">
        <v>110</v>
      </c>
      <c r="D14" s="9" t="s">
        <v>111</v>
      </c>
      <c r="E14" s="9">
        <f>10/6*E12</f>
        <v>193.48333333333326</v>
      </c>
      <c r="F14" s="9"/>
    </row>
    <row r="15" spans="2:6" ht="17.25" thickBot="1">
      <c r="B15" s="6" t="s">
        <v>93</v>
      </c>
      <c r="C15" s="11" t="s">
        <v>112</v>
      </c>
      <c r="D15" s="9" t="s">
        <v>113</v>
      </c>
      <c r="E15" s="34">
        <f>'B8'!J7</f>
        <v>28518.75</v>
      </c>
      <c r="F15" s="9" t="s">
        <v>143</v>
      </c>
    </row>
    <row r="16" spans="2:6" ht="17.25" thickBot="1">
      <c r="B16" s="6" t="s">
        <v>114</v>
      </c>
      <c r="C16" s="11" t="s">
        <v>115</v>
      </c>
      <c r="D16" s="9" t="s">
        <v>116</v>
      </c>
      <c r="E16" s="35">
        <f>1.4*E14*E15*E13</f>
        <v>370803068.99999982</v>
      </c>
      <c r="F16" s="9" t="s">
        <v>143</v>
      </c>
    </row>
  </sheetData>
  <mergeCells count="3">
    <mergeCell ref="B2:F2"/>
    <mergeCell ref="B1:F1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B1</vt:lpstr>
      <vt:lpstr>B2</vt:lpstr>
      <vt:lpstr>B3</vt:lpstr>
      <vt:lpstr>B4</vt:lpstr>
      <vt:lpstr>B5</vt:lpstr>
      <vt:lpstr>B6</vt:lpstr>
      <vt:lpstr>B7</vt:lpstr>
      <vt:lpstr>B8</vt:lpstr>
      <vt:lpstr>B9</vt:lpstr>
      <vt:lpstr>B10</vt:lpstr>
      <vt:lpstr>'B1'!_Toc269827541</vt:lpstr>
      <vt:lpstr>'B2'!_Toc269827542</vt:lpstr>
      <vt:lpstr>'B2'!_Toc269827543</vt:lpstr>
      <vt:lpstr>'B3'!_Toc269827545</vt:lpstr>
      <vt:lpstr>'B4'!_Toc269827547</vt:lpstr>
      <vt:lpstr>'B6'!_Toc269827551</vt:lpstr>
      <vt:lpstr>'B7'!_Toc269827553</vt:lpstr>
      <vt:lpstr>'B9'!_Toc269827554</vt:lpstr>
      <vt:lpstr>'B9'!_Toc269827555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ntctuyen</cp:lastModifiedBy>
  <dcterms:created xsi:type="dcterms:W3CDTF">2016-02-29T01:46:33Z</dcterms:created>
  <dcterms:modified xsi:type="dcterms:W3CDTF">2017-02-12T05:40:22Z</dcterms:modified>
</cp:coreProperties>
</file>