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SV300\memorymap\"/>
    </mc:Choice>
  </mc:AlternateContent>
  <xr:revisionPtr revIDLastSave="0" documentId="13_ncr:1_{A1AEA2B2-8283-49FA-A9E5-E976DE5E77EE}" xr6:coauthVersionLast="47" xr6:coauthVersionMax="47" xr10:uidLastSave="{00000000-0000-0000-0000-000000000000}"/>
  <bookViews>
    <workbookView xWindow="-120" yWindow="-120" windowWidth="29040" windowHeight="15720" firstSheet="1" activeTab="2" xr2:uid="{00000000-000D-0000-FFFF-FFFF00000000}"/>
  </bookViews>
  <sheets>
    <sheet name="ToDo&amp;Log" sheetId="17" r:id="rId1"/>
    <sheet name="#1,2,3 Simple" sheetId="32" r:id="rId2"/>
    <sheet name="#1CH modbus" sheetId="1" r:id="rId3"/>
    <sheet name="#2CH modbus" sheetId="33" r:id="rId4"/>
    <sheet name="FRAM" sheetId="24" r:id="rId5"/>
    <sheet name="SEQ Comp" sheetId="10" r:id="rId6"/>
    <sheet name="Menu" sheetId="6" r:id="rId7"/>
    <sheet name="Display" sheetId="2" r:id="rId8"/>
    <sheet name="PQ" sheetId="3" r:id="rId9"/>
    <sheet name="ISKRA_Settings" sheetId="4" r:id="rId10"/>
    <sheet name="Meter Parameter" sheetId="5" r:id="rId11"/>
    <sheet name="Alarm Channel" sheetId="15" r:id="rId12"/>
    <sheet name="Sheet7" sheetId="7" r:id="rId13"/>
    <sheet name="K-factor" sheetId="11" r:id="rId14"/>
    <sheet name="File Structure" sheetId="20" r:id="rId15"/>
    <sheet name="Recorder" sheetId="9" r:id="rId16"/>
    <sheet name="Map Index" sheetId="13" r:id="rId17"/>
    <sheet name="소비전류" sheetId="19" r:id="rId18"/>
    <sheet name="pqlog 파일" sheetId="21" r:id="rId19"/>
    <sheet name="PQ  파일 표시" sheetId="28" r:id="rId20"/>
    <sheet name="Task List" sheetId="14" r:id="rId21"/>
    <sheet name="Phase Angle" sheetId="22" r:id="rId22"/>
    <sheet name="온도시험" sheetId="23" r:id="rId23"/>
    <sheet name="Sheet1" sheetId="25" r:id="rId24"/>
    <sheet name="IOM memory map" sheetId="26" r:id="rId25"/>
    <sheet name="Eth Module Map" sheetId="27" r:id="rId26"/>
  </sheets>
  <externalReferences>
    <externalReference r:id="rId2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97" i="1" l="1"/>
  <c r="A698" i="1" s="1"/>
  <c r="A699" i="1" s="1"/>
  <c r="A700" i="1" s="1"/>
  <c r="F696" i="1"/>
  <c r="A696" i="1"/>
  <c r="F689" i="1"/>
  <c r="F688" i="1"/>
  <c r="F687" i="1"/>
  <c r="F686" i="1"/>
  <c r="F197" i="1"/>
  <c r="F196" i="1"/>
  <c r="F195"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1233" i="33" l="1"/>
  <c r="L66" i="32"/>
  <c r="L67" i="32"/>
  <c r="L68" i="32"/>
  <c r="L65" i="32"/>
  <c r="L64" i="32"/>
  <c r="L63" i="32"/>
  <c r="A3" i="17" l="1"/>
  <c r="A4" i="17"/>
  <c r="A5" i="17"/>
  <c r="A6" i="17"/>
  <c r="A7" i="17"/>
  <c r="A8" i="17"/>
  <c r="A9" i="17"/>
  <c r="A10" i="17"/>
  <c r="A11" i="17"/>
  <c r="A12" i="17"/>
  <c r="A13" i="17"/>
  <c r="A14" i="17"/>
  <c r="A15" i="17"/>
  <c r="A16" i="17"/>
  <c r="A17" i="17"/>
  <c r="A18" i="17"/>
  <c r="A4" i="32"/>
  <c r="A5" i="32" s="1"/>
  <c r="A6" i="32" s="1"/>
  <c r="A7" i="32" s="1"/>
  <c r="A8" i="32" s="1"/>
  <c r="A9" i="32" s="1"/>
  <c r="A10" i="32" s="1"/>
  <c r="A11" i="32" s="1"/>
  <c r="A12" i="32" s="1"/>
  <c r="A13" i="32" s="1"/>
  <c r="A14" i="32" s="1"/>
  <c r="A15" i="32" s="1"/>
  <c r="A16" i="32" s="1"/>
  <c r="A17" i="32" s="1"/>
  <c r="A18" i="32" s="1"/>
  <c r="A19" i="32" s="1"/>
  <c r="A20" i="32" s="1"/>
  <c r="A21" i="32" s="1"/>
  <c r="A22" i="32" l="1"/>
  <c r="A23" i="32" s="1"/>
  <c r="A24" i="32" s="1"/>
  <c r="A25" i="32" s="1"/>
  <c r="A26" i="32" s="1"/>
  <c r="A27" i="32" s="1"/>
  <c r="A28" i="32" s="1"/>
  <c r="A29" i="32" s="1"/>
  <c r="A30" i="32" l="1"/>
  <c r="A31" i="32" s="1"/>
  <c r="A32" i="32" s="1"/>
  <c r="A33" i="32" s="1"/>
  <c r="A34" i="32" s="1"/>
  <c r="A35" i="32" s="1"/>
  <c r="A36" i="32" s="1"/>
  <c r="A37" i="32" s="1"/>
  <c r="A38" i="32" s="1"/>
  <c r="A39" i="32" s="1"/>
  <c r="A40" i="32" s="1"/>
  <c r="A41" i="32" s="1"/>
  <c r="A42" i="32" s="1"/>
  <c r="A43" i="32" s="1"/>
  <c r="A44" i="32" s="1"/>
  <c r="A45" i="32" s="1"/>
  <c r="A46" i="32" s="1"/>
  <c r="A47" i="32" s="1"/>
  <c r="A48" i="32" s="1"/>
  <c r="A49" i="32" s="1"/>
  <c r="A50" i="32" s="1"/>
  <c r="A51" i="32" s="1"/>
  <c r="A52" i="32" s="1"/>
  <c r="A53" i="32" s="1"/>
  <c r="A54" i="32" s="1"/>
  <c r="A55" i="32" s="1"/>
  <c r="A56" i="32" s="1"/>
  <c r="A57" i="32" s="1"/>
  <c r="F777" i="1"/>
  <c r="F776" i="1"/>
  <c r="A58" i="32" l="1"/>
  <c r="A59" i="32" s="1"/>
  <c r="A60" i="32" s="1"/>
  <c r="A61" i="32" s="1"/>
  <c r="A63" i="32" s="1"/>
  <c r="A64" i="32" s="1"/>
  <c r="A65" i="32" s="1"/>
  <c r="A66" i="32" s="1"/>
  <c r="A67" i="32" s="1"/>
  <c r="A68" i="32" s="1"/>
  <c r="A69" i="32" s="1"/>
  <c r="A70" i="32" s="1"/>
  <c r="A71" i="32" s="1"/>
  <c r="A72" i="32" s="1"/>
  <c r="A73" i="32" s="1"/>
  <c r="A74" i="32" s="1"/>
  <c r="A75" i="32" s="1"/>
  <c r="A76" i="32" s="1"/>
  <c r="F1251" i="33"/>
  <c r="F1250" i="33"/>
  <c r="F1249" i="33"/>
  <c r="F1248" i="33"/>
  <c r="F1247" i="33"/>
  <c r="F1246" i="33"/>
  <c r="F1245" i="33"/>
  <c r="F1244" i="33"/>
  <c r="F1242" i="33"/>
  <c r="F1241" i="33"/>
  <c r="F1240" i="33"/>
  <c r="F1239" i="33"/>
  <c r="F1238" i="33"/>
  <c r="F1237" i="33"/>
  <c r="F1236" i="33"/>
  <c r="F1235" i="33"/>
  <c r="F1226" i="33"/>
  <c r="F1225" i="33"/>
  <c r="F1224" i="33"/>
  <c r="F1223" i="33"/>
  <c r="F1222" i="33"/>
  <c r="F1221" i="33"/>
  <c r="F1220" i="33"/>
  <c r="F1219" i="33"/>
  <c r="F1218" i="33"/>
  <c r="F1217" i="33"/>
  <c r="F1216" i="33"/>
  <c r="F1215" i="33"/>
  <c r="F1214" i="33"/>
  <c r="F1213" i="33"/>
  <c r="F1211" i="33"/>
  <c r="F1210" i="33"/>
  <c r="F1209" i="33"/>
  <c r="F1208" i="33"/>
  <c r="F1207" i="33"/>
  <c r="F1206" i="33"/>
  <c r="F1205" i="33"/>
  <c r="F1204" i="33"/>
  <c r="F1203" i="33"/>
  <c r="F1202" i="33"/>
  <c r="F1201" i="33"/>
  <c r="F1200" i="33"/>
  <c r="F1199" i="33"/>
  <c r="F1198" i="33"/>
  <c r="F1197" i="33"/>
  <c r="F1196" i="33"/>
  <c r="F1195" i="33"/>
  <c r="F1194" i="33"/>
  <c r="F1193" i="33"/>
  <c r="F1192" i="33"/>
  <c r="F1191" i="33"/>
  <c r="F1190" i="33"/>
  <c r="F1189" i="33"/>
  <c r="F1188" i="33"/>
  <c r="F1187" i="33"/>
  <c r="F1186" i="33"/>
  <c r="F1185" i="33"/>
  <c r="F1184" i="33"/>
  <c r="F1183" i="33"/>
  <c r="F1182" i="33"/>
  <c r="F1181" i="33"/>
  <c r="F1180" i="33"/>
  <c r="F1179" i="33"/>
  <c r="F1178" i="33"/>
  <c r="F1177" i="33"/>
  <c r="F1176" i="33"/>
  <c r="F1175" i="33"/>
  <c r="F1174" i="33"/>
  <c r="F1173" i="33"/>
  <c r="F1172" i="33"/>
  <c r="F1171" i="33"/>
  <c r="F1170" i="33"/>
  <c r="F1169" i="33"/>
  <c r="F1168" i="33"/>
  <c r="F1167" i="33"/>
  <c r="F1166" i="33"/>
  <c r="F1165" i="33"/>
  <c r="F1164" i="33"/>
  <c r="F1163" i="33"/>
  <c r="F1162" i="33"/>
  <c r="F1161" i="33"/>
  <c r="F1160" i="33"/>
  <c r="F1159" i="33"/>
  <c r="F1158" i="33"/>
  <c r="F1157" i="33"/>
  <c r="F1156" i="33"/>
  <c r="F1155" i="33"/>
  <c r="F1154" i="33"/>
  <c r="F1153" i="33"/>
  <c r="F1152" i="33"/>
  <c r="F1151" i="33"/>
  <c r="F1150" i="33"/>
  <c r="F1149" i="33"/>
  <c r="F1148" i="33"/>
  <c r="F1147" i="33"/>
  <c r="F1146" i="33"/>
  <c r="F1145" i="33"/>
  <c r="F1144" i="33"/>
  <c r="F1143" i="33"/>
  <c r="F1142" i="33"/>
  <c r="F1141" i="33"/>
  <c r="F1140" i="33"/>
  <c r="F1139" i="33"/>
  <c r="F1138" i="33"/>
  <c r="F1137" i="33"/>
  <c r="F1136" i="33"/>
  <c r="F1134" i="33"/>
  <c r="F1133" i="33"/>
  <c r="F1131" i="33"/>
  <c r="F1130" i="33"/>
  <c r="F1129" i="33"/>
  <c r="F1128" i="33"/>
  <c r="F1127" i="33"/>
  <c r="F1126" i="33"/>
  <c r="F1125" i="33"/>
  <c r="F1124" i="33"/>
  <c r="F1123" i="33"/>
  <c r="F1122" i="33"/>
  <c r="F1121" i="33"/>
  <c r="F1120" i="33"/>
  <c r="F1119" i="33"/>
  <c r="F1118" i="33"/>
  <c r="F1117" i="33"/>
  <c r="F1116" i="33"/>
  <c r="F1115" i="33"/>
  <c r="F1114" i="33"/>
  <c r="F1113" i="33"/>
  <c r="F1112" i="33"/>
  <c r="F1111" i="33"/>
  <c r="F1110" i="33"/>
  <c r="F1109" i="33"/>
  <c r="F1108" i="33"/>
  <c r="F1107" i="33"/>
  <c r="F1106" i="33"/>
  <c r="F1105" i="33"/>
  <c r="F1104" i="33"/>
  <c r="F1103" i="33"/>
  <c r="F1102" i="33"/>
  <c r="F1101" i="33"/>
  <c r="F1100" i="33"/>
  <c r="F1099" i="33"/>
  <c r="F1098" i="33"/>
  <c r="F1097" i="33"/>
  <c r="F1096" i="33"/>
  <c r="F1095" i="33"/>
  <c r="F1094" i="33"/>
  <c r="F1093" i="33"/>
  <c r="F1092" i="33"/>
  <c r="F1091" i="33"/>
  <c r="F1090" i="33"/>
  <c r="F1089" i="33"/>
  <c r="F1088" i="33"/>
  <c r="F1087" i="33"/>
  <c r="F1086" i="33"/>
  <c r="F1085" i="33"/>
  <c r="F1084" i="33"/>
  <c r="F1083" i="33"/>
  <c r="F1082" i="33"/>
  <c r="F1081" i="33"/>
  <c r="F1080" i="33"/>
  <c r="F1079" i="33"/>
  <c r="F1078" i="33"/>
  <c r="F1077" i="33"/>
  <c r="F1076" i="33"/>
  <c r="F1075" i="33"/>
  <c r="F1074" i="33"/>
  <c r="F1073" i="33"/>
  <c r="F1072" i="33"/>
  <c r="F1071" i="33"/>
  <c r="F1070" i="33"/>
  <c r="F1069" i="33"/>
  <c r="F1068" i="33"/>
  <c r="F1067" i="33"/>
  <c r="F1066" i="33"/>
  <c r="F1065" i="33"/>
  <c r="F1064" i="33"/>
  <c r="F1063" i="33"/>
  <c r="F1062" i="33"/>
  <c r="F1060" i="33"/>
  <c r="F1059" i="33"/>
  <c r="F1058" i="33"/>
  <c r="F1057" i="33"/>
  <c r="F1056" i="33"/>
  <c r="F1055" i="33"/>
  <c r="F1054" i="33"/>
  <c r="F1053" i="33"/>
  <c r="F1052" i="33"/>
  <c r="F1051" i="33"/>
  <c r="F1050" i="33"/>
  <c r="F1049" i="33"/>
  <c r="F1048" i="33"/>
  <c r="F1047" i="33"/>
  <c r="F1046" i="33"/>
  <c r="F1045" i="33"/>
  <c r="F1044" i="33"/>
  <c r="F1043" i="33"/>
  <c r="F1042" i="33"/>
  <c r="F1041" i="33"/>
  <c r="F1040" i="33"/>
  <c r="F1039" i="33"/>
  <c r="F1038" i="33"/>
  <c r="F1037" i="33"/>
  <c r="F1036" i="33"/>
  <c r="F1035" i="33"/>
  <c r="F1034" i="33"/>
  <c r="F1033" i="33"/>
  <c r="F1032" i="33"/>
  <c r="F1031" i="33"/>
  <c r="F1030" i="33"/>
  <c r="F1029" i="33"/>
  <c r="F1028" i="33"/>
  <c r="F1027" i="33"/>
  <c r="F1026" i="33"/>
  <c r="F1025" i="33"/>
  <c r="F1024" i="33"/>
  <c r="F1022" i="33"/>
  <c r="F1021" i="33"/>
  <c r="F1020" i="33"/>
  <c r="F1019" i="33"/>
  <c r="F1017" i="33"/>
  <c r="F1016" i="33"/>
  <c r="F1015" i="33"/>
  <c r="F1013" i="33"/>
  <c r="F1012" i="33"/>
  <c r="F1011" i="33"/>
  <c r="F1010" i="33"/>
  <c r="F1009" i="33"/>
  <c r="F1008" i="33"/>
  <c r="F1007" i="33"/>
  <c r="F1006" i="33"/>
  <c r="F1005" i="33"/>
  <c r="F1004" i="33"/>
  <c r="F1003" i="33"/>
  <c r="F1002" i="33"/>
  <c r="F1001" i="33"/>
  <c r="F1000" i="33"/>
  <c r="F999" i="33"/>
  <c r="F998" i="33"/>
  <c r="F997" i="33"/>
  <c r="F996" i="33"/>
  <c r="F995" i="33"/>
  <c r="F994" i="33"/>
  <c r="F993" i="33"/>
  <c r="F992" i="33"/>
  <c r="F991" i="33"/>
  <c r="F990" i="33"/>
  <c r="F989" i="33"/>
  <c r="F988" i="33"/>
  <c r="F987" i="33"/>
  <c r="F986" i="33"/>
  <c r="F985" i="33"/>
  <c r="F984" i="33"/>
  <c r="F983" i="33"/>
  <c r="F982" i="33"/>
  <c r="F981" i="33"/>
  <c r="F980" i="33"/>
  <c r="F979" i="33"/>
  <c r="F978" i="33"/>
  <c r="F977" i="33"/>
  <c r="F976" i="33"/>
  <c r="F975" i="33"/>
  <c r="F974" i="33"/>
  <c r="F973" i="33"/>
  <c r="F972" i="33"/>
  <c r="F971" i="33"/>
  <c r="F970" i="33"/>
  <c r="F969" i="33"/>
  <c r="F968" i="33"/>
  <c r="F967" i="33"/>
  <c r="F966" i="33"/>
  <c r="F965" i="33"/>
  <c r="F964" i="33"/>
  <c r="F963" i="33"/>
  <c r="F962" i="33"/>
  <c r="F961" i="33"/>
  <c r="F960" i="33"/>
  <c r="F959" i="33"/>
  <c r="F958" i="33"/>
  <c r="F957" i="33"/>
  <c r="F956" i="33"/>
  <c r="F955" i="33"/>
  <c r="F954" i="33"/>
  <c r="F953" i="33"/>
  <c r="F952" i="33"/>
  <c r="F951" i="33"/>
  <c r="F950" i="33"/>
  <c r="F949" i="33"/>
  <c r="F948" i="33"/>
  <c r="F947" i="33"/>
  <c r="F946" i="33"/>
  <c r="F945" i="33"/>
  <c r="F944" i="33"/>
  <c r="F943" i="33"/>
  <c r="F942" i="33"/>
  <c r="F941" i="33"/>
  <c r="F940" i="33"/>
  <c r="F939" i="33"/>
  <c r="F938" i="33"/>
  <c r="F937" i="33"/>
  <c r="F935" i="33"/>
  <c r="F934" i="33"/>
  <c r="F933" i="33"/>
  <c r="F932" i="33"/>
  <c r="F931" i="33"/>
  <c r="F929" i="33"/>
  <c r="F928" i="33"/>
  <c r="F927" i="33"/>
  <c r="F926" i="33"/>
  <c r="F923" i="33"/>
  <c r="F922" i="33"/>
  <c r="F921" i="33"/>
  <c r="F920" i="33"/>
  <c r="F919" i="33"/>
  <c r="F918" i="33"/>
  <c r="F917" i="33"/>
  <c r="F916" i="33"/>
  <c r="F915" i="33"/>
  <c r="F913" i="33"/>
  <c r="F912" i="33"/>
  <c r="F911" i="33"/>
  <c r="F910" i="33"/>
  <c r="F909" i="33"/>
  <c r="F908" i="33"/>
  <c r="F907" i="33"/>
  <c r="F906" i="33"/>
  <c r="F905" i="33"/>
  <c r="F904" i="33"/>
  <c r="F903" i="33"/>
  <c r="F902" i="33"/>
  <c r="F901" i="33"/>
  <c r="F900" i="33"/>
  <c r="F899" i="33"/>
  <c r="F898" i="33"/>
  <c r="F897" i="33"/>
  <c r="F896" i="33"/>
  <c r="F895" i="33"/>
  <c r="F894" i="33"/>
  <c r="F892" i="33"/>
  <c r="F891" i="33"/>
  <c r="F890" i="33"/>
  <c r="F889" i="33"/>
  <c r="F888" i="33"/>
  <c r="F887" i="33"/>
  <c r="F886" i="33"/>
  <c r="F885" i="33"/>
  <c r="F884" i="33"/>
  <c r="F883" i="33"/>
  <c r="F882" i="33"/>
  <c r="F881" i="33"/>
  <c r="F880" i="33"/>
  <c r="F878" i="33"/>
  <c r="F877" i="33"/>
  <c r="F876" i="33"/>
  <c r="F875" i="33"/>
  <c r="F874" i="33"/>
  <c r="F873" i="33"/>
  <c r="F872" i="33"/>
  <c r="F871" i="33"/>
  <c r="F870" i="33"/>
  <c r="F869" i="33"/>
  <c r="F868" i="33"/>
  <c r="F867" i="33"/>
  <c r="F866" i="33"/>
  <c r="F865" i="33"/>
  <c r="F864" i="33"/>
  <c r="F862" i="33"/>
  <c r="F861" i="33"/>
  <c r="F860" i="33"/>
  <c r="F859" i="33"/>
  <c r="F858" i="33"/>
  <c r="F857" i="33"/>
  <c r="F855" i="33"/>
  <c r="F854" i="33"/>
  <c r="F853" i="33"/>
  <c r="F852" i="33"/>
  <c r="F851" i="33"/>
  <c r="F850" i="33"/>
  <c r="F849" i="33"/>
  <c r="F848" i="33"/>
  <c r="F847" i="33"/>
  <c r="F846" i="33"/>
  <c r="F845" i="33"/>
  <c r="F844" i="33"/>
  <c r="F843" i="33"/>
  <c r="F842" i="33"/>
  <c r="F841" i="33"/>
  <c r="F840" i="33"/>
  <c r="F839" i="33"/>
  <c r="F838" i="33"/>
  <c r="F837" i="33"/>
  <c r="F836" i="33"/>
  <c r="F835" i="33"/>
  <c r="F834" i="33"/>
  <c r="F833" i="33"/>
  <c r="F832" i="33"/>
  <c r="F831" i="33"/>
  <c r="F830" i="33"/>
  <c r="F829" i="33"/>
  <c r="F826" i="33"/>
  <c r="F825" i="33"/>
  <c r="F824" i="33"/>
  <c r="F823" i="33"/>
  <c r="F822" i="33"/>
  <c r="F821" i="33"/>
  <c r="F820" i="33"/>
  <c r="F819" i="33"/>
  <c r="F818" i="33"/>
  <c r="F816" i="33"/>
  <c r="F815" i="33"/>
  <c r="F814" i="33"/>
  <c r="F813" i="33"/>
  <c r="F812" i="33"/>
  <c r="F811" i="33"/>
  <c r="F810" i="33"/>
  <c r="F809" i="33"/>
  <c r="F808" i="33"/>
  <c r="F807" i="33"/>
  <c r="F806" i="33"/>
  <c r="F805" i="33"/>
  <c r="F804" i="33"/>
  <c r="F803" i="33"/>
  <c r="F802" i="33"/>
  <c r="F801" i="33"/>
  <c r="F800" i="33"/>
  <c r="F799" i="33"/>
  <c r="F798" i="33"/>
  <c r="F797" i="33"/>
  <c r="F796" i="33"/>
  <c r="F795" i="33"/>
  <c r="F794" i="33"/>
  <c r="F793" i="33"/>
  <c r="F792" i="33"/>
  <c r="F791" i="33"/>
  <c r="F790" i="33"/>
  <c r="F789" i="33"/>
  <c r="F788" i="33"/>
  <c r="F787" i="33"/>
  <c r="F786" i="33"/>
  <c r="F785" i="33"/>
  <c r="F784" i="33"/>
  <c r="F783" i="33"/>
  <c r="F782" i="33"/>
  <c r="F781" i="33"/>
  <c r="F780" i="33"/>
  <c r="F779" i="33"/>
  <c r="F778" i="33"/>
  <c r="F777" i="33"/>
  <c r="F776" i="33"/>
  <c r="F775" i="33"/>
  <c r="F774" i="33"/>
  <c r="F772" i="33"/>
  <c r="F771" i="33"/>
  <c r="F770" i="33"/>
  <c r="F769" i="33"/>
  <c r="F768" i="33"/>
  <c r="F767" i="33"/>
  <c r="F766" i="33"/>
  <c r="F765" i="33"/>
  <c r="F764" i="33"/>
  <c r="F763" i="33"/>
  <c r="F762" i="33"/>
  <c r="F761" i="33"/>
  <c r="F760" i="33"/>
  <c r="F759" i="33"/>
  <c r="F758" i="33"/>
  <c r="F757" i="33"/>
  <c r="F756" i="33"/>
  <c r="F755" i="33"/>
  <c r="F754" i="33"/>
  <c r="F753" i="33"/>
  <c r="F752" i="33"/>
  <c r="F751" i="33"/>
  <c r="F750" i="33"/>
  <c r="F749" i="33"/>
  <c r="F748" i="33"/>
  <c r="F747" i="33"/>
  <c r="F746" i="33"/>
  <c r="F745" i="33"/>
  <c r="F744" i="33"/>
  <c r="F743" i="33"/>
  <c r="F742" i="33"/>
  <c r="F741" i="33"/>
  <c r="F740" i="33"/>
  <c r="F739" i="33"/>
  <c r="F738" i="33"/>
  <c r="F737" i="33"/>
  <c r="F736" i="33"/>
  <c r="F735" i="33"/>
  <c r="F734" i="33"/>
  <c r="F733" i="33"/>
  <c r="F732" i="33"/>
  <c r="F731" i="33"/>
  <c r="F730" i="33"/>
  <c r="F719" i="33"/>
  <c r="F718" i="33"/>
  <c r="F717" i="33"/>
  <c r="F716" i="33"/>
  <c r="F715" i="33"/>
  <c r="F714" i="33"/>
  <c r="F713" i="33"/>
  <c r="F712" i="33"/>
  <c r="F709" i="33"/>
  <c r="F707" i="33"/>
  <c r="F706" i="33"/>
  <c r="F705" i="33"/>
  <c r="F704" i="33"/>
  <c r="F703" i="33"/>
  <c r="F702" i="33"/>
  <c r="F701" i="33"/>
  <c r="F700" i="33"/>
  <c r="F699" i="33"/>
  <c r="F698" i="33"/>
  <c r="F697" i="33"/>
  <c r="F696" i="33"/>
  <c r="F695" i="33"/>
  <c r="F694" i="33"/>
  <c r="F693" i="33"/>
  <c r="F692" i="33"/>
  <c r="F691" i="33"/>
  <c r="F690" i="33"/>
  <c r="F689" i="33"/>
  <c r="F688" i="33"/>
  <c r="F687" i="33"/>
  <c r="F686" i="33"/>
  <c r="F685" i="33"/>
  <c r="F684" i="33"/>
  <c r="F683" i="33"/>
  <c r="F682" i="33"/>
  <c r="F681" i="33"/>
  <c r="F680" i="33"/>
  <c r="F679" i="33"/>
  <c r="F678" i="33"/>
  <c r="F677" i="33"/>
  <c r="F676" i="33"/>
  <c r="F675" i="33"/>
  <c r="F674" i="33"/>
  <c r="F673" i="33"/>
  <c r="F672" i="33"/>
  <c r="F671" i="33"/>
  <c r="F670" i="33"/>
  <c r="F669" i="33"/>
  <c r="F668" i="33"/>
  <c r="F667" i="33"/>
  <c r="F666" i="33"/>
  <c r="F665" i="33"/>
  <c r="F664" i="33"/>
  <c r="F663" i="33"/>
  <c r="F662" i="33"/>
  <c r="F661" i="33"/>
  <c r="F660" i="33"/>
  <c r="F659" i="33"/>
  <c r="F657" i="33"/>
  <c r="F656" i="33"/>
  <c r="F655" i="33"/>
  <c r="F653" i="33"/>
  <c r="F652" i="33"/>
  <c r="F651" i="33"/>
  <c r="F650" i="33"/>
  <c r="F649" i="33"/>
  <c r="F648" i="33"/>
  <c r="F647" i="33"/>
  <c r="F646" i="33"/>
  <c r="F645" i="33"/>
  <c r="F644" i="33"/>
  <c r="F643" i="33"/>
  <c r="F642" i="33"/>
  <c r="F641" i="33"/>
  <c r="F640" i="33"/>
  <c r="F639" i="33"/>
  <c r="F638" i="33"/>
  <c r="F637" i="33"/>
  <c r="F636" i="33"/>
  <c r="F635" i="33"/>
  <c r="F634" i="33"/>
  <c r="F633" i="33"/>
  <c r="F632" i="33"/>
  <c r="F631" i="33"/>
  <c r="F630" i="33"/>
  <c r="F629" i="33"/>
  <c r="F628" i="33"/>
  <c r="F627" i="33"/>
  <c r="F626" i="33"/>
  <c r="F625" i="33"/>
  <c r="F624" i="33"/>
  <c r="F623" i="33"/>
  <c r="F622" i="33"/>
  <c r="F621" i="33"/>
  <c r="F620" i="33"/>
  <c r="F619" i="33"/>
  <c r="F618" i="33"/>
  <c r="F617" i="33"/>
  <c r="F616" i="33"/>
  <c r="F615" i="33"/>
  <c r="F614" i="33"/>
  <c r="F613" i="33"/>
  <c r="F612" i="33"/>
  <c r="F611" i="33"/>
  <c r="F610" i="33"/>
  <c r="F609" i="33"/>
  <c r="F608" i="33"/>
  <c r="F607" i="33"/>
  <c r="F606" i="33"/>
  <c r="F605" i="33"/>
  <c r="F604" i="33"/>
  <c r="F603" i="33"/>
  <c r="F602" i="33"/>
  <c r="F601" i="33"/>
  <c r="F600" i="33"/>
  <c r="F599" i="33"/>
  <c r="F598" i="33"/>
  <c r="F597" i="33"/>
  <c r="F596" i="33"/>
  <c r="F594" i="33"/>
  <c r="F593" i="33"/>
  <c r="F592" i="33"/>
  <c r="F591" i="33"/>
  <c r="F590" i="33"/>
  <c r="F589" i="33"/>
  <c r="F588" i="33"/>
  <c r="F587" i="33"/>
  <c r="F586" i="33"/>
  <c r="F585" i="33"/>
  <c r="F584" i="33"/>
  <c r="F583" i="33"/>
  <c r="F582" i="33"/>
  <c r="F581" i="33"/>
  <c r="F580" i="33"/>
  <c r="F579" i="33"/>
  <c r="F578" i="33"/>
  <c r="F577" i="33"/>
  <c r="F576" i="33"/>
  <c r="F575" i="33"/>
  <c r="F574" i="33"/>
  <c r="F573" i="33"/>
  <c r="F572" i="33"/>
  <c r="F571" i="33"/>
  <c r="F570" i="33"/>
  <c r="F569" i="33"/>
  <c r="F568" i="33"/>
  <c r="F567" i="33"/>
  <c r="F566" i="33"/>
  <c r="F565" i="33"/>
  <c r="F564" i="33"/>
  <c r="F563" i="33"/>
  <c r="F562" i="33"/>
  <c r="F561" i="33"/>
  <c r="F560" i="33"/>
  <c r="F559" i="33"/>
  <c r="F558" i="33"/>
  <c r="F557" i="33"/>
  <c r="F556" i="33"/>
  <c r="F555" i="33"/>
  <c r="F554" i="33"/>
  <c r="F553" i="33"/>
  <c r="F552" i="33"/>
  <c r="F551" i="33"/>
  <c r="F550" i="33"/>
  <c r="F549" i="33"/>
  <c r="F548" i="33"/>
  <c r="F547" i="33"/>
  <c r="F546" i="33"/>
  <c r="F544" i="33"/>
  <c r="F543" i="33"/>
  <c r="F542" i="33"/>
  <c r="F541" i="33"/>
  <c r="F540" i="33"/>
  <c r="F539" i="33"/>
  <c r="F538" i="33"/>
  <c r="F537" i="33"/>
  <c r="F536" i="33"/>
  <c r="F535" i="33"/>
  <c r="F533" i="33"/>
  <c r="F532" i="33"/>
  <c r="F531" i="33"/>
  <c r="F530" i="33"/>
  <c r="F529" i="33"/>
  <c r="F528" i="33"/>
  <c r="F527" i="33"/>
  <c r="F526" i="33"/>
  <c r="F525" i="33"/>
  <c r="F524" i="33"/>
  <c r="F523" i="33"/>
  <c r="F522" i="33"/>
  <c r="F521" i="33"/>
  <c r="F520" i="33"/>
  <c r="F519" i="33"/>
  <c r="F518" i="33"/>
  <c r="F517" i="33"/>
  <c r="F516" i="33"/>
  <c r="F515" i="33"/>
  <c r="F514" i="33"/>
  <c r="F513" i="33"/>
  <c r="F512" i="33"/>
  <c r="F511" i="33"/>
  <c r="F510" i="33"/>
  <c r="F509" i="33"/>
  <c r="F508" i="33"/>
  <c r="F507" i="33"/>
  <c r="F506" i="33"/>
  <c r="F505" i="33"/>
  <c r="F504" i="33"/>
  <c r="F503" i="33"/>
  <c r="F502" i="33"/>
  <c r="F501" i="33"/>
  <c r="F500" i="33"/>
  <c r="F499" i="33"/>
  <c r="F498" i="33"/>
  <c r="F497" i="33"/>
  <c r="F496" i="33"/>
  <c r="F495" i="33"/>
  <c r="F494" i="33"/>
  <c r="F492" i="33"/>
  <c r="F491" i="33"/>
  <c r="F490" i="33"/>
  <c r="F489" i="33"/>
  <c r="F487" i="33"/>
  <c r="F486" i="33"/>
  <c r="F485" i="33"/>
  <c r="F484" i="33"/>
  <c r="F483" i="33"/>
  <c r="F482" i="33"/>
  <c r="F481" i="33"/>
  <c r="F480" i="33"/>
  <c r="F479" i="33"/>
  <c r="F478" i="33"/>
  <c r="F477" i="33"/>
  <c r="F476" i="33"/>
  <c r="F475" i="33"/>
  <c r="F474" i="33"/>
  <c r="F473" i="33"/>
  <c r="F472" i="33"/>
  <c r="F471" i="33"/>
  <c r="F470" i="33"/>
  <c r="F469" i="33"/>
  <c r="F468" i="33"/>
  <c r="F467" i="33"/>
  <c r="F466" i="33"/>
  <c r="F465" i="33"/>
  <c r="F464" i="33"/>
  <c r="F463" i="33"/>
  <c r="F462" i="33"/>
  <c r="F461" i="33"/>
  <c r="F460" i="33"/>
  <c r="F459" i="33"/>
  <c r="F458" i="33"/>
  <c r="F457" i="33"/>
  <c r="F456" i="33"/>
  <c r="F455" i="33"/>
  <c r="F454" i="33"/>
  <c r="F453" i="33"/>
  <c r="F451" i="33"/>
  <c r="F450" i="33"/>
  <c r="F449" i="33"/>
  <c r="F448" i="33"/>
  <c r="F447" i="33"/>
  <c r="F445" i="33"/>
  <c r="F444" i="33"/>
  <c r="F443" i="33"/>
  <c r="F442" i="33"/>
  <c r="F441" i="33"/>
  <c r="F440" i="33"/>
  <c r="F439" i="33"/>
  <c r="F438" i="33"/>
  <c r="F437" i="33"/>
  <c r="F436" i="33"/>
  <c r="F435" i="33"/>
  <c r="F434" i="33"/>
  <c r="F433" i="33"/>
  <c r="F432" i="33"/>
  <c r="F431" i="33"/>
  <c r="F430" i="33"/>
  <c r="F429" i="33"/>
  <c r="F428" i="33"/>
  <c r="F427" i="33"/>
  <c r="F426" i="33"/>
  <c r="F425" i="33"/>
  <c r="F424" i="33"/>
  <c r="F423" i="33"/>
  <c r="F422" i="33"/>
  <c r="F421" i="33"/>
  <c r="F420" i="33"/>
  <c r="F419" i="33"/>
  <c r="F418" i="33"/>
  <c r="F417" i="33"/>
  <c r="F416" i="33"/>
  <c r="F415" i="33"/>
  <c r="F414" i="33"/>
  <c r="F413" i="33"/>
  <c r="F412" i="33"/>
  <c r="F411" i="33"/>
  <c r="F410" i="33"/>
  <c r="F409" i="33"/>
  <c r="F408" i="33"/>
  <c r="F407" i="33"/>
  <c r="F406" i="33"/>
  <c r="F405" i="33"/>
  <c r="F404" i="33"/>
  <c r="F402" i="33"/>
  <c r="F401" i="33"/>
  <c r="F400" i="33"/>
  <c r="F399" i="33"/>
  <c r="F398" i="33"/>
  <c r="F397" i="33"/>
  <c r="F396" i="33"/>
  <c r="F395" i="33"/>
  <c r="F394" i="33"/>
  <c r="F393" i="33"/>
  <c r="F392" i="33"/>
  <c r="F391" i="33"/>
  <c r="F390" i="33"/>
  <c r="F389" i="33"/>
  <c r="F388" i="33"/>
  <c r="F387" i="33"/>
  <c r="F386" i="33"/>
  <c r="F385" i="33"/>
  <c r="F384" i="33"/>
  <c r="F383" i="33"/>
  <c r="F382" i="33"/>
  <c r="F381" i="33"/>
  <c r="F380" i="33"/>
  <c r="F379" i="33"/>
  <c r="F378" i="33"/>
  <c r="F377" i="33"/>
  <c r="F376" i="33"/>
  <c r="F375" i="33"/>
  <c r="F374" i="33"/>
  <c r="F373" i="33"/>
  <c r="F372" i="33"/>
  <c r="F371" i="33"/>
  <c r="F370" i="33"/>
  <c r="F369" i="33"/>
  <c r="F368" i="33"/>
  <c r="F367" i="33"/>
  <c r="F366" i="33"/>
  <c r="F365" i="33"/>
  <c r="F364" i="33"/>
  <c r="F363" i="33"/>
  <c r="F362" i="33"/>
  <c r="F361" i="33"/>
  <c r="F360" i="33"/>
  <c r="F359" i="33"/>
  <c r="F358" i="33"/>
  <c r="F357" i="33"/>
  <c r="F356" i="33"/>
  <c r="F355" i="33"/>
  <c r="F354" i="33"/>
  <c r="F352" i="33"/>
  <c r="F351" i="33"/>
  <c r="F350" i="33"/>
  <c r="F349" i="33"/>
  <c r="F348" i="33"/>
  <c r="F347" i="33"/>
  <c r="F346" i="33"/>
  <c r="F345" i="33"/>
  <c r="F344" i="33"/>
  <c r="F343" i="33"/>
  <c r="F342" i="33"/>
  <c r="F341" i="33"/>
  <c r="F339" i="33"/>
  <c r="F338" i="33"/>
  <c r="F337" i="33"/>
  <c r="F336" i="33"/>
  <c r="F335" i="33"/>
  <c r="F334" i="33"/>
  <c r="F333" i="33"/>
  <c r="F332" i="33"/>
  <c r="F331" i="33"/>
  <c r="F330" i="33"/>
  <c r="F328" i="33"/>
  <c r="F327" i="33"/>
  <c r="F326" i="33"/>
  <c r="F325" i="33"/>
  <c r="F324" i="33"/>
  <c r="F323" i="33"/>
  <c r="F322" i="33"/>
  <c r="F321" i="33"/>
  <c r="F320" i="33"/>
  <c r="F319" i="33"/>
  <c r="F317" i="33"/>
  <c r="F316" i="33"/>
  <c r="F315" i="33"/>
  <c r="F314" i="33"/>
  <c r="F313" i="33"/>
  <c r="F312" i="33"/>
  <c r="F311" i="33"/>
  <c r="F310" i="33"/>
  <c r="F309" i="33"/>
  <c r="F308" i="33"/>
  <c r="F307" i="33"/>
  <c r="F306" i="33"/>
  <c r="F305" i="33"/>
  <c r="F304" i="33"/>
  <c r="F303" i="33"/>
  <c r="F302" i="33"/>
  <c r="F301" i="33"/>
  <c r="F300" i="33"/>
  <c r="F299" i="33"/>
  <c r="F298" i="33"/>
  <c r="F297" i="33"/>
  <c r="F296" i="33"/>
  <c r="F295" i="33"/>
  <c r="F294" i="33"/>
  <c r="F293" i="33"/>
  <c r="F292" i="33"/>
  <c r="F291" i="33"/>
  <c r="F290" i="33"/>
  <c r="F289" i="33"/>
  <c r="F288" i="33"/>
  <c r="F287" i="33"/>
  <c r="F286" i="33"/>
  <c r="F285" i="33"/>
  <c r="F284" i="33"/>
  <c r="F283" i="33"/>
  <c r="F282" i="33"/>
  <c r="F281" i="33"/>
  <c r="F280" i="33"/>
  <c r="F279" i="33"/>
  <c r="F278" i="33"/>
  <c r="F277" i="33"/>
  <c r="F276" i="33"/>
  <c r="F275" i="33"/>
  <c r="F274" i="33"/>
  <c r="F273" i="33"/>
  <c r="F272" i="33"/>
  <c r="F271" i="33"/>
  <c r="F270" i="33"/>
  <c r="F268" i="33"/>
  <c r="F267" i="33"/>
  <c r="F266" i="33"/>
  <c r="F265" i="33"/>
  <c r="F264" i="33"/>
  <c r="F263" i="33"/>
  <c r="F262" i="33"/>
  <c r="F261" i="33"/>
  <c r="F260" i="33"/>
  <c r="F259" i="33"/>
  <c r="F258" i="33"/>
  <c r="F257" i="33"/>
  <c r="F256" i="33"/>
  <c r="F255" i="33"/>
  <c r="F254" i="33"/>
  <c r="F253" i="33"/>
  <c r="F252" i="33"/>
  <c r="F251" i="33"/>
  <c r="F250" i="33"/>
  <c r="F249" i="33"/>
  <c r="F248" i="33"/>
  <c r="F247" i="33"/>
  <c r="F246" i="33"/>
  <c r="F245" i="33"/>
  <c r="F244" i="33"/>
  <c r="F243" i="33"/>
  <c r="F242" i="33"/>
  <c r="F241" i="33"/>
  <c r="F240" i="33"/>
  <c r="F239" i="33"/>
  <c r="F238" i="33"/>
  <c r="F237" i="33"/>
  <c r="F236" i="33"/>
  <c r="F235" i="33"/>
  <c r="F234" i="33"/>
  <c r="F233" i="33"/>
  <c r="F232" i="33"/>
  <c r="F231" i="33"/>
  <c r="F230" i="33"/>
  <c r="F229" i="33"/>
  <c r="F228" i="33"/>
  <c r="F227" i="33"/>
  <c r="F226" i="33"/>
  <c r="F225" i="33"/>
  <c r="F224" i="33"/>
  <c r="F223" i="33"/>
  <c r="F222" i="33"/>
  <c r="F220" i="33"/>
  <c r="F219" i="33"/>
  <c r="F218" i="33"/>
  <c r="F217" i="33"/>
  <c r="F216" i="33"/>
  <c r="F215" i="33"/>
  <c r="F214" i="33"/>
  <c r="F213" i="33"/>
  <c r="F212" i="33"/>
  <c r="F211" i="33"/>
  <c r="F210" i="33"/>
  <c r="F209" i="33"/>
  <c r="F208" i="33"/>
  <c r="F207" i="33"/>
  <c r="F206" i="33"/>
  <c r="F205" i="33"/>
  <c r="F204" i="33"/>
  <c r="F203" i="33"/>
  <c r="F202" i="33"/>
  <c r="F201" i="33"/>
  <c r="F200" i="33"/>
  <c r="F199" i="33"/>
  <c r="F197" i="33"/>
  <c r="F196" i="33"/>
  <c r="F195" i="33"/>
  <c r="F194" i="33"/>
  <c r="F193" i="33"/>
  <c r="F192" i="33"/>
  <c r="F191" i="33"/>
  <c r="F190" i="33"/>
  <c r="F189" i="33"/>
  <c r="F188" i="33"/>
  <c r="F187" i="33"/>
  <c r="F186" i="33"/>
  <c r="F185" i="33"/>
  <c r="F184" i="33"/>
  <c r="F183" i="33"/>
  <c r="F182" i="33"/>
  <c r="F181" i="33"/>
  <c r="F180" i="33"/>
  <c r="H179" i="33"/>
  <c r="F179" i="33"/>
  <c r="F178" i="33"/>
  <c r="F177" i="33"/>
  <c r="F176" i="33"/>
  <c r="F175" i="33"/>
  <c r="F174" i="33"/>
  <c r="F173" i="33"/>
  <c r="F172" i="33"/>
  <c r="F171" i="33"/>
  <c r="F170" i="33"/>
  <c r="F169" i="33"/>
  <c r="F168" i="33"/>
  <c r="F167" i="33"/>
  <c r="F166" i="33"/>
  <c r="F165" i="33"/>
  <c r="F164" i="33"/>
  <c r="F163" i="33"/>
  <c r="F162" i="33"/>
  <c r="F161" i="33"/>
  <c r="F159" i="33"/>
  <c r="F158" i="33"/>
  <c r="F157" i="33"/>
  <c r="F156" i="33"/>
  <c r="F155" i="33"/>
  <c r="F154" i="33"/>
  <c r="F153" i="33"/>
  <c r="F152" i="33"/>
  <c r="F151" i="33"/>
  <c r="F150" i="33"/>
  <c r="F149" i="33"/>
  <c r="F148" i="33"/>
  <c r="F147" i="33"/>
  <c r="F146" i="33"/>
  <c r="F145" i="33"/>
  <c r="F144" i="33"/>
  <c r="F143" i="33"/>
  <c r="F142" i="33"/>
  <c r="F141" i="33"/>
  <c r="F140" i="33"/>
  <c r="F139" i="33"/>
  <c r="F138" i="33"/>
  <c r="F137" i="33"/>
  <c r="F136" i="33"/>
  <c r="F135" i="33"/>
  <c r="F133" i="33"/>
  <c r="F132" i="33"/>
  <c r="F131" i="33"/>
  <c r="F130" i="33"/>
  <c r="F129" i="33"/>
  <c r="F128" i="33"/>
  <c r="F126" i="33"/>
  <c r="F125" i="33"/>
  <c r="F124" i="33"/>
  <c r="F123" i="33"/>
  <c r="F122" i="33"/>
  <c r="F121" i="33"/>
  <c r="F120" i="33"/>
  <c r="F119" i="33"/>
  <c r="F118" i="33"/>
  <c r="F117" i="33"/>
  <c r="F116" i="33"/>
  <c r="F115" i="33"/>
  <c r="F114" i="33"/>
  <c r="F113" i="33"/>
  <c r="F112" i="33"/>
  <c r="F111" i="33"/>
  <c r="F110" i="33"/>
  <c r="F109" i="33"/>
  <c r="F108" i="33"/>
  <c r="F107" i="33"/>
  <c r="F106" i="33"/>
  <c r="F105" i="33"/>
  <c r="F104" i="33"/>
  <c r="F103" i="33"/>
  <c r="F102" i="33"/>
  <c r="F101" i="33"/>
  <c r="F100" i="33"/>
  <c r="F99" i="33"/>
  <c r="F98" i="33"/>
  <c r="F97" i="33"/>
  <c r="F96" i="33"/>
  <c r="F95" i="33"/>
  <c r="F94" i="33"/>
  <c r="F92" i="33"/>
  <c r="F91" i="33"/>
  <c r="F90" i="33"/>
  <c r="F89" i="33"/>
  <c r="F88" i="33"/>
  <c r="F87" i="33"/>
  <c r="F86" i="33"/>
  <c r="F85" i="33"/>
  <c r="F84" i="33"/>
  <c r="F83" i="33"/>
  <c r="F82" i="33"/>
  <c r="F81" i="33"/>
  <c r="F80" i="33"/>
  <c r="F79" i="33"/>
  <c r="F78" i="33"/>
  <c r="F77" i="33"/>
  <c r="F76" i="33"/>
  <c r="F75" i="33"/>
  <c r="F74" i="33"/>
  <c r="F73" i="33"/>
  <c r="F72" i="33"/>
  <c r="F71" i="33"/>
  <c r="F70" i="33"/>
  <c r="F69" i="33"/>
  <c r="F68" i="33"/>
  <c r="F67" i="33"/>
  <c r="F66" i="33"/>
  <c r="F65" i="33"/>
  <c r="F64" i="33"/>
  <c r="F63" i="33"/>
  <c r="F62" i="33"/>
  <c r="F61" i="33"/>
  <c r="F60" i="33"/>
  <c r="F59" i="33"/>
  <c r="F58" i="33"/>
  <c r="F57" i="33"/>
  <c r="F56" i="33"/>
  <c r="F55" i="33"/>
  <c r="F54" i="33"/>
  <c r="F53" i="33"/>
  <c r="F52" i="33"/>
  <c r="F51" i="33"/>
  <c r="F50" i="33"/>
  <c r="F49" i="33"/>
  <c r="F48" i="33"/>
  <c r="F47" i="33"/>
  <c r="F46" i="33"/>
  <c r="F45" i="33"/>
  <c r="F44" i="33"/>
  <c r="F43" i="33"/>
  <c r="F42" i="33"/>
  <c r="F41" i="33"/>
  <c r="F40" i="33"/>
  <c r="F39" i="33"/>
  <c r="F38" i="33"/>
  <c r="F37" i="33"/>
  <c r="F36" i="33"/>
  <c r="F35" i="33"/>
  <c r="F34" i="33"/>
  <c r="F33" i="33"/>
  <c r="F32" i="33"/>
  <c r="F31" i="33"/>
  <c r="F30" i="33"/>
  <c r="F29" i="33"/>
  <c r="F28" i="33"/>
  <c r="F27" i="33"/>
  <c r="F26" i="33"/>
  <c r="F25" i="33"/>
  <c r="F24" i="33"/>
  <c r="F23" i="33"/>
  <c r="F22" i="33"/>
  <c r="F21" i="33"/>
  <c r="F20" i="33"/>
  <c r="F19" i="33"/>
  <c r="F18" i="33"/>
  <c r="F17" i="33"/>
  <c r="F16" i="33"/>
  <c r="F15" i="33"/>
  <c r="F14" i="33"/>
  <c r="F13" i="33"/>
  <c r="F12" i="33"/>
  <c r="F11" i="33"/>
  <c r="F10" i="33"/>
  <c r="F9" i="33"/>
  <c r="F8" i="33"/>
  <c r="F7" i="33"/>
  <c r="F6" i="33"/>
  <c r="F5" i="33"/>
  <c r="F4" i="33"/>
  <c r="F3" i="33"/>
  <c r="A4" i="33" s="1"/>
  <c r="A5" i="33" l="1"/>
  <c r="A6" i="33" s="1"/>
  <c r="A7" i="33" s="1"/>
  <c r="A8" i="33" s="1"/>
  <c r="A9" i="33" s="1"/>
  <c r="A10" i="33" s="1"/>
  <c r="A11" i="33" s="1"/>
  <c r="A12" i="33" s="1"/>
  <c r="A13" i="33" s="1"/>
  <c r="A14" i="33" s="1"/>
  <c r="A15" i="33" s="1"/>
  <c r="A16" i="33" s="1"/>
  <c r="A17" i="33" s="1"/>
  <c r="A18" i="33" s="1"/>
  <c r="A19" i="33" s="1"/>
  <c r="A20" i="33" s="1"/>
  <c r="A21" i="33" s="1"/>
  <c r="A22" i="33" s="1"/>
  <c r="A23" i="33" s="1"/>
  <c r="A24" i="33" s="1"/>
  <c r="A25" i="33" s="1"/>
  <c r="A26" i="33" s="1"/>
  <c r="A27" i="33" s="1"/>
  <c r="A28" i="33" s="1"/>
  <c r="A29" i="33" s="1"/>
  <c r="A30" i="33" s="1"/>
  <c r="A31" i="33" s="1"/>
  <c r="A32" i="33" s="1"/>
  <c r="A33" i="33" s="1"/>
  <c r="A34" i="33" s="1"/>
  <c r="A35" i="33" s="1"/>
  <c r="A36" i="33" s="1"/>
  <c r="A37" i="33" s="1"/>
  <c r="A38" i="33" s="1"/>
  <c r="A39" i="33" s="1"/>
  <c r="A40" i="33" s="1"/>
  <c r="A41" i="33" s="1"/>
  <c r="A42" i="33" s="1"/>
  <c r="A43" i="33" s="1"/>
  <c r="A44" i="33" s="1"/>
  <c r="A45" i="33" s="1"/>
  <c r="A46" i="33" s="1"/>
  <c r="A47" i="33" s="1"/>
  <c r="A48" i="33" s="1"/>
  <c r="A49" i="33" s="1"/>
  <c r="A50" i="33" s="1"/>
  <c r="A51" i="33" s="1"/>
  <c r="A52" i="33" s="1"/>
  <c r="A53" i="33" s="1"/>
  <c r="A54" i="33" s="1"/>
  <c r="A55" i="33" s="1"/>
  <c r="A56" i="33" s="1"/>
  <c r="A57" i="33" s="1"/>
  <c r="A58" i="33" s="1"/>
  <c r="A59" i="33" s="1"/>
  <c r="A60" i="33" s="1"/>
  <c r="A61" i="33" s="1"/>
  <c r="A62" i="33" s="1"/>
  <c r="A63" i="33" s="1"/>
  <c r="A64" i="33" s="1"/>
  <c r="A65" i="33" s="1"/>
  <c r="A66" i="33" s="1"/>
  <c r="A67" i="33" s="1"/>
  <c r="A68" i="33" s="1"/>
  <c r="A69" i="33" s="1"/>
  <c r="A70" i="33" s="1"/>
  <c r="A71" i="33" s="1"/>
  <c r="A72" i="33" s="1"/>
  <c r="A73" i="33" s="1"/>
  <c r="A74" i="33" s="1"/>
  <c r="A75" i="33" s="1"/>
  <c r="A76" i="33" s="1"/>
  <c r="A77" i="33" s="1"/>
  <c r="A78" i="33" s="1"/>
  <c r="A79" i="33" s="1"/>
  <c r="A80" i="33" s="1"/>
  <c r="A81" i="33" s="1"/>
  <c r="A82" i="33" s="1"/>
  <c r="A83" i="33" s="1"/>
  <c r="A84" i="33" s="1"/>
  <c r="A85" i="33" s="1"/>
  <c r="A86" i="33" s="1"/>
  <c r="A87" i="33" s="1"/>
  <c r="A88" i="33" s="1"/>
  <c r="A89" i="33" s="1"/>
  <c r="A90" i="33" s="1"/>
  <c r="A91" i="33" s="1"/>
  <c r="A92" i="33" s="1"/>
  <c r="A94" i="33" s="1"/>
  <c r="A95" i="33" s="1"/>
  <c r="A96" i="33" s="1"/>
  <c r="A97" i="33" s="1"/>
  <c r="A98" i="33" s="1"/>
  <c r="A99" i="33" s="1"/>
  <c r="A100" i="33" s="1"/>
  <c r="A101" i="33" s="1"/>
  <c r="A102" i="33" s="1"/>
  <c r="A103" i="33" s="1"/>
  <c r="A104" i="33" s="1"/>
  <c r="A105" i="33" s="1"/>
  <c r="A106" i="33" s="1"/>
  <c r="A107" i="33" s="1"/>
  <c r="A108" i="33" s="1"/>
  <c r="A109" i="33" s="1"/>
  <c r="A110" i="33" s="1"/>
  <c r="A111" i="33" s="1"/>
  <c r="A112" i="33" s="1"/>
  <c r="A113" i="33" s="1"/>
  <c r="A114" i="33" s="1"/>
  <c r="A115" i="33" s="1"/>
  <c r="A116" i="33" s="1"/>
  <c r="A117" i="33" s="1"/>
  <c r="A118" i="33" s="1"/>
  <c r="A119" i="33" s="1"/>
  <c r="A120" i="33" s="1"/>
  <c r="A121" i="33" s="1"/>
  <c r="A122" i="33" s="1"/>
  <c r="A123" i="33" s="1"/>
  <c r="A124" i="33" s="1"/>
  <c r="A125" i="33" s="1"/>
  <c r="A126" i="33" s="1"/>
  <c r="A128" i="33" s="1"/>
  <c r="A129" i="33" s="1"/>
  <c r="A130" i="33" s="1"/>
  <c r="A131" i="33" s="1"/>
  <c r="A132" i="33" s="1"/>
  <c r="A133" i="33" s="1"/>
  <c r="A135" i="33" s="1"/>
  <c r="A136" i="33" s="1"/>
  <c r="A137" i="33" s="1"/>
  <c r="A138" i="33" s="1"/>
  <c r="A139" i="33" s="1"/>
  <c r="A140" i="33" s="1"/>
  <c r="A141" i="33" s="1"/>
  <c r="A142" i="33" s="1"/>
  <c r="A143" i="33" s="1"/>
  <c r="A144" i="33" s="1"/>
  <c r="A145" i="33" s="1"/>
  <c r="A146" i="33" s="1"/>
  <c r="A147" i="33" s="1"/>
  <c r="A148" i="33" s="1"/>
  <c r="A149" i="33" s="1"/>
  <c r="A150" i="33" s="1"/>
  <c r="A151" i="33" s="1"/>
  <c r="A152" i="33" s="1"/>
  <c r="A153" i="33" s="1"/>
  <c r="A154" i="33" s="1"/>
  <c r="A155" i="33" s="1"/>
  <c r="A156" i="33" s="1"/>
  <c r="A157" i="33" s="1"/>
  <c r="A158" i="33" s="1"/>
  <c r="A159" i="33" s="1"/>
  <c r="A161" i="33" s="1"/>
  <c r="A162" i="33" s="1"/>
  <c r="A163" i="33" s="1"/>
  <c r="A164" i="33" s="1"/>
  <c r="A165" i="33" s="1"/>
  <c r="A166" i="33" s="1"/>
  <c r="A167" i="33" s="1"/>
  <c r="A168" i="33" s="1"/>
  <c r="A169" i="33" s="1"/>
  <c r="A170" i="33" s="1"/>
  <c r="A171" i="33" s="1"/>
  <c r="A172" i="33" s="1"/>
  <c r="A173" i="33" s="1"/>
  <c r="A174" i="33" s="1"/>
  <c r="A175" i="33" s="1"/>
  <c r="A176" i="33" s="1"/>
  <c r="A177" i="33" s="1"/>
  <c r="A178" i="33" s="1"/>
  <c r="A179" i="33" s="1"/>
  <c r="A180" i="33" s="1"/>
  <c r="A181" i="33" s="1"/>
  <c r="A182" i="33" s="1"/>
  <c r="A183" i="33" s="1"/>
  <c r="A184" i="33" s="1"/>
  <c r="A185" i="33" s="1"/>
  <c r="A186" i="33" s="1"/>
  <c r="A187" i="33" s="1"/>
  <c r="A188" i="33" s="1"/>
  <c r="A189" i="33" s="1"/>
  <c r="A190" i="33" s="1"/>
  <c r="A191" i="33" s="1"/>
  <c r="A192" i="33" s="1"/>
  <c r="A193" i="33" s="1"/>
  <c r="A194" i="33" s="1"/>
  <c r="A195" i="33" s="1"/>
  <c r="A196" i="33" s="1"/>
  <c r="A197" i="33" s="1"/>
  <c r="A199" i="33" s="1"/>
  <c r="A200" i="33" s="1"/>
  <c r="A201" i="33" s="1"/>
  <c r="A202" i="33" s="1"/>
  <c r="A203" i="33" s="1"/>
  <c r="A204" i="33" s="1"/>
  <c r="A205" i="33" s="1"/>
  <c r="A206" i="33" s="1"/>
  <c r="A207" i="33" s="1"/>
  <c r="A208" i="33" s="1"/>
  <c r="A209" i="33" s="1"/>
  <c r="A210" i="33" s="1"/>
  <c r="A211" i="33" s="1"/>
  <c r="A212" i="33" s="1"/>
  <c r="A213" i="33" s="1"/>
  <c r="A214" i="33" s="1"/>
  <c r="A215" i="33" s="1"/>
  <c r="A216" i="33" s="1"/>
  <c r="A217" i="33" s="1"/>
  <c r="A218" i="33" s="1"/>
  <c r="A219" i="33" s="1"/>
  <c r="A220" i="33" s="1"/>
  <c r="A222" i="33" s="1"/>
  <c r="A223" i="33" s="1"/>
  <c r="A224" i="33" s="1"/>
  <c r="A225" i="33" s="1"/>
  <c r="A226" i="33" s="1"/>
  <c r="A227" i="33" s="1"/>
  <c r="A228" i="33" s="1"/>
  <c r="A229" i="33" s="1"/>
  <c r="A230" i="33" s="1"/>
  <c r="A231" i="33" s="1"/>
  <c r="A232" i="33" s="1"/>
  <c r="A233" i="33" s="1"/>
  <c r="A234" i="33" s="1"/>
  <c r="A235" i="33" s="1"/>
  <c r="A236" i="33" s="1"/>
  <c r="A237" i="33" s="1"/>
  <c r="A238" i="33" s="1"/>
  <c r="A239" i="33" s="1"/>
  <c r="A240" i="33" s="1"/>
  <c r="A241" i="33" s="1"/>
  <c r="A242" i="33" s="1"/>
  <c r="A243" i="33" s="1"/>
  <c r="A244" i="33" s="1"/>
  <c r="A245" i="33" s="1"/>
  <c r="A246" i="33" s="1"/>
  <c r="A247" i="33" s="1"/>
  <c r="A248" i="33" s="1"/>
  <c r="A249" i="33" s="1"/>
  <c r="A250" i="33" s="1"/>
  <c r="A251" i="33" s="1"/>
  <c r="A252" i="33" s="1"/>
  <c r="A253" i="33" s="1"/>
  <c r="A254" i="33" s="1"/>
  <c r="A255" i="33" s="1"/>
  <c r="A256" i="33" s="1"/>
  <c r="A257" i="33" s="1"/>
  <c r="A258" i="33" s="1"/>
  <c r="A259" i="33" s="1"/>
  <c r="A260" i="33" s="1"/>
  <c r="A261" i="33" s="1"/>
  <c r="A262" i="33" s="1"/>
  <c r="A263" i="33" s="1"/>
  <c r="A264" i="33" s="1"/>
  <c r="A265" i="33" s="1"/>
  <c r="A266" i="33" s="1"/>
  <c r="A267" i="33" s="1"/>
  <c r="A268" i="33" s="1"/>
  <c r="A270" i="33" s="1"/>
  <c r="A271" i="33" s="1"/>
  <c r="A272" i="33" s="1"/>
  <c r="A273" i="33" s="1"/>
  <c r="A274" i="33" s="1"/>
  <c r="A275" i="33" s="1"/>
  <c r="A276" i="33" s="1"/>
  <c r="A277" i="33" s="1"/>
  <c r="A278" i="33" s="1"/>
  <c r="A279" i="33" s="1"/>
  <c r="A280" i="33" s="1"/>
  <c r="A281" i="33" s="1"/>
  <c r="A282" i="33" s="1"/>
  <c r="A283" i="33" s="1"/>
  <c r="A284" i="33" s="1"/>
  <c r="A285" i="33" s="1"/>
  <c r="A286" i="33" s="1"/>
  <c r="A287" i="33" s="1"/>
  <c r="A288" i="33" s="1"/>
  <c r="A289" i="33" s="1"/>
  <c r="A290" i="33" s="1"/>
  <c r="A291" i="33" s="1"/>
  <c r="A292" i="33" s="1"/>
  <c r="A293" i="33" s="1"/>
  <c r="A294" i="33" s="1"/>
  <c r="A295" i="33" s="1"/>
  <c r="A296" i="33" s="1"/>
  <c r="A297" i="33" s="1"/>
  <c r="A298" i="33" s="1"/>
  <c r="A299" i="33" s="1"/>
  <c r="A300" i="33" s="1"/>
  <c r="A301" i="33" s="1"/>
  <c r="A302" i="33" s="1"/>
  <c r="A303" i="33" s="1"/>
  <c r="A304" i="33" s="1"/>
  <c r="A305" i="33" s="1"/>
  <c r="A306" i="33" s="1"/>
  <c r="A307" i="33" s="1"/>
  <c r="A308" i="33" s="1"/>
  <c r="A309" i="33" s="1"/>
  <c r="A310" i="33" s="1"/>
  <c r="A311" i="33" s="1"/>
  <c r="A312" i="33" s="1"/>
  <c r="A313" i="33" s="1"/>
  <c r="A314" i="33" s="1"/>
  <c r="A315" i="33" s="1"/>
  <c r="A316" i="33" s="1"/>
  <c r="A317" i="33" s="1"/>
  <c r="A319" i="33" s="1"/>
  <c r="A320" i="33" s="1"/>
  <c r="A321" i="33" s="1"/>
  <c r="A322" i="33" s="1"/>
  <c r="A323" i="33" s="1"/>
  <c r="A324" i="33" s="1"/>
  <c r="A325" i="33" s="1"/>
  <c r="A326" i="33" s="1"/>
  <c r="A327" i="33" s="1"/>
  <c r="A328" i="33" s="1"/>
  <c r="H328" i="33" s="1"/>
  <c r="A330" i="33" l="1"/>
  <c r="A331" i="33" s="1"/>
  <c r="A332" i="33" s="1"/>
  <c r="A333" i="33" s="1"/>
  <c r="A334" i="33" s="1"/>
  <c r="A335" i="33" s="1"/>
  <c r="A336" i="33" s="1"/>
  <c r="A337" i="33" s="1"/>
  <c r="A338" i="33" s="1"/>
  <c r="A339" i="33" s="1"/>
  <c r="A341" i="33" s="1"/>
  <c r="A342" i="33" s="1"/>
  <c r="A343" i="33" s="1"/>
  <c r="A344" i="33" s="1"/>
  <c r="A345" i="33" s="1"/>
  <c r="A346" i="33" s="1"/>
  <c r="A347" i="33" s="1"/>
  <c r="A348" i="33" s="1"/>
  <c r="A349" i="33" s="1"/>
  <c r="A350" i="33" s="1"/>
  <c r="A351" i="33" s="1"/>
  <c r="A352" i="33" s="1"/>
  <c r="A354" i="33" s="1"/>
  <c r="A355" i="33" s="1"/>
  <c r="A356" i="33" s="1"/>
  <c r="A357" i="33" s="1"/>
  <c r="A358" i="33" s="1"/>
  <c r="A359" i="33" s="1"/>
  <c r="A360" i="33" s="1"/>
  <c r="A361" i="33" s="1"/>
  <c r="A362" i="33" s="1"/>
  <c r="A363" i="33" s="1"/>
  <c r="A364" i="33" s="1"/>
  <c r="A365" i="33" s="1"/>
  <c r="A366" i="33" s="1"/>
  <c r="A367" i="33" s="1"/>
  <c r="A368" i="33" s="1"/>
  <c r="A369" i="33" s="1"/>
  <c r="A370" i="33" s="1"/>
  <c r="A371" i="33" s="1"/>
  <c r="A372" i="33" s="1"/>
  <c r="A373" i="33" s="1"/>
  <c r="A374" i="33" s="1"/>
  <c r="A375" i="33" s="1"/>
  <c r="A376" i="33" s="1"/>
  <c r="A377" i="33" s="1"/>
  <c r="A378" i="33" s="1"/>
  <c r="A379" i="33" s="1"/>
  <c r="A380" i="33" s="1"/>
  <c r="A381" i="33" s="1"/>
  <c r="A382" i="33" s="1"/>
  <c r="A383" i="33" s="1"/>
  <c r="A384" i="33" s="1"/>
  <c r="A385" i="33" s="1"/>
  <c r="A386" i="33" s="1"/>
  <c r="A387" i="33" s="1"/>
  <c r="A388" i="33" s="1"/>
  <c r="A389" i="33" s="1"/>
  <c r="A390" i="33" s="1"/>
  <c r="A391" i="33" s="1"/>
  <c r="A392" i="33" s="1"/>
  <c r="A393" i="33" s="1"/>
  <c r="A394" i="33" s="1"/>
  <c r="A395" i="33" s="1"/>
  <c r="A396" i="33" s="1"/>
  <c r="A397" i="33" s="1"/>
  <c r="A398" i="33" s="1"/>
  <c r="A399" i="33" s="1"/>
  <c r="A400" i="33" s="1"/>
  <c r="A401" i="33" s="1"/>
  <c r="A402" i="33" s="1"/>
  <c r="A404" i="33" s="1"/>
  <c r="A405" i="33" s="1"/>
  <c r="A406" i="33" s="1"/>
  <c r="A407" i="33" s="1"/>
  <c r="A408" i="33" s="1"/>
  <c r="A409" i="33" s="1"/>
  <c r="A410" i="33" s="1"/>
  <c r="A411" i="33" s="1"/>
  <c r="A412" i="33" s="1"/>
  <c r="A413" i="33" s="1"/>
  <c r="A414" i="33" s="1"/>
  <c r="A415" i="33" s="1"/>
  <c r="A416" i="33" s="1"/>
  <c r="A417" i="33" s="1"/>
  <c r="A418" i="33" s="1"/>
  <c r="A419" i="33" s="1"/>
  <c r="A420" i="33" s="1"/>
  <c r="A421" i="33" s="1"/>
  <c r="A422" i="33" s="1"/>
  <c r="A423" i="33" s="1"/>
  <c r="A424" i="33" s="1"/>
  <c r="A425" i="33" s="1"/>
  <c r="A426" i="33" s="1"/>
  <c r="A427" i="33" s="1"/>
  <c r="A428" i="33" s="1"/>
  <c r="A429" i="33" s="1"/>
  <c r="A430" i="33" s="1"/>
  <c r="A431" i="33" s="1"/>
  <c r="A432" i="33" s="1"/>
  <c r="A433" i="33" s="1"/>
  <c r="A434" i="33" s="1"/>
  <c r="A435" i="33" s="1"/>
  <c r="A436" i="33" s="1"/>
  <c r="A437" i="33" s="1"/>
  <c r="A438" i="33" s="1"/>
  <c r="A439" i="33" s="1"/>
  <c r="A440" i="33" s="1"/>
  <c r="A441" i="33" s="1"/>
  <c r="A442" i="33" s="1"/>
  <c r="A443" i="33" s="1"/>
  <c r="A444" i="33" s="1"/>
  <c r="A445" i="33" s="1"/>
  <c r="A447" i="33" s="1"/>
  <c r="A448" i="33" s="1"/>
  <c r="A449" i="33" s="1"/>
  <c r="A450" i="33" s="1"/>
  <c r="A451" i="33" s="1"/>
  <c r="A452" i="33" s="1"/>
  <c r="A453" i="33" s="1"/>
  <c r="A454" i="33" s="1"/>
  <c r="A455" i="33" s="1"/>
  <c r="A456" i="33" s="1"/>
  <c r="A457" i="33" s="1"/>
  <c r="A458" i="33" s="1"/>
  <c r="A459" i="33" s="1"/>
  <c r="A460" i="33" s="1"/>
  <c r="A461" i="33" s="1"/>
  <c r="A462" i="33" s="1"/>
  <c r="A463" i="33" s="1"/>
  <c r="A464" i="33" s="1"/>
  <c r="A465" i="33" s="1"/>
  <c r="A466" i="33" s="1"/>
  <c r="A467" i="33" s="1"/>
  <c r="A468" i="33" s="1"/>
  <c r="A469" i="33" s="1"/>
  <c r="A470" i="33" s="1"/>
  <c r="A471" i="33" s="1"/>
  <c r="A472" i="33" s="1"/>
  <c r="A473" i="33" s="1"/>
  <c r="A474" i="33" s="1"/>
  <c r="A475" i="33" s="1"/>
  <c r="A476" i="33" s="1"/>
  <c r="A477" i="33" s="1"/>
  <c r="A478" i="33" s="1"/>
  <c r="A479" i="33" s="1"/>
  <c r="A480" i="33" s="1"/>
  <c r="A481" i="33" s="1"/>
  <c r="A482" i="33" s="1"/>
  <c r="A483" i="33" s="1"/>
  <c r="A484" i="33" s="1"/>
  <c r="A485" i="33" s="1"/>
  <c r="A486" i="33" s="1"/>
  <c r="A487" i="33" s="1"/>
  <c r="A489" i="33" s="1"/>
  <c r="A490" i="33" s="1"/>
  <c r="A491" i="33" s="1"/>
  <c r="A492" i="33" s="1"/>
  <c r="A494" i="33" s="1"/>
  <c r="A495" i="33" s="1"/>
  <c r="A496" i="33" s="1"/>
  <c r="A497" i="33" s="1"/>
  <c r="A498" i="33" s="1"/>
  <c r="A499" i="33" s="1"/>
  <c r="A500" i="33" s="1"/>
  <c r="A501" i="33" s="1"/>
  <c r="A502" i="33" s="1"/>
  <c r="A503" i="33" s="1"/>
  <c r="A504" i="33" s="1"/>
  <c r="A505" i="33" s="1"/>
  <c r="A506" i="33" s="1"/>
  <c r="A507" i="33" s="1"/>
  <c r="A508" i="33" s="1"/>
  <c r="A509" i="33" s="1"/>
  <c r="A510" i="33" s="1"/>
  <c r="A511" i="33" s="1"/>
  <c r="A512" i="33" s="1"/>
  <c r="A513" i="33" s="1"/>
  <c r="A514" i="33" s="1"/>
  <c r="A515" i="33" s="1"/>
  <c r="A516" i="33" s="1"/>
  <c r="A517" i="33" s="1"/>
  <c r="A518" i="33" s="1"/>
  <c r="A519" i="33" s="1"/>
  <c r="A520" i="33" s="1"/>
  <c r="A521" i="33" s="1"/>
  <c r="A522" i="33" s="1"/>
  <c r="A523" i="33" s="1"/>
  <c r="A524" i="33" s="1"/>
  <c r="A525" i="33" s="1"/>
  <c r="A526" i="33" s="1"/>
  <c r="A527" i="33" s="1"/>
  <c r="A528" i="33" s="1"/>
  <c r="A529" i="33" s="1"/>
  <c r="A530" i="33" s="1"/>
  <c r="A531" i="33" s="1"/>
  <c r="A532" i="33" s="1"/>
  <c r="A533" i="33" s="1"/>
  <c r="A535" i="33" s="1"/>
  <c r="A536" i="33" s="1"/>
  <c r="A537" i="33" s="1"/>
  <c r="A538" i="33" s="1"/>
  <c r="A539" i="33" s="1"/>
  <c r="A540" i="33" s="1"/>
  <c r="A541" i="33" s="1"/>
  <c r="A542" i="33" s="1"/>
  <c r="A543" i="33" s="1"/>
  <c r="A544" i="33" s="1"/>
  <c r="A546" i="33" s="1"/>
  <c r="A547" i="33" s="1"/>
  <c r="A548" i="33" s="1"/>
  <c r="A549" i="33" s="1"/>
  <c r="A550" i="33" s="1"/>
  <c r="A551" i="33" s="1"/>
  <c r="A552" i="33" s="1"/>
  <c r="A553" i="33" s="1"/>
  <c r="A554" i="33" s="1"/>
  <c r="A555" i="33" s="1"/>
  <c r="A556" i="33" s="1"/>
  <c r="A557" i="33" s="1"/>
  <c r="A558" i="33" s="1"/>
  <c r="A559" i="33" s="1"/>
  <c r="A560" i="33" s="1"/>
  <c r="A561" i="33" s="1"/>
  <c r="A562" i="33" s="1"/>
  <c r="A563" i="33" s="1"/>
  <c r="A564" i="33" s="1"/>
  <c r="A565" i="33" s="1"/>
  <c r="A566" i="33" s="1"/>
  <c r="A567" i="33" s="1"/>
  <c r="A568" i="33" s="1"/>
  <c r="A569" i="33" s="1"/>
  <c r="A570" i="33" s="1"/>
  <c r="A571" i="33" s="1"/>
  <c r="A572" i="33" s="1"/>
  <c r="A573" i="33" s="1"/>
  <c r="A574" i="33" s="1"/>
  <c r="A575" i="33" s="1"/>
  <c r="A576" i="33" s="1"/>
  <c r="A577" i="33" s="1"/>
  <c r="A578" i="33" s="1"/>
  <c r="A579" i="33" s="1"/>
  <c r="A580" i="33" s="1"/>
  <c r="A581" i="33" s="1"/>
  <c r="A582" i="33" s="1"/>
  <c r="A583" i="33" s="1"/>
  <c r="A584" i="33" s="1"/>
  <c r="A585" i="33" s="1"/>
  <c r="A586" i="33" s="1"/>
  <c r="A587" i="33" s="1"/>
  <c r="A588" i="33" s="1"/>
  <c r="A589" i="33" s="1"/>
  <c r="A590" i="33" s="1"/>
  <c r="A591" i="33" s="1"/>
  <c r="A592" i="33" s="1"/>
  <c r="A593" i="33" s="1"/>
  <c r="A594" i="33" s="1"/>
  <c r="A596" i="33" s="1"/>
  <c r="A597" i="33" s="1"/>
  <c r="A598" i="33" s="1"/>
  <c r="A599" i="33" s="1"/>
  <c r="A600" i="33" s="1"/>
  <c r="A601" i="33" s="1"/>
  <c r="A602" i="33" s="1"/>
  <c r="A603" i="33" s="1"/>
  <c r="A604" i="33" s="1"/>
  <c r="A605" i="33" s="1"/>
  <c r="A606" i="33" s="1"/>
  <c r="A607" i="33" s="1"/>
  <c r="A608" i="33" s="1"/>
  <c r="A609" i="33" s="1"/>
  <c r="A610" i="33" s="1"/>
  <c r="A611" i="33" s="1"/>
  <c r="A612" i="33" s="1"/>
  <c r="A613" i="33" s="1"/>
  <c r="A614" i="33" s="1"/>
  <c r="A615" i="33" s="1"/>
  <c r="A616" i="33" s="1"/>
  <c r="A617" i="33" s="1"/>
  <c r="A618" i="33" s="1"/>
  <c r="A619" i="33" s="1"/>
  <c r="A620" i="33" s="1"/>
  <c r="A621" i="33" s="1"/>
  <c r="A622" i="33" s="1"/>
  <c r="A623" i="33" s="1"/>
  <c r="A624" i="33" s="1"/>
  <c r="A625" i="33" s="1"/>
  <c r="A626" i="33" s="1"/>
  <c r="A627" i="33" s="1"/>
  <c r="A628" i="33" s="1"/>
  <c r="A629" i="33" s="1"/>
  <c r="A630" i="33" s="1"/>
  <c r="A631" i="33" s="1"/>
  <c r="A632" i="33" s="1"/>
  <c r="A633" i="33" s="1"/>
  <c r="A634" i="33" s="1"/>
  <c r="A635" i="33" s="1"/>
  <c r="A636" i="33" s="1"/>
  <c r="A637" i="33" s="1"/>
  <c r="A638" i="33" s="1"/>
  <c r="A639" i="33" s="1"/>
  <c r="A640" i="33" s="1"/>
  <c r="A641" i="33" s="1"/>
  <c r="A642" i="33" s="1"/>
  <c r="A643" i="33" s="1"/>
  <c r="A644" i="33" s="1"/>
  <c r="A645" i="33" s="1"/>
  <c r="A646" i="33" s="1"/>
  <c r="A647" i="33" s="1"/>
  <c r="A648" i="33" s="1"/>
  <c r="A649" i="33" s="1"/>
  <c r="A650" i="33" s="1"/>
  <c r="A651" i="33" s="1"/>
  <c r="A652" i="33" s="1"/>
  <c r="A653" i="33" s="1"/>
  <c r="A655" i="33" s="1"/>
  <c r="A656" i="33" s="1"/>
  <c r="A657" i="33" s="1"/>
  <c r="A659" i="33" s="1"/>
  <c r="A660" i="33" s="1"/>
  <c r="A661" i="33" s="1"/>
  <c r="A662" i="33" s="1"/>
  <c r="A663" i="33" s="1"/>
  <c r="A664" i="33" s="1"/>
  <c r="A665" i="33" s="1"/>
  <c r="A666" i="33" s="1"/>
  <c r="A667" i="33" s="1"/>
  <c r="A668" i="33" s="1"/>
  <c r="A669" i="33" s="1"/>
  <c r="A670" i="33" s="1"/>
  <c r="A671" i="33" s="1"/>
  <c r="A672" i="33" s="1"/>
  <c r="A673" i="33" s="1"/>
  <c r="A674" i="33" s="1"/>
  <c r="A675" i="33" s="1"/>
  <c r="A676" i="33" s="1"/>
  <c r="A677" i="33" s="1"/>
  <c r="A678" i="33" s="1"/>
  <c r="A679" i="33" s="1"/>
  <c r="A680" i="33" s="1"/>
  <c r="A681" i="33" s="1"/>
  <c r="A682" i="33" s="1"/>
  <c r="A683" i="33" s="1"/>
  <c r="A684" i="33" s="1"/>
  <c r="A685" i="33" s="1"/>
  <c r="A686" i="33" s="1"/>
  <c r="A687" i="33" s="1"/>
  <c r="A688" i="33" s="1"/>
  <c r="A689" i="33" s="1"/>
  <c r="A690" i="33" s="1"/>
  <c r="A691" i="33" s="1"/>
  <c r="A692" i="33" s="1"/>
  <c r="A693" i="33" s="1"/>
  <c r="A694" i="33" s="1"/>
  <c r="A695" i="33" s="1"/>
  <c r="A696" i="33" s="1"/>
  <c r="A697" i="33" s="1"/>
  <c r="A698" i="33" s="1"/>
  <c r="A699" i="33" s="1"/>
  <c r="A700" i="33" s="1"/>
  <c r="A701" i="33" s="1"/>
  <c r="A702" i="33" s="1"/>
  <c r="A703" i="33" s="1"/>
  <c r="A704" i="33" s="1"/>
  <c r="A705" i="33" s="1"/>
  <c r="A706" i="33" s="1"/>
  <c r="A707" i="33" s="1"/>
  <c r="A709" i="33" s="1"/>
  <c r="A710" i="33" s="1"/>
  <c r="A712" i="33" s="1"/>
  <c r="A713" i="33" s="1"/>
  <c r="A714" i="33" s="1"/>
  <c r="A715" i="33" s="1"/>
  <c r="A716" i="33" s="1"/>
  <c r="A717" i="33" s="1"/>
  <c r="A718" i="33" s="1"/>
  <c r="A719" i="33" s="1"/>
  <c r="A720" i="33" s="1"/>
  <c r="A721" i="33" s="1"/>
  <c r="A722" i="33" s="1"/>
  <c r="A723" i="33" s="1"/>
  <c r="A724" i="33" s="1"/>
  <c r="A725" i="33" s="1"/>
  <c r="A726" i="33" s="1"/>
  <c r="A727" i="33" s="1"/>
  <c r="A728" i="33" s="1"/>
  <c r="A730" i="33" s="1"/>
  <c r="A731" i="33" s="1"/>
  <c r="A732" i="33" s="1"/>
  <c r="A733" i="33" s="1"/>
  <c r="A734" i="33" s="1"/>
  <c r="A735" i="33" s="1"/>
  <c r="A736" i="33" s="1"/>
  <c r="A737" i="33" s="1"/>
  <c r="A738" i="33" s="1"/>
  <c r="A739" i="33" s="1"/>
  <c r="A740" i="33" s="1"/>
  <c r="A741" i="33" s="1"/>
  <c r="A742" i="33" s="1"/>
  <c r="A743" i="33" s="1"/>
  <c r="A744" i="33" s="1"/>
  <c r="A745" i="33" s="1"/>
  <c r="A746" i="33" s="1"/>
  <c r="A747" i="33" s="1"/>
  <c r="A748" i="33" s="1"/>
  <c r="A749" i="33" s="1"/>
  <c r="A750" i="33" s="1"/>
  <c r="A751" i="33" s="1"/>
  <c r="A752" i="33" s="1"/>
  <c r="A753" i="33" s="1"/>
  <c r="A754" i="33" s="1"/>
  <c r="A755" i="33" s="1"/>
  <c r="A756" i="33" s="1"/>
  <c r="A757" i="33" s="1"/>
  <c r="A758" i="33" s="1"/>
  <c r="A759" i="33" s="1"/>
  <c r="A760" i="33" s="1"/>
  <c r="A761" i="33" s="1"/>
  <c r="A762" i="33" s="1"/>
  <c r="A763" i="33" s="1"/>
  <c r="A764" i="33" s="1"/>
  <c r="A765" i="33" s="1"/>
  <c r="A766" i="33" s="1"/>
  <c r="A767" i="33" s="1"/>
  <c r="A768" i="33" s="1"/>
  <c r="A769" i="33" s="1"/>
  <c r="A770" i="33" s="1"/>
  <c r="A771" i="33" s="1"/>
  <c r="A772" i="33" s="1"/>
  <c r="A774" i="33" s="1"/>
  <c r="A775" i="33" s="1"/>
  <c r="A776" i="33" s="1"/>
  <c r="A777" i="33" s="1"/>
  <c r="A778" i="33" s="1"/>
  <c r="A779" i="33" s="1"/>
  <c r="A780" i="33" s="1"/>
  <c r="A781" i="33" s="1"/>
  <c r="A782" i="33" s="1"/>
  <c r="A783" i="33" s="1"/>
  <c r="A784" i="33" s="1"/>
  <c r="A785" i="33" s="1"/>
  <c r="A786" i="33" s="1"/>
  <c r="A787" i="33" s="1"/>
  <c r="A788" i="33" s="1"/>
  <c r="A789" i="33" s="1"/>
  <c r="A790" i="33" s="1"/>
  <c r="A791" i="33" s="1"/>
  <c r="A792" i="33" s="1"/>
  <c r="A793" i="33" s="1"/>
  <c r="A794" i="33" s="1"/>
  <c r="A795" i="33" s="1"/>
  <c r="A796" i="33" s="1"/>
  <c r="A797" i="33" s="1"/>
  <c r="A798" i="33" s="1"/>
  <c r="A799" i="33" s="1"/>
  <c r="A800" i="33" s="1"/>
  <c r="A801" i="33" s="1"/>
  <c r="A802" i="33" s="1"/>
  <c r="A803" i="33" s="1"/>
  <c r="A804" i="33" s="1"/>
  <c r="A805" i="33" s="1"/>
  <c r="A806" i="33" s="1"/>
  <c r="A807" i="33" s="1"/>
  <c r="A808" i="33" s="1"/>
  <c r="A809" i="33" s="1"/>
  <c r="A810" i="33" s="1"/>
  <c r="A811" i="33" s="1"/>
  <c r="A812" i="33" s="1"/>
  <c r="A813" i="33" s="1"/>
  <c r="A814" i="33" s="1"/>
  <c r="A815" i="33" s="1"/>
  <c r="A816" i="33" s="1"/>
  <c r="A818" i="33" s="1"/>
  <c r="A819" i="33" s="1"/>
  <c r="A820" i="33" s="1"/>
  <c r="A821" i="33" s="1"/>
  <c r="A822" i="33" s="1"/>
  <c r="A823" i="33" s="1"/>
  <c r="A824" i="33" s="1"/>
  <c r="A825" i="33" s="1"/>
  <c r="A826" i="33" s="1"/>
  <c r="A829" i="33" s="1"/>
  <c r="A830" i="33" s="1"/>
  <c r="A831" i="33" s="1"/>
  <c r="A832" i="33" s="1"/>
  <c r="A833" i="33" s="1"/>
  <c r="A834" i="33" s="1"/>
  <c r="A835" i="33" s="1"/>
  <c r="A836" i="33" s="1"/>
  <c r="A837" i="33" s="1"/>
  <c r="A838" i="33" s="1"/>
  <c r="A839" i="33" s="1"/>
  <c r="A840" i="33" s="1"/>
  <c r="A841" i="33" s="1"/>
  <c r="A842" i="33" s="1"/>
  <c r="A843" i="33" s="1"/>
  <c r="A844" i="33" s="1"/>
  <c r="A845" i="33" s="1"/>
  <c r="A846" i="33" s="1"/>
  <c r="A847" i="33" s="1"/>
  <c r="A848" i="33" s="1"/>
  <c r="A849" i="33" s="1"/>
  <c r="A850" i="33" s="1"/>
  <c r="A851" i="33" s="1"/>
  <c r="A852" i="33" s="1"/>
  <c r="A853" i="33" s="1"/>
  <c r="A854" i="33" s="1"/>
  <c r="A855" i="33" s="1"/>
  <c r="A857" i="33" s="1"/>
  <c r="A858" i="33" l="1"/>
  <c r="A859" i="33" s="1"/>
  <c r="A860" i="33" s="1"/>
  <c r="A861" i="33" s="1"/>
  <c r="A862" i="33" s="1"/>
  <c r="A864" i="33" s="1"/>
  <c r="A865" i="33" s="1"/>
  <c r="A866" i="33" s="1"/>
  <c r="A867" i="33" s="1"/>
  <c r="A868" i="33" s="1"/>
  <c r="A869" i="33" s="1"/>
  <c r="A870" i="33" s="1"/>
  <c r="A871" i="33" s="1"/>
  <c r="A872" i="33" s="1"/>
  <c r="A873" i="33" s="1"/>
  <c r="A874" i="33" s="1"/>
  <c r="A875" i="33" s="1"/>
  <c r="A876" i="33" s="1"/>
  <c r="A877" i="33" s="1"/>
  <c r="A878" i="33" s="1"/>
  <c r="A880" i="33" s="1"/>
  <c r="A881" i="33" s="1"/>
  <c r="A882" i="33" s="1"/>
  <c r="A883" i="33" s="1"/>
  <c r="A884" i="33" s="1"/>
  <c r="A885" i="33" s="1"/>
  <c r="A886" i="33" s="1"/>
  <c r="A887" i="33" s="1"/>
  <c r="A888" i="33" s="1"/>
  <c r="A889" i="33" s="1"/>
  <c r="A890" i="33" s="1"/>
  <c r="A891" i="33" s="1"/>
  <c r="A892" i="33" s="1"/>
  <c r="A894" i="33" s="1"/>
  <c r="A895" i="33" s="1"/>
  <c r="A896" i="33" s="1"/>
  <c r="A897" i="33" s="1"/>
  <c r="A898" i="33" s="1"/>
  <c r="A899" i="33" s="1"/>
  <c r="A900" i="33" s="1"/>
  <c r="A901" i="33" s="1"/>
  <c r="A902" i="33" s="1"/>
  <c r="A903" i="33" s="1"/>
  <c r="A904" i="33" s="1"/>
  <c r="A905" i="33" s="1"/>
  <c r="A906" i="33" s="1"/>
  <c r="A907" i="33" s="1"/>
  <c r="A908" i="33" s="1"/>
  <c r="A909" i="33" s="1"/>
  <c r="A910" i="33" s="1"/>
  <c r="A911" i="33" s="1"/>
  <c r="A912" i="33" s="1"/>
  <c r="A913" i="33" s="1"/>
  <c r="A915" i="33" s="1"/>
  <c r="A916" i="33" s="1"/>
  <c r="A917" i="33" s="1"/>
  <c r="A918" i="33" s="1"/>
  <c r="A919" i="33" s="1"/>
  <c r="A920" i="33" s="1"/>
  <c r="A921" i="33" s="1"/>
  <c r="A922" i="33" s="1"/>
  <c r="A923" i="33" s="1"/>
  <c r="A926" i="33" s="1"/>
  <c r="A927" i="33" s="1"/>
  <c r="A928" i="33" s="1"/>
  <c r="A929" i="33" s="1"/>
  <c r="A931" i="33" s="1"/>
  <c r="A932" i="33" s="1"/>
  <c r="A933" i="33" s="1"/>
  <c r="A934" i="33" s="1"/>
  <c r="A935" i="33" s="1"/>
  <c r="A937" i="33" s="1"/>
  <c r="A938" i="33" s="1"/>
  <c r="A939" i="33" s="1"/>
  <c r="A940" i="33" s="1"/>
  <c r="A941" i="33" s="1"/>
  <c r="A942" i="33" s="1"/>
  <c r="A943" i="33" s="1"/>
  <c r="A944" i="33" s="1"/>
  <c r="A945" i="33" s="1"/>
  <c r="A946" i="33" s="1"/>
  <c r="A947" i="33" s="1"/>
  <c r="A948" i="33" s="1"/>
  <c r="A949" i="33" s="1"/>
  <c r="A950" i="33" s="1"/>
  <c r="A951" i="33" s="1"/>
  <c r="A952" i="33" s="1"/>
  <c r="A953" i="33" s="1"/>
  <c r="A954" i="33" s="1"/>
  <c r="A955" i="33" s="1"/>
  <c r="A956" i="33" s="1"/>
  <c r="A957" i="33" s="1"/>
  <c r="A958" i="33" s="1"/>
  <c r="A959" i="33" s="1"/>
  <c r="A960" i="33" s="1"/>
  <c r="A961" i="33" s="1"/>
  <c r="A962" i="33" s="1"/>
  <c r="A963" i="33" s="1"/>
  <c r="A964" i="33" s="1"/>
  <c r="A965" i="33" s="1"/>
  <c r="A966" i="33" s="1"/>
  <c r="A967" i="33" s="1"/>
  <c r="A968" i="33" s="1"/>
  <c r="A969" i="33" s="1"/>
  <c r="A970" i="33" s="1"/>
  <c r="A971" i="33" s="1"/>
  <c r="A972" i="33" s="1"/>
  <c r="A973" i="33" s="1"/>
  <c r="A974" i="33" s="1"/>
  <c r="A975" i="33" s="1"/>
  <c r="A976" i="33" s="1"/>
  <c r="A977" i="33" s="1"/>
  <c r="A978" i="33" s="1"/>
  <c r="A979" i="33" s="1"/>
  <c r="A980" i="33" s="1"/>
  <c r="A981" i="33" s="1"/>
  <c r="A982" i="33" s="1"/>
  <c r="A983" i="33" s="1"/>
  <c r="A984" i="33" s="1"/>
  <c r="A985" i="33" s="1"/>
  <c r="A986" i="33" s="1"/>
  <c r="A987" i="33" s="1"/>
  <c r="A988" i="33" s="1"/>
  <c r="A989" i="33" s="1"/>
  <c r="A990" i="33" s="1"/>
  <c r="A991" i="33" s="1"/>
  <c r="A992" i="33" s="1"/>
  <c r="A993" i="33" s="1"/>
  <c r="A994" i="33" s="1"/>
  <c r="A995" i="33" s="1"/>
  <c r="A996" i="33" s="1"/>
  <c r="A997" i="33" s="1"/>
  <c r="A998" i="33" s="1"/>
  <c r="A999" i="33" s="1"/>
  <c r="A1000" i="33" s="1"/>
  <c r="A1001" i="33" s="1"/>
  <c r="A1002" i="33" s="1"/>
  <c r="A1003" i="33" s="1"/>
  <c r="A1004" i="33" s="1"/>
  <c r="A1005" i="33" s="1"/>
  <c r="A1006" i="33" s="1"/>
  <c r="A1007" i="33" s="1"/>
  <c r="A1008" i="33" s="1"/>
  <c r="A1009" i="33" s="1"/>
  <c r="A1010" i="33" s="1"/>
  <c r="A1011" i="33" s="1"/>
  <c r="A1012" i="33" s="1"/>
  <c r="A1013" i="33" s="1"/>
  <c r="A1015" i="33" s="1"/>
  <c r="H777" i="33"/>
  <c r="H803" i="33" l="1"/>
  <c r="A1016" i="33"/>
  <c r="A1017" i="33" s="1"/>
  <c r="A1019" i="33" s="1"/>
  <c r="A1020" i="33" s="1"/>
  <c r="A1021" i="33" s="1"/>
  <c r="A1022" i="33" s="1"/>
  <c r="A1024" i="33" s="1"/>
  <c r="A1025" i="33" s="1"/>
  <c r="A1026" i="33" s="1"/>
  <c r="A1027" i="33" s="1"/>
  <c r="A1028" i="33" s="1"/>
  <c r="A1029" i="33" s="1"/>
  <c r="A1030" i="33" s="1"/>
  <c r="A1031" i="33" s="1"/>
  <c r="A1032" i="33" s="1"/>
  <c r="A1033" i="33" s="1"/>
  <c r="A1034" i="33" s="1"/>
  <c r="A1035" i="33" s="1"/>
  <c r="A1036" i="33" s="1"/>
  <c r="A1037" i="33" s="1"/>
  <c r="A1038" i="33" s="1"/>
  <c r="A1039" i="33" s="1"/>
  <c r="A1040" i="33" s="1"/>
  <c r="A1041" i="33" s="1"/>
  <c r="A1042" i="33" s="1"/>
  <c r="A1043" i="33" s="1"/>
  <c r="A1044" i="33" s="1"/>
  <c r="A1045" i="33" s="1"/>
  <c r="A1046" i="33" s="1"/>
  <c r="A1047" i="33" s="1"/>
  <c r="A1048" i="33" s="1"/>
  <c r="A1049" i="33" s="1"/>
  <c r="A1050" i="33" s="1"/>
  <c r="A1051" i="33" s="1"/>
  <c r="A1052" i="33" s="1"/>
  <c r="A1053" i="33" s="1"/>
  <c r="A1054" i="33" s="1"/>
  <c r="A1055" i="33" s="1"/>
  <c r="A1056" i="33" s="1"/>
  <c r="A1057" i="33" s="1"/>
  <c r="A1058" i="33" s="1"/>
  <c r="A1059" i="33" s="1"/>
  <c r="A1060" i="33" s="1"/>
  <c r="A1062" i="33" s="1"/>
  <c r="H865" i="33"/>
  <c r="A1063" i="33" l="1"/>
  <c r="A1064" i="33" s="1"/>
  <c r="A1065" i="33" s="1"/>
  <c r="A1066" i="33" s="1"/>
  <c r="A1067" i="33" s="1"/>
  <c r="A1068" i="33" s="1"/>
  <c r="A1069" i="33" s="1"/>
  <c r="A1070" i="33" s="1"/>
  <c r="A1071" i="33" s="1"/>
  <c r="A1072" i="33" s="1"/>
  <c r="A1073" i="33" s="1"/>
  <c r="A1074" i="33" s="1"/>
  <c r="A1075" i="33" s="1"/>
  <c r="A1076" i="33" s="1"/>
  <c r="A1077" i="33" s="1"/>
  <c r="A1078" i="33" s="1"/>
  <c r="A1079" i="33" s="1"/>
  <c r="A1080" i="33" s="1"/>
  <c r="A1081" i="33" s="1"/>
  <c r="A1082" i="33" s="1"/>
  <c r="A1083" i="33" s="1"/>
  <c r="A1084" i="33" s="1"/>
  <c r="A1085" i="33" s="1"/>
  <c r="A1086" i="33" s="1"/>
  <c r="A1087" i="33" s="1"/>
  <c r="A1088" i="33" s="1"/>
  <c r="A1089" i="33" s="1"/>
  <c r="A1090" i="33" s="1"/>
  <c r="A1091" i="33" s="1"/>
  <c r="A1092" i="33" s="1"/>
  <c r="A1093" i="33" s="1"/>
  <c r="A1094" i="33" s="1"/>
  <c r="A1095" i="33" s="1"/>
  <c r="A1096" i="33" s="1"/>
  <c r="A1097" i="33" s="1"/>
  <c r="A1098" i="33" s="1"/>
  <c r="A1099" i="33" s="1"/>
  <c r="A1100" i="33" s="1"/>
  <c r="A1101" i="33" s="1"/>
  <c r="A1102" i="33" s="1"/>
  <c r="A1103" i="33" s="1"/>
  <c r="A1104" i="33" s="1"/>
  <c r="A1105" i="33" s="1"/>
  <c r="A1106" i="33" s="1"/>
  <c r="A1107" i="33" s="1"/>
  <c r="A1108" i="33" s="1"/>
  <c r="A1109" i="33" s="1"/>
  <c r="A1110" i="33" s="1"/>
  <c r="A1111" i="33" s="1"/>
  <c r="A1112" i="33" s="1"/>
  <c r="A1113" i="33" s="1"/>
  <c r="A1114" i="33" s="1"/>
  <c r="A1115" i="33" s="1"/>
  <c r="A1116" i="33" s="1"/>
  <c r="A1117" i="33" s="1"/>
  <c r="A1118" i="33" s="1"/>
  <c r="A1119" i="33" s="1"/>
  <c r="A1120" i="33" s="1"/>
  <c r="A1121" i="33" s="1"/>
  <c r="A1122" i="33" s="1"/>
  <c r="A1123" i="33" s="1"/>
  <c r="A1124" i="33" s="1"/>
  <c r="A1125" i="33" s="1"/>
  <c r="A1126" i="33" s="1"/>
  <c r="A1127" i="33" s="1"/>
  <c r="A1128" i="33" s="1"/>
  <c r="A1129" i="33" s="1"/>
  <c r="A1130" i="33" s="1"/>
  <c r="A1131" i="33" s="1"/>
  <c r="A1133" i="33" s="1"/>
  <c r="A1134" i="33" s="1"/>
  <c r="A1135" i="33" s="1"/>
  <c r="A1136" i="33" s="1"/>
  <c r="A1137" i="33" s="1"/>
  <c r="A1138" i="33" s="1"/>
  <c r="A1139" i="33" s="1"/>
  <c r="A1140" i="33" s="1"/>
  <c r="A1141" i="33" s="1"/>
  <c r="A1142" i="33" s="1"/>
  <c r="A1143" i="33" s="1"/>
  <c r="A1144" i="33" s="1"/>
  <c r="A1145" i="33" s="1"/>
  <c r="A1146" i="33" s="1"/>
  <c r="A1147" i="33" s="1"/>
  <c r="A1148" i="33" s="1"/>
  <c r="A1149" i="33" s="1"/>
  <c r="A1150" i="33" s="1"/>
  <c r="A1151" i="33" s="1"/>
  <c r="A1152" i="33" s="1"/>
  <c r="A1153" i="33" s="1"/>
  <c r="A1154" i="33" s="1"/>
  <c r="A1155" i="33" s="1"/>
  <c r="A1156" i="33" s="1"/>
  <c r="A1157" i="33" s="1"/>
  <c r="A1158" i="33" s="1"/>
  <c r="A1159" i="33" s="1"/>
  <c r="A1160" i="33" s="1"/>
  <c r="A1161" i="33" s="1"/>
  <c r="A1162" i="33" s="1"/>
  <c r="A1163" i="33" s="1"/>
  <c r="A1164" i="33" s="1"/>
  <c r="A1165" i="33" s="1"/>
  <c r="A1166" i="33" s="1"/>
  <c r="A1167" i="33" s="1"/>
  <c r="A1168" i="33" s="1"/>
  <c r="A1169" i="33" s="1"/>
  <c r="A1170" i="33" s="1"/>
  <c r="A1171" i="33" s="1"/>
  <c r="A1172" i="33" s="1"/>
  <c r="A1173" i="33" s="1"/>
  <c r="A1174" i="33" s="1"/>
  <c r="A1175" i="33" s="1"/>
  <c r="A1176" i="33" s="1"/>
  <c r="A1177" i="33" s="1"/>
  <c r="A1178" i="33" s="1"/>
  <c r="A1179" i="33" s="1"/>
  <c r="A1180" i="33" s="1"/>
  <c r="A1181" i="33" s="1"/>
  <c r="A1182" i="33" s="1"/>
  <c r="A1183" i="33" s="1"/>
  <c r="A1184" i="33" s="1"/>
  <c r="A1185" i="33" s="1"/>
  <c r="A1186" i="33" s="1"/>
  <c r="A1187" i="33" s="1"/>
  <c r="A1188" i="33" s="1"/>
  <c r="A1189" i="33" s="1"/>
  <c r="A1190" i="33" s="1"/>
  <c r="A1191" i="33" s="1"/>
  <c r="A1192" i="33" s="1"/>
  <c r="A1193" i="33" s="1"/>
  <c r="A1194" i="33" s="1"/>
  <c r="A1195" i="33" s="1"/>
  <c r="A1196" i="33" s="1"/>
  <c r="A1197" i="33" s="1"/>
  <c r="A1198" i="33" s="1"/>
  <c r="A1199" i="33" s="1"/>
  <c r="A1200" i="33" s="1"/>
  <c r="A1201" i="33" s="1"/>
  <c r="A1202" i="33" s="1"/>
  <c r="A1203" i="33" s="1"/>
  <c r="A1204" i="33" s="1"/>
  <c r="A1205" i="33" s="1"/>
  <c r="A1206" i="33" s="1"/>
  <c r="A1207" i="33" s="1"/>
  <c r="A1208" i="33" s="1"/>
  <c r="A1209" i="33" s="1"/>
  <c r="A1210" i="33" s="1"/>
  <c r="A1211" i="33" s="1"/>
  <c r="A1213" i="33" s="1"/>
  <c r="A1214" i="33" s="1"/>
  <c r="A1215" i="33" s="1"/>
  <c r="A1216" i="33" s="1"/>
  <c r="A1217" i="33" s="1"/>
  <c r="A1218" i="33" s="1"/>
  <c r="A1219" i="33" s="1"/>
  <c r="A1220" i="33" s="1"/>
  <c r="A1221" i="33" s="1"/>
  <c r="A1222" i="33" s="1"/>
  <c r="A1223" i="33" s="1"/>
  <c r="A1224" i="33" s="1"/>
  <c r="A1225" i="33" s="1"/>
  <c r="A1226" i="33" s="1"/>
  <c r="A1227" i="33" s="1"/>
  <c r="A1229" i="33" s="1"/>
  <c r="A1230" i="33" s="1"/>
  <c r="H968" i="33"/>
  <c r="A1236" i="33" l="1"/>
  <c r="A1238" i="33" s="1"/>
  <c r="A1231" i="33"/>
  <c r="A1232" i="33" s="1"/>
  <c r="A1233" i="33" s="1"/>
  <c r="A1235" i="33" s="1"/>
  <c r="A1237" i="33" s="1"/>
  <c r="A1239" i="33" s="1"/>
  <c r="A1240" i="33" s="1"/>
  <c r="A1241" i="33" s="1"/>
  <c r="A1242" i="33" s="1"/>
  <c r="A1243" i="33" s="1"/>
  <c r="A1244" i="33" s="1"/>
  <c r="A1245" i="33" s="1"/>
  <c r="A1246" i="33" s="1"/>
  <c r="A1247" i="33" s="1"/>
  <c r="A1248" i="33" s="1"/>
  <c r="A1249" i="33" s="1"/>
  <c r="A1250" i="33" s="1"/>
  <c r="A1251" i="33" s="1"/>
  <c r="A1252" i="33" s="1"/>
  <c r="A1253" i="33" s="1"/>
  <c r="F738" i="1" l="1"/>
  <c r="F737" i="1"/>
  <c r="F736" i="1"/>
  <c r="F735" i="1"/>
  <c r="F734" i="1"/>
  <c r="F733" i="1"/>
  <c r="F732" i="1"/>
  <c r="F18" i="5"/>
  <c r="F20" i="5" s="1"/>
  <c r="F26" i="5" l="1"/>
  <c r="F21" i="5"/>
  <c r="F24" i="5" s="1"/>
  <c r="F25" i="5" s="1"/>
  <c r="F778" i="1" l="1"/>
  <c r="F775" i="1"/>
  <c r="F739" i="1" l="1"/>
  <c r="A124" i="21" l="1"/>
  <c r="A125" i="21" s="1"/>
  <c r="A126" i="21" s="1"/>
  <c r="A127" i="21" s="1"/>
  <c r="A128" i="21" s="1"/>
  <c r="A129" i="21" s="1"/>
  <c r="A130" i="21" s="1"/>
  <c r="A131" i="21" s="1"/>
  <c r="A132" i="21" s="1"/>
  <c r="A108" i="21"/>
  <c r="A109" i="21" s="1"/>
  <c r="A110" i="21" s="1"/>
  <c r="A111" i="21" s="1"/>
  <c r="A112" i="21" s="1"/>
  <c r="A113" i="21" s="1"/>
  <c r="A114" i="21" s="1"/>
  <c r="A115" i="21" s="1"/>
  <c r="A93" i="21"/>
  <c r="A94" i="21" s="1"/>
  <c r="A95" i="21" s="1"/>
  <c r="A96" i="21" s="1"/>
  <c r="A97" i="21" s="1"/>
  <c r="A98" i="21" s="1"/>
  <c r="A99" i="21" s="1"/>
  <c r="A100" i="21" s="1"/>
  <c r="A101" i="21" s="1"/>
  <c r="B105" i="5" l="1"/>
  <c r="B106" i="5" s="1"/>
  <c r="B110" i="5"/>
  <c r="B111" i="5" s="1"/>
  <c r="B122" i="5"/>
  <c r="B130" i="5"/>
  <c r="B132" i="5" s="1"/>
  <c r="B134" i="5"/>
  <c r="C134" i="5"/>
  <c r="C130" i="5"/>
  <c r="C132" i="5" s="1"/>
  <c r="D146" i="5"/>
  <c r="D147" i="5" s="1"/>
  <c r="B146" i="5"/>
  <c r="C146" i="5"/>
  <c r="D142" i="5"/>
  <c r="D144" i="5" s="1"/>
  <c r="B142" i="5"/>
  <c r="B144" i="5" s="1"/>
  <c r="C142" i="5"/>
  <c r="C144" i="5" s="1"/>
  <c r="B118" i="5"/>
  <c r="B120" i="5" s="1"/>
  <c r="B98" i="5"/>
  <c r="B123" i="5" l="1"/>
  <c r="B101" i="5"/>
  <c r="C147" i="5"/>
  <c r="B147" i="5"/>
  <c r="C135" i="5"/>
  <c r="B135" i="5"/>
  <c r="F517" i="1" l="1"/>
  <c r="F516" i="1"/>
  <c r="F515" i="1"/>
  <c r="F514" i="1"/>
  <c r="F513" i="1"/>
  <c r="F512" i="1"/>
  <c r="F511" i="1"/>
  <c r="F510" i="1"/>
  <c r="F509" i="1"/>
  <c r="F508" i="1"/>
  <c r="D90" i="5" l="1"/>
  <c r="D91" i="5" s="1"/>
  <c r="D94" i="5" s="1"/>
  <c r="D95" i="5" s="1"/>
  <c r="B90" i="5" l="1"/>
  <c r="B91" i="5" s="1"/>
  <c r="B94" i="5" s="1"/>
  <c r="B95" i="5" s="1"/>
  <c r="C88" i="5"/>
  <c r="C90" i="5" s="1"/>
  <c r="C91" i="5" s="1"/>
  <c r="C94" i="5" s="1"/>
  <c r="C95" i="5" s="1"/>
  <c r="F730" i="1" l="1"/>
  <c r="J41" i="5" l="1"/>
  <c r="F39" i="5" s="1"/>
  <c r="E41" i="5"/>
  <c r="E44" i="5" s="1"/>
  <c r="E45" i="5" s="1"/>
  <c r="D41" i="5"/>
  <c r="D44" i="5" s="1"/>
  <c r="D45" i="5" s="1"/>
  <c r="F798" i="1" l="1"/>
  <c r="F794" i="1"/>
  <c r="F793" i="1"/>
  <c r="F789" i="1"/>
  <c r="F788" i="1"/>
  <c r="F784" i="1"/>
  <c r="F783" i="1"/>
  <c r="F417" i="1" l="1"/>
  <c r="C60" i="5"/>
  <c r="C53" i="5"/>
  <c r="C54" i="5"/>
  <c r="C55" i="5"/>
  <c r="C56" i="5"/>
  <c r="C57" i="5"/>
  <c r="C58" i="5"/>
  <c r="C59" i="5"/>
  <c r="C52" i="5"/>
  <c r="C62" i="5"/>
  <c r="C63" i="5"/>
  <c r="C64" i="5"/>
  <c r="C65" i="5"/>
  <c r="C66" i="5"/>
  <c r="C67" i="5"/>
  <c r="C68" i="5"/>
  <c r="C69" i="5"/>
  <c r="C61" i="5"/>
  <c r="F762" i="1" l="1"/>
  <c r="F40" i="5"/>
  <c r="F41" i="5" s="1"/>
  <c r="F44" i="5" s="1"/>
  <c r="F45" i="5" s="1"/>
  <c r="B39" i="5"/>
  <c r="G38" i="5"/>
  <c r="C41" i="5"/>
  <c r="C44" i="5" s="1"/>
  <c r="C45" i="5" s="1"/>
  <c r="B38" i="5"/>
  <c r="B40" i="5" l="1"/>
  <c r="B41" i="5" s="1"/>
  <c r="B44" i="5" s="1"/>
  <c r="B45" i="5" s="1"/>
  <c r="G40" i="5"/>
  <c r="G41" i="5" s="1"/>
  <c r="G44" i="5" s="1"/>
  <c r="G45" i="5" s="1"/>
  <c r="E8" i="27"/>
  <c r="E7" i="27"/>
  <c r="E6" i="27"/>
  <c r="E5" i="27"/>
  <c r="E4" i="27"/>
  <c r="E3" i="27"/>
  <c r="E2" i="27"/>
  <c r="E1" i="27"/>
  <c r="A2" i="27" s="1"/>
  <c r="A3" i="27" s="1"/>
  <c r="A4" i="27" l="1"/>
  <c r="A5" i="27" s="1"/>
  <c r="A6" i="27"/>
  <c r="A7" i="27" s="1"/>
  <c r="A8" i="27" s="1"/>
  <c r="E169" i="26"/>
  <c r="E168" i="26"/>
  <c r="E167" i="26"/>
  <c r="E166" i="26"/>
  <c r="E165" i="26"/>
  <c r="E164" i="26"/>
  <c r="E163" i="26"/>
  <c r="E162" i="26"/>
  <c r="E161" i="26"/>
  <c r="E160" i="26"/>
  <c r="E159" i="26"/>
  <c r="E158" i="26"/>
  <c r="E157" i="26"/>
  <c r="E156" i="26"/>
  <c r="E155" i="26"/>
  <c r="E154" i="26"/>
  <c r="E153" i="26"/>
  <c r="E152" i="26"/>
  <c r="E151" i="26"/>
  <c r="E150" i="26"/>
  <c r="E149" i="26"/>
  <c r="E148" i="26"/>
  <c r="E147" i="26"/>
  <c r="E146" i="26"/>
  <c r="E145" i="26"/>
  <c r="E144" i="26"/>
  <c r="E143" i="26"/>
  <c r="E142" i="26"/>
  <c r="E141" i="26"/>
  <c r="E140" i="26"/>
  <c r="E139" i="26"/>
  <c r="E138" i="26"/>
  <c r="E137" i="26"/>
  <c r="E136" i="26"/>
  <c r="E135" i="26"/>
  <c r="E134" i="26"/>
  <c r="E133" i="26"/>
  <c r="E132" i="26"/>
  <c r="E131" i="26"/>
  <c r="E130" i="26"/>
  <c r="E129" i="26"/>
  <c r="E128" i="26"/>
  <c r="E127" i="26"/>
  <c r="E126" i="26"/>
  <c r="E125" i="26"/>
  <c r="E124" i="26"/>
  <c r="E123" i="26"/>
  <c r="E122" i="26"/>
  <c r="E121" i="26"/>
  <c r="E120" i="26"/>
  <c r="E119" i="26"/>
  <c r="E118" i="26"/>
  <c r="E117" i="26"/>
  <c r="E116" i="26"/>
  <c r="E115" i="26"/>
  <c r="E114" i="26"/>
  <c r="E113" i="26"/>
  <c r="E112" i="26"/>
  <c r="E111" i="26"/>
  <c r="E110" i="26"/>
  <c r="E109" i="26"/>
  <c r="E108" i="26"/>
  <c r="E107" i="26"/>
  <c r="E106" i="26"/>
  <c r="E105" i="26"/>
  <c r="E104" i="26"/>
  <c r="E103" i="26"/>
  <c r="E102" i="26"/>
  <c r="E101" i="26"/>
  <c r="E100" i="26"/>
  <c r="E99" i="26"/>
  <c r="E98" i="26"/>
  <c r="E97" i="26"/>
  <c r="E96" i="26"/>
  <c r="E95" i="26"/>
  <c r="E94" i="26"/>
  <c r="E93" i="26"/>
  <c r="E92" i="26"/>
  <c r="E91" i="26"/>
  <c r="E90"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15" i="26"/>
  <c r="E14" i="26"/>
  <c r="E13" i="26"/>
  <c r="E12" i="26"/>
  <c r="E11" i="26"/>
  <c r="E10" i="26"/>
  <c r="E9" i="26"/>
  <c r="E8" i="26"/>
  <c r="E7" i="26"/>
  <c r="E6" i="26"/>
  <c r="E5" i="26"/>
  <c r="E4" i="26"/>
  <c r="E3" i="26"/>
  <c r="E2" i="26"/>
  <c r="E1" i="26"/>
  <c r="A2" i="26" s="1"/>
  <c r="A3" i="26" s="1"/>
  <c r="A4" i="26" s="1"/>
  <c r="A5" i="26" l="1"/>
  <c r="A6" i="26" s="1"/>
  <c r="A7" i="26" s="1"/>
  <c r="A8" i="26" s="1"/>
  <c r="A9" i="26" s="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F191" i="1"/>
  <c r="F773" i="1" l="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A3" i="24"/>
  <c r="A4" i="24" s="1"/>
  <c r="A5" i="24" s="1"/>
  <c r="A6" i="24" s="1"/>
  <c r="A7" i="24" s="1"/>
  <c r="A8" i="24" s="1"/>
  <c r="A9" i="24" s="1"/>
  <c r="F597" i="1" l="1"/>
  <c r="F629" i="1"/>
  <c r="F630" i="1"/>
  <c r="F628" i="1"/>
  <c r="F598" i="1"/>
  <c r="F570"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69" i="1"/>
  <c r="F323" i="1" l="1"/>
  <c r="B90" i="22"/>
  <c r="B92" i="22" s="1"/>
  <c r="B89" i="22"/>
  <c r="B88" i="22"/>
  <c r="B91" i="22" l="1"/>
  <c r="C3" i="5"/>
  <c r="C6" i="5" s="1"/>
  <c r="C7" i="5" l="1"/>
  <c r="C10" i="5" s="1"/>
  <c r="C11" i="5" s="1"/>
  <c r="C12" i="5"/>
  <c r="F129" i="1"/>
  <c r="F128" i="1"/>
  <c r="F427" i="1" l="1"/>
  <c r="F154" i="1"/>
  <c r="F153" i="1"/>
  <c r="F152" i="1"/>
  <c r="F151" i="1"/>
  <c r="F150" i="1"/>
  <c r="F149" i="1"/>
  <c r="F132" i="1"/>
  <c r="F133" i="1"/>
  <c r="F134" i="1"/>
  <c r="F135" i="1"/>
  <c r="F136" i="1"/>
  <c r="F137" i="1"/>
  <c r="F138" i="1"/>
  <c r="F139" i="1"/>
  <c r="F140" i="1"/>
  <c r="F141" i="1"/>
  <c r="F142" i="1"/>
  <c r="F143" i="1"/>
  <c r="F144" i="1"/>
  <c r="F145" i="1"/>
  <c r="F146" i="1"/>
  <c r="F147" i="1"/>
  <c r="F148" i="1"/>
  <c r="F528" i="1"/>
  <c r="F527" i="1"/>
  <c r="F526" i="1"/>
  <c r="F566" i="1"/>
  <c r="F565" i="1"/>
  <c r="F564" i="1"/>
  <c r="F563" i="1"/>
  <c r="F562" i="1"/>
  <c r="F561" i="1"/>
  <c r="F560" i="1"/>
  <c r="F559" i="1"/>
  <c r="F558" i="1"/>
  <c r="F557" i="1"/>
  <c r="F556" i="1"/>
  <c r="F555" i="1"/>
  <c r="F554" i="1"/>
  <c r="F553" i="1"/>
  <c r="F552" i="1"/>
  <c r="F551" i="1"/>
  <c r="F550" i="1"/>
  <c r="F549" i="1"/>
  <c r="F567" i="1"/>
  <c r="F548" i="1"/>
  <c r="F547" i="1"/>
  <c r="F546" i="1"/>
  <c r="F545" i="1"/>
  <c r="F544" i="1"/>
  <c r="F543" i="1"/>
  <c r="F542" i="1"/>
  <c r="F541" i="1"/>
  <c r="F540" i="1"/>
  <c r="F539" i="1"/>
  <c r="F538" i="1"/>
  <c r="F537" i="1"/>
  <c r="F536" i="1"/>
  <c r="F535" i="1"/>
  <c r="F534" i="1"/>
  <c r="F533" i="1"/>
  <c r="F532" i="1"/>
  <c r="F531" i="1"/>
  <c r="F530" i="1"/>
  <c r="F529" i="1"/>
  <c r="F525" i="1"/>
  <c r="F524" i="1"/>
  <c r="F523" i="1"/>
  <c r="F522" i="1"/>
  <c r="F521" i="1"/>
  <c r="F520" i="1"/>
  <c r="F519"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3" i="1"/>
  <c r="F155" i="1"/>
  <c r="F131" i="1"/>
  <c r="A35" i="21" l="1"/>
  <c r="A36" i="21" s="1"/>
  <c r="A37" i="21" s="1"/>
  <c r="A38" i="21" s="1"/>
  <c r="A39" i="21" s="1"/>
  <c r="A40" i="21" s="1"/>
  <c r="A41" i="21" s="1"/>
  <c r="A42" i="21" s="1"/>
  <c r="A43" i="21" s="1"/>
  <c r="A44" i="21" s="1"/>
  <c r="A45" i="21" s="1"/>
  <c r="A46" i="21" s="1"/>
  <c r="A47" i="21" s="1"/>
  <c r="A48" i="21" s="1"/>
  <c r="A49" i="21" s="1"/>
  <c r="A50" i="21" s="1"/>
  <c r="A51" i="21" s="1"/>
  <c r="A52" i="21" s="1"/>
  <c r="A53" i="21" s="1"/>
  <c r="A54" i="21" s="1"/>
  <c r="A78" i="21"/>
  <c r="A9" i="21"/>
  <c r="A10" i="21" s="1"/>
  <c r="A11" i="21" s="1"/>
  <c r="A12" i="21" s="1"/>
  <c r="A13" i="21" s="1"/>
  <c r="A14" i="21" s="1"/>
  <c r="A15" i="21" s="1"/>
  <c r="A16" i="21" s="1"/>
  <c r="A17" i="21" s="1"/>
  <c r="A18" i="21" s="1"/>
  <c r="A19" i="21" s="1"/>
  <c r="A20" i="21" s="1"/>
  <c r="A21" i="21" s="1"/>
  <c r="A22" i="21" s="1"/>
  <c r="A23" i="21" s="1"/>
  <c r="A24" i="21" s="1"/>
  <c r="A25" i="21" s="1"/>
  <c r="A55" i="21" l="1"/>
  <c r="A58" i="21" s="1"/>
  <c r="A59" i="21" s="1"/>
  <c r="A60" i="21" s="1"/>
  <c r="A61" i="21" s="1"/>
  <c r="A62" i="21" s="1"/>
  <c r="A63" i="21" s="1"/>
  <c r="A64" i="21" s="1"/>
  <c r="A65" i="21" s="1"/>
  <c r="A66" i="21" s="1"/>
  <c r="A67" i="21" s="1"/>
  <c r="A68" i="21" s="1"/>
  <c r="A69" i="21" s="1"/>
  <c r="A70" i="21" s="1"/>
  <c r="A71" i="21" s="1"/>
  <c r="A72" i="21" s="1"/>
  <c r="F710" i="1"/>
  <c r="F709" i="1"/>
  <c r="F708" i="1"/>
  <c r="E9" i="20" l="1"/>
  <c r="D12" i="20"/>
  <c r="D11" i="20"/>
  <c r="D10" i="20"/>
  <c r="D9" i="20"/>
  <c r="D8" i="20"/>
  <c r="D7" i="20"/>
  <c r="D6" i="20"/>
  <c r="D5" i="20"/>
  <c r="D4" i="20"/>
  <c r="D3" i="20"/>
  <c r="D2" i="20"/>
  <c r="D1" i="20"/>
  <c r="A2" i="20" s="1"/>
  <c r="A3" i="20" l="1"/>
  <c r="A4" i="20" s="1"/>
  <c r="A5" i="20" s="1"/>
  <c r="A6" i="20" s="1"/>
  <c r="A7" i="20" s="1"/>
  <c r="A8" i="20" s="1"/>
  <c r="A9" i="20" s="1"/>
  <c r="A10" i="20" s="1"/>
  <c r="A11" i="20" s="1"/>
  <c r="A12" i="20" s="1"/>
  <c r="A13" i="20" s="1"/>
  <c r="E18" i="5"/>
  <c r="E20" i="5" s="1"/>
  <c r="E21" i="5" l="1"/>
  <c r="E24" i="5" s="1"/>
  <c r="E25" i="5" s="1"/>
  <c r="E26" i="5"/>
  <c r="F844" i="1"/>
  <c r="F898" i="1"/>
  <c r="F897" i="1"/>
  <c r="F896" i="1"/>
  <c r="F729" i="1"/>
  <c r="F728" i="1"/>
  <c r="F727" i="1"/>
  <c r="F726" i="1"/>
  <c r="F725" i="1" l="1"/>
  <c r="F1091" i="1"/>
  <c r="F1094" i="1"/>
  <c r="F1093" i="1"/>
  <c r="F1092" i="1"/>
  <c r="F1090" i="1"/>
  <c r="F1089" i="1"/>
  <c r="F1088" i="1"/>
  <c r="F1087" i="1"/>
  <c r="F325" i="1" l="1"/>
  <c r="F899" i="1" l="1"/>
  <c r="F895" i="1"/>
  <c r="F894" i="1"/>
  <c r="F893" i="1"/>
  <c r="F892" i="1"/>
  <c r="F891" i="1"/>
  <c r="F890" i="1"/>
  <c r="F468" i="1" l="1"/>
  <c r="F506" i="1"/>
  <c r="F473" i="1"/>
  <c r="F416" i="1" l="1"/>
  <c r="F422" i="1"/>
  <c r="F423" i="1"/>
  <c r="F460" i="1"/>
  <c r="F421" i="1"/>
  <c r="F42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6" i="1"/>
  <c r="F424" i="1"/>
  <c r="F465" i="1"/>
  <c r="F383" i="1" l="1"/>
  <c r="F382" i="1"/>
  <c r="F418" i="1"/>
  <c r="F384" i="1"/>
  <c r="F372" i="1" l="1"/>
  <c r="F98" i="11" l="1"/>
  <c r="F107" i="11"/>
  <c r="G107" i="11" s="1"/>
  <c r="F108" i="11"/>
  <c r="F110" i="11"/>
  <c r="F111" i="11"/>
  <c r="F113" i="11"/>
  <c r="G113" i="11" s="1"/>
  <c r="F114" i="11"/>
  <c r="F116" i="11"/>
  <c r="G116" i="11" s="1"/>
  <c r="F117" i="11"/>
  <c r="F119" i="11"/>
  <c r="G119" i="11" s="1"/>
  <c r="F120" i="11"/>
  <c r="F122" i="11"/>
  <c r="F123" i="11"/>
  <c r="F125" i="11"/>
  <c r="G125" i="11" s="1"/>
  <c r="F126" i="11"/>
  <c r="F128" i="11"/>
  <c r="G128" i="11" s="1"/>
  <c r="F129" i="11"/>
  <c r="F131" i="11"/>
  <c r="G131" i="11" s="1"/>
  <c r="F132" i="11"/>
  <c r="F134" i="11"/>
  <c r="F135" i="11"/>
  <c r="F137" i="11"/>
  <c r="G137" i="11" s="1"/>
  <c r="F138" i="11"/>
  <c r="F140" i="11"/>
  <c r="G140" i="11" s="1"/>
  <c r="F141" i="11"/>
  <c r="F143" i="11"/>
  <c r="G143" i="11" s="1"/>
  <c r="F144" i="11"/>
  <c r="F146" i="11"/>
  <c r="F147" i="11"/>
  <c r="F149" i="11"/>
  <c r="G149" i="11" s="1"/>
  <c r="F150" i="11"/>
  <c r="F152" i="11"/>
  <c r="G152" i="11" s="1"/>
  <c r="F153" i="11"/>
  <c r="F155" i="11"/>
  <c r="G155" i="11" s="1"/>
  <c r="F156" i="11"/>
  <c r="F158" i="11"/>
  <c r="F159" i="11"/>
  <c r="F161" i="11"/>
  <c r="G161" i="11" s="1"/>
  <c r="F162" i="11"/>
  <c r="F164" i="11"/>
  <c r="G164" i="11" s="1"/>
  <c r="F165" i="11"/>
  <c r="F167" i="11"/>
  <c r="G167" i="11" s="1"/>
  <c r="F168" i="11"/>
  <c r="F170" i="11"/>
  <c r="F171" i="11"/>
  <c r="F173" i="11"/>
  <c r="G173" i="11" s="1"/>
  <c r="F174" i="11"/>
  <c r="F176" i="11"/>
  <c r="G176" i="11" s="1"/>
  <c r="F177" i="11"/>
  <c r="F179" i="11"/>
  <c r="G179" i="11" s="1"/>
  <c r="F180" i="11"/>
  <c r="F182" i="11"/>
  <c r="F183" i="11"/>
  <c r="F185" i="11"/>
  <c r="G185" i="11" s="1"/>
  <c r="F186" i="11"/>
  <c r="F188" i="11"/>
  <c r="G188" i="11" s="1"/>
  <c r="F189" i="11"/>
  <c r="F191" i="11"/>
  <c r="G191" i="11" s="1"/>
  <c r="F192" i="11"/>
  <c r="F194" i="11"/>
  <c r="F195" i="11"/>
  <c r="F197" i="11"/>
  <c r="G197" i="11" s="1"/>
  <c r="F198" i="11"/>
  <c r="F200" i="11"/>
  <c r="G200" i="11" s="1"/>
  <c r="F201" i="11"/>
  <c r="F203" i="11"/>
  <c r="G203" i="11" s="1"/>
  <c r="F204" i="11"/>
  <c r="F206" i="11"/>
  <c r="F207" i="11"/>
  <c r="F209" i="11"/>
  <c r="G209" i="11" s="1"/>
  <c r="F210" i="11"/>
  <c r="F212" i="11"/>
  <c r="G212" i="11" s="1"/>
  <c r="F213" i="11"/>
  <c r="F215" i="11"/>
  <c r="G215" i="11" s="1"/>
  <c r="F216" i="11"/>
  <c r="F218" i="11"/>
  <c r="F219" i="11"/>
  <c r="F221" i="11"/>
  <c r="G221" i="11" s="1"/>
  <c r="F222" i="11"/>
  <c r="F224" i="11"/>
  <c r="G224" i="11" s="1"/>
  <c r="F225" i="11"/>
  <c r="F227" i="11"/>
  <c r="G227" i="11" s="1"/>
  <c r="F228" i="11"/>
  <c r="F230" i="11"/>
  <c r="F231" i="11"/>
  <c r="F233" i="11"/>
  <c r="G233" i="11" s="1"/>
  <c r="F234" i="11"/>
  <c r="F236" i="11"/>
  <c r="G236" i="11" s="1"/>
  <c r="F237" i="11"/>
  <c r="F239" i="11"/>
  <c r="G239" i="11" s="1"/>
  <c r="F240" i="11"/>
  <c r="F242" i="11"/>
  <c r="F243" i="11"/>
  <c r="F245" i="11"/>
  <c r="G245" i="11" s="1"/>
  <c r="F246" i="11"/>
  <c r="F248" i="11"/>
  <c r="G248" i="11" s="1"/>
  <c r="F249" i="11"/>
  <c r="F251" i="11"/>
  <c r="G251" i="11" s="1"/>
  <c r="F252" i="11"/>
  <c r="F254" i="11"/>
  <c r="F255" i="11"/>
  <c r="F257" i="11"/>
  <c r="G257" i="11" s="1"/>
  <c r="F258" i="11"/>
  <c r="F260" i="11"/>
  <c r="G260" i="11" s="1"/>
  <c r="F261" i="11"/>
  <c r="F263" i="11"/>
  <c r="G263" i="11" s="1"/>
  <c r="F264" i="11"/>
  <c r="F266" i="11"/>
  <c r="F267" i="11"/>
  <c r="F269" i="11"/>
  <c r="G269" i="11" s="1"/>
  <c r="F270" i="11"/>
  <c r="F272" i="11"/>
  <c r="G272" i="11" s="1"/>
  <c r="F273" i="11"/>
  <c r="F275" i="11"/>
  <c r="G275" i="11" s="1"/>
  <c r="F276" i="11"/>
  <c r="F278" i="11"/>
  <c r="F279" i="11"/>
  <c r="F281" i="11"/>
  <c r="G281" i="11" s="1"/>
  <c r="F282" i="11"/>
  <c r="F284" i="11"/>
  <c r="G284" i="11" s="1"/>
  <c r="F285" i="11"/>
  <c r="F287" i="11"/>
  <c r="G287" i="11" s="1"/>
  <c r="F288" i="11"/>
  <c r="F105" i="11"/>
  <c r="F104" i="11"/>
  <c r="G104" i="11" s="1"/>
  <c r="F102" i="11"/>
  <c r="F101" i="11"/>
  <c r="G101" i="11" s="1"/>
  <c r="E287" i="11"/>
  <c r="E284" i="11"/>
  <c r="E281" i="11"/>
  <c r="E278" i="11"/>
  <c r="E275" i="11"/>
  <c r="E272" i="11"/>
  <c r="E269" i="11"/>
  <c r="E266" i="11"/>
  <c r="E263" i="11"/>
  <c r="E260" i="11"/>
  <c r="E257" i="11"/>
  <c r="E254" i="11"/>
  <c r="E251" i="11"/>
  <c r="E248" i="11"/>
  <c r="E245" i="11"/>
  <c r="E242" i="11"/>
  <c r="E239" i="11"/>
  <c r="E236" i="11"/>
  <c r="E233" i="11"/>
  <c r="E230" i="11"/>
  <c r="E227" i="11"/>
  <c r="E224" i="11"/>
  <c r="E221" i="11"/>
  <c r="E218" i="11"/>
  <c r="E215" i="11"/>
  <c r="E212" i="11"/>
  <c r="E209" i="11"/>
  <c r="E206" i="11"/>
  <c r="E203" i="11"/>
  <c r="E200" i="11"/>
  <c r="E197" i="11"/>
  <c r="E194" i="11"/>
  <c r="E191" i="11"/>
  <c r="E188" i="11"/>
  <c r="E185" i="11"/>
  <c r="E182" i="11"/>
  <c r="E179" i="11"/>
  <c r="E176" i="11"/>
  <c r="E173" i="11"/>
  <c r="E170" i="11"/>
  <c r="E167" i="11"/>
  <c r="E164" i="11"/>
  <c r="E161" i="11"/>
  <c r="E158" i="11"/>
  <c r="E155" i="11"/>
  <c r="E152" i="11"/>
  <c r="E149" i="11"/>
  <c r="E146" i="11"/>
  <c r="E143" i="11"/>
  <c r="E140" i="11"/>
  <c r="E137" i="11"/>
  <c r="E134" i="11"/>
  <c r="E131" i="11"/>
  <c r="E128" i="11"/>
  <c r="E125" i="11"/>
  <c r="E122" i="11"/>
  <c r="E119" i="11"/>
  <c r="E116" i="11"/>
  <c r="E113" i="11"/>
  <c r="E110" i="11"/>
  <c r="E107" i="11"/>
  <c r="E104" i="11"/>
  <c r="E101" i="11"/>
  <c r="H155" i="11" l="1"/>
  <c r="H116" i="11"/>
  <c r="H236" i="11"/>
  <c r="H140" i="11"/>
  <c r="H104" i="11"/>
  <c r="H113" i="11"/>
  <c r="H137" i="11"/>
  <c r="H149" i="11"/>
  <c r="H161" i="11"/>
  <c r="H185" i="11"/>
  <c r="H197" i="11"/>
  <c r="H209" i="11"/>
  <c r="H221" i="11"/>
  <c r="H233" i="11"/>
  <c r="H245" i="11"/>
  <c r="H281" i="11"/>
  <c r="H257" i="11"/>
  <c r="H128" i="11"/>
  <c r="H152" i="11"/>
  <c r="H164" i="11"/>
  <c r="H176" i="11"/>
  <c r="H188" i="11"/>
  <c r="H200" i="11"/>
  <c r="H101" i="11"/>
  <c r="H284" i="11"/>
  <c r="H212" i="11"/>
  <c r="H224" i="11"/>
  <c r="H248" i="11"/>
  <c r="H260" i="11"/>
  <c r="H272" i="11"/>
  <c r="H107" i="11"/>
  <c r="H173" i="11"/>
  <c r="H119" i="11"/>
  <c r="H131" i="11"/>
  <c r="H143" i="11"/>
  <c r="H167" i="11"/>
  <c r="H179" i="11"/>
  <c r="H191" i="11"/>
  <c r="H215" i="11"/>
  <c r="H227" i="11"/>
  <c r="H239" i="11"/>
  <c r="H263" i="11"/>
  <c r="H275" i="11"/>
  <c r="H287" i="11"/>
  <c r="H125" i="11"/>
  <c r="H251" i="11"/>
  <c r="H203" i="11"/>
  <c r="H269" i="11"/>
  <c r="H278" i="11"/>
  <c r="H266" i="11"/>
  <c r="H254" i="11"/>
  <c r="H242" i="11"/>
  <c r="H230" i="11"/>
  <c r="H218" i="11"/>
  <c r="H206" i="11"/>
  <c r="H194" i="11"/>
  <c r="H182" i="11"/>
  <c r="H170" i="11"/>
  <c r="H158" i="11"/>
  <c r="H146" i="11"/>
  <c r="H134" i="11"/>
  <c r="H122" i="11"/>
  <c r="H110" i="11"/>
  <c r="G110" i="11"/>
  <c r="G122" i="11"/>
  <c r="G134" i="11"/>
  <c r="G146" i="11"/>
  <c r="G158" i="11"/>
  <c r="G170" i="11"/>
  <c r="G182" i="11"/>
  <c r="G194" i="11"/>
  <c r="G206" i="11"/>
  <c r="G218" i="11"/>
  <c r="G230" i="11"/>
  <c r="G242" i="11"/>
  <c r="G254" i="11"/>
  <c r="G266" i="11"/>
  <c r="G278" i="11"/>
  <c r="F374" i="1"/>
  <c r="F123" i="1"/>
  <c r="F122" i="1"/>
  <c r="F121" i="1"/>
  <c r="F120" i="1"/>
  <c r="F119" i="1"/>
  <c r="F118" i="1"/>
  <c r="F125" i="1"/>
  <c r="F124" i="1"/>
  <c r="H291" i="11" l="1"/>
  <c r="G291" i="11"/>
  <c r="F1085" i="1"/>
  <c r="G293" i="11" l="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06" i="1"/>
  <c r="F1005" i="1"/>
  <c r="F1004" i="1"/>
  <c r="F1003" i="1"/>
  <c r="F1002" i="1"/>
  <c r="F1001" i="1"/>
  <c r="F1000" i="1"/>
  <c r="F999" i="1"/>
  <c r="F1017" i="1"/>
  <c r="F809" i="1"/>
  <c r="F799" i="1"/>
  <c r="F375"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2" i="1"/>
  <c r="F471" i="1"/>
  <c r="F470" i="1"/>
  <c r="F469" i="1"/>
  <c r="F467" i="1"/>
  <c r="F464" i="1"/>
  <c r="F463" i="1"/>
  <c r="F462"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A3" i="15"/>
  <c r="A4" i="15" s="1"/>
  <c r="A5" i="15" s="1"/>
  <c r="A6" i="15" s="1"/>
  <c r="A7" i="15" s="1"/>
  <c r="A8" i="15" s="1"/>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H175" i="1"/>
  <c r="F772" i="1" l="1"/>
  <c r="F1086" i="1" l="1"/>
  <c r="F724" i="1"/>
  <c r="F700" i="1"/>
  <c r="F699" i="1"/>
  <c r="F698" i="1"/>
  <c r="F697" i="1"/>
  <c r="F695" i="1"/>
  <c r="F685" i="1"/>
  <c r="F684" i="1"/>
  <c r="F683" i="1"/>
  <c r="F682" i="1"/>
  <c r="F693" i="1"/>
  <c r="F692" i="1"/>
  <c r="F691" i="1"/>
  <c r="F690" i="1"/>
  <c r="F946"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21" i="1"/>
  <c r="F774" i="1"/>
  <c r="F761" i="1"/>
  <c r="F760" i="1"/>
  <c r="F371" i="1"/>
  <c r="F1109" i="1"/>
  <c r="F1108" i="1"/>
  <c r="F1107" i="1"/>
  <c r="F1106" i="1"/>
  <c r="F1105" i="1"/>
  <c r="F1104" i="1"/>
  <c r="F1103" i="1"/>
  <c r="F1102" i="1"/>
  <c r="F1101" i="1"/>
  <c r="F1100" i="1"/>
  <c r="F1099" i="1"/>
  <c r="F1098" i="1"/>
  <c r="F1097" i="1"/>
  <c r="F1096" i="1"/>
  <c r="F908" i="1" l="1"/>
  <c r="F907" i="1"/>
  <c r="F914" i="1"/>
  <c r="F913" i="1"/>
  <c r="F912" i="1"/>
  <c r="F911" i="1"/>
  <c r="F910" i="1"/>
  <c r="F906" i="1"/>
  <c r="F905" i="1"/>
  <c r="F902" i="1"/>
  <c r="F903" i="1"/>
  <c r="F901" i="1"/>
  <c r="F1016" i="1"/>
  <c r="F1015" i="1"/>
  <c r="F1014" i="1"/>
  <c r="F1013" i="1"/>
  <c r="F1012" i="1"/>
  <c r="F1011" i="1"/>
  <c r="F1010" i="1"/>
  <c r="F1009" i="1"/>
  <c r="F1008" i="1"/>
  <c r="F1007"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824" i="1"/>
  <c r="F797" i="1"/>
  <c r="F796" i="1"/>
  <c r="F795" i="1"/>
  <c r="F856" i="1" l="1"/>
  <c r="F855" i="1"/>
  <c r="F854" i="1"/>
  <c r="F853" i="1"/>
  <c r="F852" i="1"/>
  <c r="F851" i="1"/>
  <c r="F850" i="1"/>
  <c r="F849" i="1"/>
  <c r="F848" i="1"/>
  <c r="F847" i="1"/>
  <c r="F846" i="1"/>
  <c r="F845" i="1"/>
  <c r="F843" i="1"/>
  <c r="F842" i="1"/>
  <c r="F841" i="1"/>
  <c r="F840" i="1"/>
  <c r="F839" i="1"/>
  <c r="F838" i="1"/>
  <c r="F837" i="1"/>
  <c r="F836" i="1"/>
  <c r="F835" i="1"/>
  <c r="F834" i="1"/>
  <c r="F833" i="1"/>
  <c r="F832" i="1"/>
  <c r="F831" i="1"/>
  <c r="F830" i="1"/>
  <c r="F829" i="1"/>
  <c r="F828" i="1"/>
  <c r="F827" i="1"/>
  <c r="F826" i="1"/>
  <c r="F825" i="1"/>
  <c r="F823" i="1"/>
  <c r="F951" i="1"/>
  <c r="F950" i="1"/>
  <c r="F949" i="1"/>
  <c r="F948" i="1"/>
  <c r="F820" i="1"/>
  <c r="F819" i="1"/>
  <c r="F818" i="1"/>
  <c r="F817" i="1"/>
  <c r="F815" i="1"/>
  <c r="F814" i="1"/>
  <c r="F813" i="1"/>
  <c r="F812" i="1"/>
  <c r="F742" i="1"/>
  <c r="F743" i="1"/>
  <c r="F744" i="1"/>
  <c r="F745" i="1"/>
  <c r="F723" i="1"/>
  <c r="F731" i="1"/>
  <c r="F771" i="1"/>
  <c r="F770" i="1"/>
  <c r="F769" i="1"/>
  <c r="F722" i="1"/>
  <c r="F759" i="1"/>
  <c r="F758" i="1"/>
  <c r="F757" i="1"/>
  <c r="F756" i="1"/>
  <c r="F808" i="1"/>
  <c r="F807" i="1"/>
  <c r="F806" i="1"/>
  <c r="F805" i="1"/>
  <c r="F804" i="1"/>
  <c r="F803" i="1"/>
  <c r="F802" i="1"/>
  <c r="F801" i="1"/>
  <c r="F792" i="1"/>
  <c r="F791" i="1"/>
  <c r="F790" i="1"/>
  <c r="F787" i="1"/>
  <c r="F786" i="1"/>
  <c r="F785" i="1"/>
  <c r="F782" i="1"/>
  <c r="F781" i="1"/>
  <c r="F780" i="1"/>
  <c r="F746" i="1"/>
  <c r="F741" i="1"/>
  <c r="F768" i="1"/>
  <c r="F767" i="1"/>
  <c r="F766" i="1"/>
  <c r="F755" i="1"/>
  <c r="F754" i="1"/>
  <c r="F753" i="1"/>
  <c r="F752" i="1"/>
  <c r="F765" i="1"/>
  <c r="F764" i="1"/>
  <c r="F751" i="1"/>
  <c r="F750" i="1"/>
  <c r="F749" i="1"/>
  <c r="F748" i="1"/>
  <c r="F721" i="1"/>
  <c r="F720" i="1"/>
  <c r="F719" i="1"/>
  <c r="F718" i="1"/>
  <c r="F717" i="1"/>
  <c r="F716" i="1"/>
  <c r="F715" i="1"/>
  <c r="F713" i="1" l="1"/>
  <c r="F714" i="1"/>
  <c r="F707" i="1"/>
  <c r="C71" i="11" l="1"/>
  <c r="C72" i="11"/>
  <c r="C73" i="11"/>
  <c r="C74" i="11"/>
  <c r="C75" i="11"/>
  <c r="C76" i="11"/>
  <c r="C77" i="11"/>
  <c r="C78" i="11"/>
  <c r="C79" i="11"/>
  <c r="C80" i="11"/>
  <c r="C70"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10" i="11"/>
  <c r="C11" i="11"/>
  <c r="C12" i="11"/>
  <c r="C13" i="11"/>
  <c r="C14" i="11"/>
  <c r="C15" i="11"/>
  <c r="C16" i="11"/>
  <c r="C17" i="11"/>
  <c r="C18" i="11"/>
  <c r="C19" i="11"/>
  <c r="C20" i="11"/>
  <c r="C21" i="11"/>
  <c r="C22" i="11"/>
  <c r="C23" i="11"/>
  <c r="C24" i="11"/>
  <c r="C25" i="11"/>
  <c r="C26" i="11"/>
  <c r="C27" i="11"/>
  <c r="C28" i="11"/>
  <c r="C29" i="11"/>
  <c r="C30" i="11"/>
  <c r="C31" i="11"/>
  <c r="C32" i="11"/>
  <c r="C33" i="11"/>
  <c r="C9" i="11"/>
  <c r="G30" i="11" l="1"/>
  <c r="F30" i="11"/>
  <c r="G26" i="11"/>
  <c r="F26" i="11"/>
  <c r="G14" i="11"/>
  <c r="F14" i="11"/>
  <c r="G10" i="11"/>
  <c r="F10" i="11"/>
  <c r="G50" i="11"/>
  <c r="F50" i="11"/>
  <c r="G54" i="11"/>
  <c r="F54" i="11"/>
  <c r="G58" i="11"/>
  <c r="F58" i="11"/>
  <c r="G62" i="11"/>
  <c r="F62" i="11"/>
  <c r="F79" i="11"/>
  <c r="G79" i="11"/>
  <c r="F33" i="11"/>
  <c r="G33" i="11"/>
  <c r="F21" i="11"/>
  <c r="G21" i="11"/>
  <c r="F13" i="11"/>
  <c r="G13" i="11"/>
  <c r="F39" i="11"/>
  <c r="C64" i="11"/>
  <c r="D50" i="11" s="1"/>
  <c r="E50" i="11" s="1"/>
  <c r="G39" i="11"/>
  <c r="F43" i="11"/>
  <c r="G43" i="11"/>
  <c r="F47" i="11"/>
  <c r="G47" i="11"/>
  <c r="F51" i="11"/>
  <c r="G51" i="11"/>
  <c r="F55" i="11"/>
  <c r="G55" i="11"/>
  <c r="F59" i="11"/>
  <c r="G59" i="11"/>
  <c r="F63" i="11"/>
  <c r="G63" i="11"/>
  <c r="F78" i="11"/>
  <c r="G78" i="11"/>
  <c r="F74" i="11"/>
  <c r="G74" i="11"/>
  <c r="G9" i="11"/>
  <c r="F9" i="11"/>
  <c r="C34" i="11"/>
  <c r="D21" i="11" s="1"/>
  <c r="E21" i="11" s="1"/>
  <c r="G18" i="11"/>
  <c r="F18" i="11"/>
  <c r="G46" i="11"/>
  <c r="F46" i="11"/>
  <c r="G71" i="11"/>
  <c r="F71" i="11"/>
  <c r="F29" i="11"/>
  <c r="G29" i="11"/>
  <c r="F17" i="11"/>
  <c r="G17" i="11"/>
  <c r="G32" i="11"/>
  <c r="F32" i="11"/>
  <c r="G28" i="11"/>
  <c r="F28" i="11"/>
  <c r="G24" i="11"/>
  <c r="F24" i="11"/>
  <c r="G20" i="11"/>
  <c r="F20" i="11"/>
  <c r="G16" i="11"/>
  <c r="F16" i="11"/>
  <c r="G12" i="11"/>
  <c r="F12" i="11"/>
  <c r="G40" i="11"/>
  <c r="F40" i="11"/>
  <c r="G44" i="11"/>
  <c r="F44" i="11"/>
  <c r="G48" i="11"/>
  <c r="F48" i="11"/>
  <c r="G52" i="11"/>
  <c r="F52" i="11"/>
  <c r="G56" i="11"/>
  <c r="F56" i="11"/>
  <c r="G60" i="11"/>
  <c r="F60" i="11"/>
  <c r="G70" i="11"/>
  <c r="C81" i="11"/>
  <c r="D73" i="11" s="1"/>
  <c r="E73" i="11" s="1"/>
  <c r="F70" i="11"/>
  <c r="G77" i="11"/>
  <c r="F77" i="11"/>
  <c r="G73" i="11"/>
  <c r="F73" i="11"/>
  <c r="G22" i="11"/>
  <c r="F22" i="11"/>
  <c r="G42" i="11"/>
  <c r="F42" i="11"/>
  <c r="F75" i="11"/>
  <c r="G75" i="11"/>
  <c r="F25" i="11"/>
  <c r="G25" i="11"/>
  <c r="G31" i="11"/>
  <c r="F31" i="11"/>
  <c r="G27" i="11"/>
  <c r="F27" i="11"/>
  <c r="G23" i="11"/>
  <c r="F23" i="11"/>
  <c r="G19" i="11"/>
  <c r="F19" i="11"/>
  <c r="G15" i="11"/>
  <c r="F15" i="11"/>
  <c r="G11" i="11"/>
  <c r="F11" i="11"/>
  <c r="F41" i="11"/>
  <c r="G41" i="11"/>
  <c r="F45" i="11"/>
  <c r="G45" i="11"/>
  <c r="F49" i="11"/>
  <c r="G49" i="11"/>
  <c r="F53" i="11"/>
  <c r="G53" i="11"/>
  <c r="F57" i="11"/>
  <c r="G57" i="11"/>
  <c r="F61" i="11"/>
  <c r="G61" i="11"/>
  <c r="G80" i="11"/>
  <c r="F80" i="11"/>
  <c r="G76" i="11"/>
  <c r="F76" i="11"/>
  <c r="G72" i="11"/>
  <c r="F72" i="11"/>
  <c r="D54" i="11" l="1"/>
  <c r="E54" i="11" s="1"/>
  <c r="D53" i="11"/>
  <c r="E53" i="11" s="1"/>
  <c r="D42" i="11"/>
  <c r="E42" i="11" s="1"/>
  <c r="D56" i="11"/>
  <c r="E56" i="11" s="1"/>
  <c r="D40" i="11"/>
  <c r="E40" i="11" s="1"/>
  <c r="D46" i="11"/>
  <c r="E46" i="11" s="1"/>
  <c r="D57" i="11"/>
  <c r="E57" i="11" s="1"/>
  <c r="D41" i="11"/>
  <c r="E41" i="11" s="1"/>
  <c r="D60" i="11"/>
  <c r="E60" i="11" s="1"/>
  <c r="D61" i="11"/>
  <c r="E61" i="11" s="1"/>
  <c r="D45" i="11"/>
  <c r="E45" i="11" s="1"/>
  <c r="D48" i="11"/>
  <c r="E48" i="11" s="1"/>
  <c r="D44" i="11"/>
  <c r="E44" i="11" s="1"/>
  <c r="D49" i="11"/>
  <c r="E49" i="11" s="1"/>
  <c r="D52" i="11"/>
  <c r="E52" i="11" s="1"/>
  <c r="D39" i="11"/>
  <c r="E39" i="11" s="1"/>
  <c r="D55" i="11"/>
  <c r="E55" i="11" s="1"/>
  <c r="D70" i="11"/>
  <c r="E70" i="11" s="1"/>
  <c r="F34" i="11"/>
  <c r="D51" i="11"/>
  <c r="E51" i="11" s="1"/>
  <c r="D58" i="11"/>
  <c r="E58" i="11" s="1"/>
  <c r="F64" i="11"/>
  <c r="G34" i="11"/>
  <c r="D62" i="11"/>
  <c r="E62" i="11" s="1"/>
  <c r="F81" i="11"/>
  <c r="G64" i="11"/>
  <c r="G81" i="11"/>
  <c r="D63" i="11"/>
  <c r="E63" i="11" s="1"/>
  <c r="D59" i="11"/>
  <c r="E59" i="11" s="1"/>
  <c r="D47" i="11"/>
  <c r="E47" i="11" s="1"/>
  <c r="D43" i="11"/>
  <c r="E43" i="11" s="1"/>
  <c r="D22" i="11"/>
  <c r="E22" i="11" s="1"/>
  <c r="D18" i="11"/>
  <c r="E18" i="11" s="1"/>
  <c r="D32" i="11"/>
  <c r="E32" i="11" s="1"/>
  <c r="D30" i="11"/>
  <c r="E30" i="11" s="1"/>
  <c r="D14" i="11"/>
  <c r="E14" i="11" s="1"/>
  <c r="D24" i="11"/>
  <c r="E24" i="11" s="1"/>
  <c r="D26" i="11"/>
  <c r="E26" i="11" s="1"/>
  <c r="D10" i="11"/>
  <c r="E10" i="11" s="1"/>
  <c r="D16" i="11"/>
  <c r="E16" i="11" s="1"/>
  <c r="D25" i="11"/>
  <c r="E25" i="11" s="1"/>
  <c r="D75" i="11"/>
  <c r="E75" i="11" s="1"/>
  <c r="D80" i="11"/>
  <c r="E80" i="11" s="1"/>
  <c r="D20" i="11"/>
  <c r="E20" i="11" s="1"/>
  <c r="D33" i="11"/>
  <c r="E33" i="11" s="1"/>
  <c r="D79" i="11"/>
  <c r="E79" i="11" s="1"/>
  <c r="D17" i="11"/>
  <c r="E17" i="11" s="1"/>
  <c r="D74" i="11"/>
  <c r="E74" i="11" s="1"/>
  <c r="D78" i="11"/>
  <c r="E78" i="11" s="1"/>
  <c r="D72" i="11"/>
  <c r="E72" i="11" s="1"/>
  <c r="D77" i="11"/>
  <c r="E77" i="11" s="1"/>
  <c r="D28" i="11"/>
  <c r="E28" i="11" s="1"/>
  <c r="D12" i="11"/>
  <c r="E12" i="11" s="1"/>
  <c r="D71" i="11"/>
  <c r="E71" i="11" s="1"/>
  <c r="D76" i="11"/>
  <c r="E76" i="11" s="1"/>
  <c r="D9" i="11"/>
  <c r="E9" i="11" s="1"/>
  <c r="D31" i="11"/>
  <c r="E31" i="11" s="1"/>
  <c r="D27" i="11"/>
  <c r="E27" i="11" s="1"/>
  <c r="D23" i="11"/>
  <c r="E23" i="11" s="1"/>
  <c r="D19" i="11"/>
  <c r="E19" i="11" s="1"/>
  <c r="D15" i="11"/>
  <c r="E15" i="11" s="1"/>
  <c r="D11" i="11"/>
  <c r="E11" i="11" s="1"/>
  <c r="D13" i="11"/>
  <c r="E13" i="11" s="1"/>
  <c r="D29" i="11"/>
  <c r="E29" i="11" s="1"/>
  <c r="E2" i="13"/>
  <c r="C3" i="13"/>
  <c r="D2" i="13" s="1"/>
  <c r="C4" i="13"/>
  <c r="C5" i="13"/>
  <c r="C6" i="13"/>
  <c r="C7" i="13"/>
  <c r="C8" i="13"/>
  <c r="C9" i="13"/>
  <c r="C10" i="13"/>
  <c r="C11" i="13"/>
  <c r="C12" i="13"/>
  <c r="C13" i="13"/>
  <c r="C14" i="13"/>
  <c r="C15" i="13"/>
  <c r="C16" i="13"/>
  <c r="C17" i="13"/>
  <c r="D16" i="13" s="1"/>
  <c r="C18" i="13"/>
  <c r="F379" i="1"/>
  <c r="F378" i="1"/>
  <c r="F373" i="1"/>
  <c r="F331" i="1"/>
  <c r="F35" i="11" l="1"/>
  <c r="D12" i="13"/>
  <c r="D14" i="13"/>
  <c r="D6" i="13"/>
  <c r="E3" i="13"/>
  <c r="E65" i="11"/>
  <c r="E35" i="11"/>
  <c r="E82" i="11"/>
  <c r="F65" i="11"/>
  <c r="D17" i="13"/>
  <c r="D9" i="13"/>
  <c r="D5" i="13"/>
  <c r="D18" i="13"/>
  <c r="D15" i="13"/>
  <c r="D11" i="13"/>
  <c r="D3" i="13"/>
  <c r="D8" i="13"/>
  <c r="D4" i="13"/>
  <c r="D13" i="13"/>
  <c r="D10" i="13"/>
  <c r="D7" i="13"/>
  <c r="E4" i="13" l="1"/>
  <c r="E5" i="13"/>
  <c r="E6" i="13" s="1"/>
  <c r="E7" i="13" s="1"/>
  <c r="E8" i="13" s="1"/>
  <c r="E9" i="13" s="1"/>
  <c r="E10" i="13" s="1"/>
  <c r="E11" i="13" s="1"/>
  <c r="E12" i="13" s="1"/>
  <c r="E13" i="13" s="1"/>
  <c r="E14" i="13" s="1"/>
  <c r="E15" i="13" s="1"/>
  <c r="E16" i="13" s="1"/>
  <c r="E17" i="13" s="1"/>
  <c r="E18" i="13" s="1"/>
  <c r="E33" i="10"/>
  <c r="D31" i="10" l="1"/>
  <c r="C46" i="10"/>
  <c r="D46" i="10"/>
  <c r="D45" i="10"/>
  <c r="C45" i="10"/>
  <c r="D44" i="10"/>
  <c r="C44" i="10"/>
  <c r="D39" i="10"/>
  <c r="C39" i="10"/>
  <c r="D38" i="10"/>
  <c r="C38" i="10"/>
  <c r="D37" i="10"/>
  <c r="C37" i="10"/>
  <c r="D32" i="10"/>
  <c r="C32" i="10"/>
  <c r="E32" i="10" s="1"/>
  <c r="C31" i="10"/>
  <c r="D30" i="10"/>
  <c r="C30" i="10"/>
  <c r="D40" i="10" l="1"/>
  <c r="C40" i="10"/>
  <c r="D33" i="10"/>
  <c r="C33" i="10"/>
  <c r="C42" i="10" l="1"/>
  <c r="D42" i="10" s="1"/>
  <c r="E42" i="10" s="1"/>
  <c r="C35" i="10"/>
  <c r="D35" i="10" s="1"/>
  <c r="C34" i="10"/>
  <c r="C41" i="10" l="1"/>
  <c r="B52" i="10" s="1"/>
  <c r="C47" i="10" l="1"/>
  <c r="D47" i="10"/>
  <c r="C49" i="10" l="1"/>
  <c r="D49" i="10" s="1"/>
  <c r="C48" i="10"/>
  <c r="B51" i="10" s="1"/>
  <c r="F324" i="1"/>
  <c r="F322" i="1"/>
  <c r="F321" i="1"/>
  <c r="F320" i="1"/>
  <c r="F319" i="1"/>
  <c r="F318" i="1"/>
  <c r="F317" i="1"/>
  <c r="F316" i="1"/>
  <c r="F315" i="1"/>
  <c r="F314" i="1"/>
  <c r="F312" i="1"/>
  <c r="F311" i="1"/>
  <c r="F310" i="1"/>
  <c r="F309" i="1"/>
  <c r="F308" i="1"/>
  <c r="F307" i="1"/>
  <c r="F306" i="1"/>
  <c r="F305" i="1"/>
  <c r="F304" i="1"/>
  <c r="F303" i="1"/>
  <c r="F300" i="1"/>
  <c r="F299" i="1"/>
  <c r="F298" i="1"/>
  <c r="F297" i="1"/>
  <c r="F296" i="1"/>
  <c r="F295" i="1"/>
  <c r="B30" i="5" l="1"/>
  <c r="D20" i="5"/>
  <c r="D26" i="5" s="1"/>
  <c r="C18" i="5"/>
  <c r="C20" i="5" s="1"/>
  <c r="B18" i="5"/>
  <c r="B3" i="5"/>
  <c r="B6" i="5" s="1"/>
  <c r="C21" i="5" l="1"/>
  <c r="C26" i="5"/>
  <c r="B7" i="5"/>
  <c r="B10" i="5" s="1"/>
  <c r="B11" i="5" s="1"/>
  <c r="B12" i="5"/>
  <c r="B20" i="5"/>
  <c r="D21" i="5"/>
  <c r="C24" i="5"/>
  <c r="C25" i="5" s="1"/>
  <c r="F706" i="1"/>
  <c r="F703" i="1"/>
  <c r="F705" i="1"/>
  <c r="F704" i="1"/>
  <c r="F702" i="1"/>
  <c r="F348" i="1"/>
  <c r="B21" i="5" l="1"/>
  <c r="B24" i="5" s="1"/>
  <c r="B25" i="5" s="1"/>
  <c r="B26" i="5"/>
  <c r="D24" i="5"/>
  <c r="D25" i="5" s="1"/>
  <c r="F328" i="1"/>
  <c r="F327" i="1"/>
  <c r="F329" i="1"/>
  <c r="F292" i="1"/>
  <c r="F193" i="1"/>
  <c r="D122" i="6"/>
  <c r="C122" i="6"/>
  <c r="D121" i="6"/>
  <c r="C121" i="6"/>
  <c r="D120" i="6"/>
  <c r="C120" i="6"/>
  <c r="D119" i="6"/>
  <c r="C119" i="6"/>
  <c r="D118" i="6"/>
  <c r="C118" i="6"/>
  <c r="D117" i="6"/>
  <c r="C117" i="6"/>
  <c r="D116" i="6"/>
  <c r="C116" i="6"/>
  <c r="D115" i="6"/>
  <c r="C115" i="6"/>
  <c r="D114" i="6"/>
  <c r="C114" i="6"/>
  <c r="D113" i="6"/>
  <c r="C113" i="6"/>
  <c r="D112" i="6"/>
  <c r="C112"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D97" i="6"/>
  <c r="C97" i="6"/>
  <c r="D96" i="6"/>
  <c r="C96" i="6"/>
  <c r="D95" i="6"/>
  <c r="C95" i="6"/>
  <c r="D94" i="6"/>
  <c r="C94" i="6"/>
  <c r="D93" i="6"/>
  <c r="C93" i="6"/>
  <c r="D92" i="6"/>
  <c r="C92" i="6"/>
  <c r="D91" i="6"/>
  <c r="C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91" i="6"/>
  <c r="H109" i="6"/>
  <c r="H108" i="6"/>
  <c r="H107" i="6"/>
  <c r="H106" i="6"/>
  <c r="H105" i="6"/>
  <c r="H104" i="6"/>
  <c r="H103" i="6"/>
  <c r="H102" i="6"/>
  <c r="H101" i="6"/>
  <c r="H100" i="6"/>
  <c r="H99" i="6"/>
  <c r="H98" i="6"/>
  <c r="H97" i="6"/>
  <c r="H96" i="6"/>
  <c r="H95" i="6"/>
  <c r="H94" i="6"/>
  <c r="H93" i="6"/>
  <c r="H92" i="6"/>
  <c r="H91" i="6"/>
  <c r="G92" i="6"/>
  <c r="G93" i="6"/>
  <c r="G94" i="6"/>
  <c r="G95" i="6"/>
  <c r="G96" i="6"/>
  <c r="G97" i="6"/>
  <c r="G98" i="6"/>
  <c r="G99" i="6"/>
  <c r="G100" i="6"/>
  <c r="G101" i="6"/>
  <c r="G102" i="6"/>
  <c r="G103" i="6"/>
  <c r="G104" i="6"/>
  <c r="G105" i="6"/>
  <c r="G106" i="6"/>
  <c r="G107" i="6"/>
  <c r="G108" i="6"/>
  <c r="G109" i="6"/>
  <c r="G91" i="6"/>
  <c r="F91" i="6"/>
  <c r="F92" i="6"/>
  <c r="F93" i="6"/>
  <c r="F94" i="6"/>
  <c r="F95" i="6"/>
  <c r="F96" i="6"/>
  <c r="F97" i="6"/>
  <c r="F98" i="6"/>
  <c r="F99" i="6"/>
  <c r="F100" i="6"/>
  <c r="F101" i="6"/>
  <c r="F102" i="6"/>
  <c r="F103" i="6"/>
  <c r="F104" i="6"/>
  <c r="F105" i="6"/>
  <c r="F106" i="6"/>
  <c r="F107" i="6"/>
  <c r="F108" i="6"/>
  <c r="F109" i="6"/>
  <c r="F173" i="1"/>
  <c r="F172" i="1"/>
  <c r="F170" i="1"/>
  <c r="F168" i="1"/>
  <c r="F166" i="1"/>
  <c r="F164" i="1"/>
  <c r="F162" i="1"/>
  <c r="F160" i="1"/>
  <c r="F352" i="1"/>
  <c r="F341" i="1"/>
  <c r="F340" i="1"/>
  <c r="F336" i="1"/>
  <c r="F335" i="1"/>
  <c r="F351" i="1"/>
  <c r="F350" i="1"/>
  <c r="F377"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1" i="1"/>
  <c r="F380" i="1"/>
  <c r="F330" i="1" l="1"/>
  <c r="F370" i="1"/>
  <c r="F369" i="1"/>
  <c r="F368" i="1"/>
  <c r="F367" i="1"/>
  <c r="F366" i="1"/>
  <c r="F365" i="1"/>
  <c r="F364" i="1"/>
  <c r="F363" i="1"/>
  <c r="F362" i="1"/>
  <c r="F361" i="1"/>
  <c r="F360" i="1"/>
  <c r="F359" i="1"/>
  <c r="F358" i="1"/>
  <c r="F357" i="1"/>
  <c r="F356" i="1"/>
  <c r="F349" i="1"/>
  <c r="F355" i="1"/>
  <c r="F354" i="1"/>
  <c r="F353" i="1"/>
  <c r="F344" i="1"/>
  <c r="F343" i="1"/>
  <c r="F342" i="1"/>
  <c r="F345" i="1"/>
  <c r="F346" i="1"/>
  <c r="F347" i="1"/>
  <c r="F339" i="1"/>
  <c r="F338" i="1"/>
  <c r="F337" i="1"/>
  <c r="F334" i="1"/>
  <c r="F333" i="1"/>
  <c r="F332" i="1"/>
  <c r="F192" i="1"/>
  <c r="F126" i="1"/>
  <c r="F190" i="1"/>
  <c r="F189" i="1"/>
  <c r="F188" i="1"/>
  <c r="F187" i="1"/>
  <c r="F186" i="1"/>
  <c r="F185" i="1"/>
  <c r="F184" i="1"/>
  <c r="F183" i="1"/>
  <c r="F182" i="1"/>
  <c r="F158" i="1"/>
  <c r="A4" i="1"/>
  <c r="F301" i="1"/>
  <c r="F294" i="1"/>
  <c r="F293" i="1"/>
  <c r="F181" i="1"/>
  <c r="F180" i="1"/>
  <c r="F179" i="1"/>
  <c r="F178" i="1"/>
  <c r="F177" i="1"/>
  <c r="F176" i="1"/>
  <c r="F175" i="1"/>
  <c r="F174" i="1"/>
  <c r="F171" i="1"/>
  <c r="F169" i="1"/>
  <c r="F167" i="1"/>
  <c r="F165" i="1"/>
  <c r="F163" i="1"/>
  <c r="F161" i="1"/>
  <c r="F159" i="1"/>
  <c r="F157" i="1"/>
  <c r="F117" i="1"/>
  <c r="F116" i="1"/>
  <c r="F115" i="1"/>
  <c r="F114" i="1"/>
  <c r="F113" i="1"/>
  <c r="F112" i="1"/>
  <c r="F111" i="1"/>
  <c r="F110" i="1"/>
  <c r="F109" i="1"/>
  <c r="F108" i="1"/>
  <c r="F107" i="1"/>
  <c r="F106" i="1"/>
  <c r="F105" i="1"/>
  <c r="F104" i="1"/>
  <c r="F103" i="1"/>
  <c r="F102" i="1"/>
  <c r="F101" i="1"/>
  <c r="F100" i="1"/>
  <c r="F99" i="1"/>
  <c r="F98" i="1"/>
  <c r="F97" i="1"/>
  <c r="F96" i="1"/>
  <c r="F95" i="1"/>
  <c r="F94" i="1"/>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l="1"/>
  <c r="A90" i="1" s="1"/>
  <c r="A91" i="1" s="1"/>
  <c r="A92"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l="1"/>
  <c r="A116" i="1" s="1"/>
  <c r="A117" i="1" s="1"/>
  <c r="A118" i="1" s="1"/>
  <c r="A119" i="1" s="1"/>
  <c r="A120" i="1" s="1"/>
  <c r="A121" i="1" s="1"/>
  <c r="A122" i="1" s="1"/>
  <c r="A123" i="1" s="1"/>
  <c r="A124" i="1" s="1"/>
  <c r="A125" i="1" s="1"/>
  <c r="A126" i="1" s="1"/>
  <c r="A128" i="1" s="1"/>
  <c r="A129" i="1" l="1"/>
  <c r="A131" i="1" s="1"/>
  <c r="A132" i="1" l="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7" i="1" l="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5" i="1" l="1"/>
  <c r="A196" i="1" s="1"/>
  <c r="A197" i="1" s="1"/>
  <c r="A198" i="1" l="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2" i="1" s="1"/>
  <c r="A293" i="1" s="1"/>
  <c r="A294" i="1" s="1"/>
  <c r="A295" i="1" s="1"/>
  <c r="A296" i="1" s="1"/>
  <c r="A297" i="1" s="1"/>
  <c r="A298" i="1" s="1"/>
  <c r="A299" i="1" s="1"/>
  <c r="A300" i="1" s="1"/>
  <c r="A301" i="1" s="1"/>
  <c r="A303" i="1" s="1"/>
  <c r="A304" i="1" s="1"/>
  <c r="A305" i="1" s="1"/>
  <c r="A306" i="1" s="1"/>
  <c r="A307" i="1" s="1"/>
  <c r="A308" i="1" s="1"/>
  <c r="A309" i="1" s="1"/>
  <c r="A310" i="1" s="1"/>
  <c r="A311" i="1" s="1"/>
  <c r="A312" i="1" s="1"/>
  <c r="A314" i="1" s="1"/>
  <c r="A315" i="1" s="1"/>
  <c r="A316" i="1" s="1"/>
  <c r="A317" i="1" s="1"/>
  <c r="A318" i="1" s="1"/>
  <c r="A319" i="1" s="1"/>
  <c r="A320" i="1" s="1"/>
  <c r="A321" i="1" s="1"/>
  <c r="A322" i="1" s="1"/>
  <c r="H301" i="1" l="1"/>
  <c r="A323" i="1"/>
  <c r="A324" i="1" l="1"/>
  <c r="A325"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l="1"/>
  <c r="A418"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2" i="1" s="1"/>
  <c r="A463" i="1" s="1"/>
  <c r="A464" i="1" s="1"/>
  <c r="A465" i="1" s="1"/>
  <c r="A467" i="1" s="1"/>
  <c r="A468" i="1" s="1"/>
  <c r="A469" i="1" s="1"/>
  <c r="A470" i="1" s="1"/>
  <c r="A471" i="1" s="1"/>
  <c r="A472" i="1" s="1"/>
  <c r="A473" i="1" s="1"/>
  <c r="A474" i="1" s="1"/>
  <c r="A475" i="1" l="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F82" i="11"/>
  <c r="A501" i="1" l="1"/>
  <c r="A502" i="1" s="1"/>
  <c r="A503" i="1" s="1"/>
  <c r="A504" i="1" s="1"/>
  <c r="A505" i="1" s="1"/>
  <c r="A506" i="1" s="1"/>
  <c r="A508" i="1" s="1"/>
  <c r="A509" i="1" s="1"/>
  <c r="A510" i="1" s="1"/>
  <c r="A511" i="1" s="1"/>
  <c r="A512" i="1" s="1"/>
  <c r="A513" i="1" s="1"/>
  <c r="A514" i="1" s="1"/>
  <c r="A515" i="1" s="1"/>
  <c r="A516" i="1" s="1"/>
  <c r="A517" i="1" s="1"/>
  <c r="A519" i="1" s="1"/>
  <c r="A520" i="1" l="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5" i="1" s="1"/>
  <c r="A566" i="1" s="1"/>
  <c r="A567" i="1" s="1"/>
  <c r="A569" i="1" s="1"/>
  <c r="A570" i="1" l="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l="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8" i="1" s="1"/>
  <c r="A629" i="1" l="1"/>
  <c r="A630" i="1" s="1"/>
  <c r="A632" i="1" l="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2" i="1" l="1"/>
  <c r="A683" i="1" s="1"/>
  <c r="A684" i="1" s="1"/>
  <c r="A685" i="1" s="1"/>
  <c r="A686" i="1" s="1"/>
  <c r="A687" i="1" s="1"/>
  <c r="A688" i="1" s="1"/>
  <c r="A689" i="1" s="1"/>
  <c r="A690" i="1" s="1"/>
  <c r="A691" i="1" s="1"/>
  <c r="A692" i="1" s="1"/>
  <c r="A693" i="1" s="1"/>
  <c r="A695" i="1" s="1"/>
  <c r="A702" i="1" s="1"/>
  <c r="A703" i="1" l="1"/>
  <c r="A704" i="1" s="1"/>
  <c r="A705" i="1" s="1"/>
  <c r="A706" i="1" s="1"/>
  <c r="A707" i="1" s="1"/>
  <c r="A708" i="1" s="1"/>
  <c r="A709" i="1" s="1"/>
  <c r="A710"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1" i="1" s="1"/>
  <c r="A742" i="1" l="1"/>
  <c r="A743" i="1" s="1"/>
  <c r="A744" i="1" s="1"/>
  <c r="A745" i="1" s="1"/>
  <c r="A746" i="1" s="1"/>
  <c r="A748" i="1" s="1"/>
  <c r="A749" i="1" s="1"/>
  <c r="A750" i="1" s="1"/>
  <c r="A751" i="1" s="1"/>
  <c r="A752" i="1" s="1"/>
  <c r="A753" i="1" s="1"/>
  <c r="A754" i="1" s="1"/>
  <c r="A755" i="1" s="1"/>
  <c r="A756" i="1" s="1"/>
  <c r="A757" i="1" s="1"/>
  <c r="A758" i="1" s="1"/>
  <c r="A759" i="1" s="1"/>
  <c r="A760" i="1" s="1"/>
  <c r="A761" i="1" s="1"/>
  <c r="A762" i="1" s="1"/>
  <c r="A764" i="1" s="1"/>
  <c r="A765" i="1" l="1"/>
  <c r="A766" i="1" s="1"/>
  <c r="A767" i="1" s="1"/>
  <c r="A768" i="1" s="1"/>
  <c r="A769" i="1" s="1"/>
  <c r="A770" i="1" s="1"/>
  <c r="A771" i="1" s="1"/>
  <c r="A772" i="1" s="1"/>
  <c r="A773" i="1" s="1"/>
  <c r="A774" i="1" s="1"/>
  <c r="A775" i="1" s="1"/>
  <c r="A776" i="1" s="1"/>
  <c r="A777" i="1" s="1"/>
  <c r="A778"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1" i="1" s="1"/>
  <c r="A802" i="1" s="1"/>
  <c r="A803" i="1" s="1"/>
  <c r="A804" i="1" s="1"/>
  <c r="A805" i="1" s="1"/>
  <c r="A806" i="1" s="1"/>
  <c r="A807" i="1" s="1"/>
  <c r="A808" i="1" s="1"/>
  <c r="A809" i="1" s="1"/>
  <c r="A812" i="1" s="1"/>
  <c r="A813" i="1" s="1"/>
  <c r="A814" i="1" s="1"/>
  <c r="A815" i="1" s="1"/>
  <c r="A817" i="1" s="1"/>
  <c r="A818" i="1" s="1"/>
  <c r="A819" i="1" s="1"/>
  <c r="A820" i="1" s="1"/>
  <c r="A821"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1" i="1" s="1"/>
  <c r="A902" i="1" l="1"/>
  <c r="A903" i="1" s="1"/>
  <c r="A905" i="1" s="1"/>
  <c r="A906" i="1" s="1"/>
  <c r="A907" i="1" s="1"/>
  <c r="A908"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8" i="1" s="1"/>
  <c r="H749" i="1"/>
  <c r="A949" i="1" l="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H854" i="1"/>
  <c r="A1019" i="1" l="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6" i="1" s="1"/>
  <c r="A1097" i="1" s="1"/>
  <c r="A1098" i="1" s="1"/>
  <c r="A1099" i="1" s="1"/>
  <c r="A1100" i="1" s="1"/>
  <c r="A1101" i="1" s="1"/>
  <c r="A1102" i="1" s="1"/>
  <c r="A1103" i="1" s="1"/>
  <c r="A1104" i="1" s="1"/>
  <c r="A1105" i="1" s="1"/>
  <c r="A1106" i="1" s="1"/>
  <c r="A1107" i="1" s="1"/>
  <c r="A1108" i="1" s="1"/>
  <c r="A1109" i="1" s="1"/>
  <c r="A1110" i="1" s="1"/>
</calcChain>
</file>

<file path=xl/sharedStrings.xml><?xml version="1.0" encoding="utf-8"?>
<sst xmlns="http://schemas.openxmlformats.org/spreadsheetml/2006/main" count="7685" uniqueCount="2571">
  <si>
    <t>I1</t>
    <phoneticPr fontId="1" type="noConversion"/>
  </si>
  <si>
    <t>I2</t>
  </si>
  <si>
    <t>I3</t>
  </si>
  <si>
    <t>P2</t>
  </si>
  <si>
    <t>P3</t>
  </si>
  <si>
    <t>I total (I1+I2+I3)</t>
    <phoneticPr fontId="1" type="noConversion"/>
  </si>
  <si>
    <t>S2</t>
  </si>
  <si>
    <t>S3</t>
  </si>
  <si>
    <t>PF2</t>
  </si>
  <si>
    <t>PF3</t>
  </si>
  <si>
    <t>K I1</t>
    <phoneticPr fontId="1" type="noConversion"/>
  </si>
  <si>
    <t>K I2</t>
    <phoneticPr fontId="1" type="noConversion"/>
  </si>
  <si>
    <t>K I3</t>
    <phoneticPr fontId="1" type="noConversion"/>
  </si>
  <si>
    <t>CF I1</t>
    <phoneticPr fontId="1" type="noConversion"/>
  </si>
  <si>
    <t>CF I2</t>
    <phoneticPr fontId="1" type="noConversion"/>
  </si>
  <si>
    <t>CF I3</t>
    <phoneticPr fontId="1" type="noConversion"/>
  </si>
  <si>
    <t>CF V2</t>
  </si>
  <si>
    <t>CF V3</t>
  </si>
  <si>
    <t>THD V1</t>
    <phoneticPr fontId="1" type="noConversion"/>
  </si>
  <si>
    <t>THD V2</t>
  </si>
  <si>
    <t>THD V3</t>
  </si>
  <si>
    <t>THD V12</t>
    <phoneticPr fontId="1" type="noConversion"/>
  </si>
  <si>
    <t>THD V23</t>
    <phoneticPr fontId="1" type="noConversion"/>
  </si>
  <si>
    <t>THD V31</t>
    <phoneticPr fontId="1" type="noConversion"/>
  </si>
  <si>
    <t>THD I1</t>
    <phoneticPr fontId="1" type="noConversion"/>
  </si>
  <si>
    <t>THD I2</t>
  </si>
  <si>
    <t>THD I3</t>
  </si>
  <si>
    <t>TDD I1</t>
    <phoneticPr fontId="1" type="noConversion"/>
  </si>
  <si>
    <t>TDD I2</t>
  </si>
  <si>
    <t>TDD I3</t>
  </si>
  <si>
    <t>Frequency</t>
    <phoneticPr fontId="1" type="noConversion"/>
  </si>
  <si>
    <t>kvah last month</t>
    <phoneticPr fontId="1" type="noConversion"/>
  </si>
  <si>
    <t>Wave Form V2 (160 sample)</t>
    <phoneticPr fontId="1" type="noConversion"/>
  </si>
  <si>
    <t>Wave Form V3 (160 sample)</t>
    <phoneticPr fontId="1" type="noConversion"/>
  </si>
  <si>
    <t>Wave Form V12 (160 sample)</t>
    <phoneticPr fontId="1" type="noConversion"/>
  </si>
  <si>
    <t>Wave Form V23 (160 sample)</t>
    <phoneticPr fontId="1" type="noConversion"/>
  </si>
  <si>
    <t>Wave Form V31 (160 sample)</t>
    <phoneticPr fontId="1" type="noConversion"/>
  </si>
  <si>
    <t>Wave Form I1 (160 sample)</t>
    <phoneticPr fontId="1" type="noConversion"/>
  </si>
  <si>
    <t>Wave Form I2 (160 sample)</t>
    <phoneticPr fontId="1" type="noConversion"/>
  </si>
  <si>
    <t>Wave Form I3 (160 sample)</t>
    <phoneticPr fontId="1" type="noConversion"/>
  </si>
  <si>
    <t>In(Measured)</t>
    <phoneticPr fontId="1" type="noConversion"/>
  </si>
  <si>
    <t xml:space="preserve"> </t>
    <phoneticPr fontId="1" type="noConversion"/>
  </si>
  <si>
    <t>Max Demand P(import)</t>
    <phoneticPr fontId="1" type="noConversion"/>
  </si>
  <si>
    <t>Max Demand P(export)</t>
    <phoneticPr fontId="1" type="noConversion"/>
  </si>
  <si>
    <t>Max Demand Q(import)</t>
    <phoneticPr fontId="1" type="noConversion"/>
  </si>
  <si>
    <t>Max Demand Q(export)</t>
    <phoneticPr fontId="1" type="noConversion"/>
  </si>
  <si>
    <t>Max Demand I1</t>
    <phoneticPr fontId="1" type="noConversion"/>
  </si>
  <si>
    <t>Max Demand I2</t>
  </si>
  <si>
    <t>Max Demand I3</t>
  </si>
  <si>
    <t>Demand P(import)</t>
    <phoneticPr fontId="1" type="noConversion"/>
  </si>
  <si>
    <t>Demand P(export)</t>
    <phoneticPr fontId="1" type="noConversion"/>
  </si>
  <si>
    <t>Demand Q(import)</t>
    <phoneticPr fontId="1" type="noConversion"/>
  </si>
  <si>
    <t>Demand Q(export)</t>
    <phoneticPr fontId="1" type="noConversion"/>
  </si>
  <si>
    <t>Demand S(export)</t>
    <phoneticPr fontId="1" type="noConversion"/>
  </si>
  <si>
    <t>Demand I1</t>
    <phoneticPr fontId="1" type="noConversion"/>
  </si>
  <si>
    <t>Demand I2</t>
    <phoneticPr fontId="1" type="noConversion"/>
  </si>
  <si>
    <t>Demand I3</t>
    <phoneticPr fontId="1" type="noConversion"/>
  </si>
  <si>
    <t>IEC61000-4-7 U</t>
    <phoneticPr fontId="1" type="noConversion"/>
  </si>
  <si>
    <t>IEC61000-4-7- I</t>
    <phoneticPr fontId="1" type="noConversion"/>
  </si>
  <si>
    <t>Interharmonics</t>
    <phoneticPr fontId="1" type="noConversion"/>
  </si>
  <si>
    <t>measurement</t>
    <phoneticPr fontId="1" type="noConversion"/>
  </si>
  <si>
    <t>Harmonics Up</t>
    <phoneticPr fontId="1" type="noConversion"/>
  </si>
  <si>
    <t>Harmonics Upp</t>
    <phoneticPr fontId="1" type="noConversion"/>
  </si>
  <si>
    <t>Harmonics I</t>
    <phoneticPr fontId="1" type="noConversion"/>
  </si>
  <si>
    <t>EN 50160</t>
    <phoneticPr fontId="1" type="noConversion"/>
  </si>
  <si>
    <t>Alarm Group</t>
    <phoneticPr fontId="1" type="noConversion"/>
  </si>
  <si>
    <t>General</t>
    <phoneticPr fontId="1" type="noConversion"/>
  </si>
  <si>
    <t>connection</t>
    <phoneticPr fontId="1" type="noConversion"/>
  </si>
  <si>
    <t>Communication</t>
    <phoneticPr fontId="1" type="noConversion"/>
  </si>
  <si>
    <t>Energy</t>
    <phoneticPr fontId="1" type="noConversion"/>
  </si>
  <si>
    <t>Counter</t>
    <phoneticPr fontId="1" type="noConversion"/>
  </si>
  <si>
    <t>Tariff Clock</t>
    <phoneticPr fontId="1" type="noConversion"/>
  </si>
  <si>
    <t>Recorders</t>
    <phoneticPr fontId="1" type="noConversion"/>
  </si>
  <si>
    <t>Trend Recorder A</t>
    <phoneticPr fontId="1" type="noConversion"/>
  </si>
  <si>
    <t>Power Quality</t>
    <phoneticPr fontId="1" type="noConversion"/>
  </si>
  <si>
    <t>PQ Event</t>
    <phoneticPr fontId="1" type="noConversion"/>
  </si>
  <si>
    <t xml:space="preserve">Reset </t>
    <phoneticPr fontId="1" type="noConversion"/>
  </si>
  <si>
    <t xml:space="preserve">Advanced Recorder/Trigger </t>
    <phoneticPr fontId="1" type="noConversion"/>
  </si>
  <si>
    <t>float</t>
    <phoneticPr fontId="1" type="noConversion"/>
  </si>
  <si>
    <t>float</t>
    <phoneticPr fontId="1" type="noConversion"/>
  </si>
  <si>
    <t>P1</t>
    <phoneticPr fontId="1" type="noConversion"/>
  </si>
  <si>
    <t>P total</t>
    <phoneticPr fontId="1" type="noConversion"/>
  </si>
  <si>
    <t>Q1</t>
    <phoneticPr fontId="1" type="noConversion"/>
  </si>
  <si>
    <t>Q2</t>
    <phoneticPr fontId="1" type="noConversion"/>
  </si>
  <si>
    <t>Q3</t>
    <phoneticPr fontId="1" type="noConversion"/>
  </si>
  <si>
    <t>Q total</t>
    <phoneticPr fontId="1" type="noConversion"/>
  </si>
  <si>
    <t>S1</t>
    <phoneticPr fontId="1" type="noConversion"/>
  </si>
  <si>
    <t>S total</t>
    <phoneticPr fontId="1" type="noConversion"/>
  </si>
  <si>
    <t>fP1</t>
    <phoneticPr fontId="1" type="noConversion"/>
  </si>
  <si>
    <t>fP2</t>
  </si>
  <si>
    <t>fP3</t>
  </si>
  <si>
    <t>fP total</t>
    <phoneticPr fontId="1" type="noConversion"/>
  </si>
  <si>
    <t>fQ1</t>
    <phoneticPr fontId="1" type="noConversion"/>
  </si>
  <si>
    <t>fQ2</t>
  </si>
  <si>
    <t>fQ3</t>
  </si>
  <si>
    <t>fQ total</t>
    <phoneticPr fontId="1" type="noConversion"/>
  </si>
  <si>
    <t>fS1</t>
    <phoneticPr fontId="1" type="noConversion"/>
  </si>
  <si>
    <t>fS2</t>
  </si>
  <si>
    <t>fS3</t>
  </si>
  <si>
    <t>fS total</t>
    <phoneticPr fontId="1" type="noConversion"/>
  </si>
  <si>
    <t>PF1</t>
    <phoneticPr fontId="1" type="noConversion"/>
  </si>
  <si>
    <t>PF total</t>
    <phoneticPr fontId="1" type="noConversion"/>
  </si>
  <si>
    <t>dPF1</t>
    <phoneticPr fontId="1" type="noConversion"/>
  </si>
  <si>
    <t>dPF2</t>
  </si>
  <si>
    <t>dPF3</t>
  </si>
  <si>
    <t>dPF total</t>
    <phoneticPr fontId="1" type="noConversion"/>
  </si>
  <si>
    <t>CF V1</t>
    <phoneticPr fontId="1" type="noConversion"/>
  </si>
  <si>
    <t>CF V12</t>
    <phoneticPr fontId="1" type="noConversion"/>
  </si>
  <si>
    <t>CF V23</t>
    <phoneticPr fontId="1" type="noConversion"/>
  </si>
  <si>
    <t>CF V31</t>
    <phoneticPr fontId="1" type="noConversion"/>
  </si>
  <si>
    <t>Time Stamp</t>
    <phoneticPr fontId="1" type="noConversion"/>
  </si>
  <si>
    <t>UTC</t>
    <phoneticPr fontId="1" type="noConversion"/>
  </si>
  <si>
    <t>UTC</t>
    <phoneticPr fontId="1" type="noConversion"/>
  </si>
  <si>
    <t>Forecast Demand P(export)</t>
    <phoneticPr fontId="1" type="noConversion"/>
  </si>
  <si>
    <t>Harmonics V1</t>
    <phoneticPr fontId="1" type="noConversion"/>
  </si>
  <si>
    <t>Harmonics V2</t>
  </si>
  <si>
    <t>Harmonics V3</t>
  </si>
  <si>
    <t>Harmonics V12</t>
    <phoneticPr fontId="1" type="noConversion"/>
  </si>
  <si>
    <t>Harmonics V23</t>
    <phoneticPr fontId="1" type="noConversion"/>
  </si>
  <si>
    <t>Harmonics V31</t>
    <phoneticPr fontId="1" type="noConversion"/>
  </si>
  <si>
    <t>Harmonics I1</t>
    <phoneticPr fontId="1" type="noConversion"/>
  </si>
  <si>
    <t>Harmonics I2</t>
  </si>
  <si>
    <t>Harmonics I3</t>
  </si>
  <si>
    <t>Harmonics</t>
    <phoneticPr fontId="1" type="noConversion"/>
  </si>
  <si>
    <t xml:space="preserve"> </t>
    <phoneticPr fontId="1" type="noConversion"/>
  </si>
  <si>
    <t>Power Angle(atan(fPt,fQt) L1</t>
    <phoneticPr fontId="1" type="noConversion"/>
  </si>
  <si>
    <t>Power Angle(atan(fPt,fQt) L2</t>
  </si>
  <si>
    <t>Power Angle(atan(fPt,fQt) L3</t>
  </si>
  <si>
    <t>deformed Power D L1</t>
    <phoneticPr fontId="1" type="noConversion"/>
  </si>
  <si>
    <t>deformed Power D L2</t>
  </si>
  <si>
    <t>deformed Power D L3</t>
  </si>
  <si>
    <t>deformed Power D Total</t>
    <phoneticPr fontId="1" type="noConversion"/>
  </si>
  <si>
    <t>S=sqrt {P^{2}+Q^{2}+D^{2}}</t>
    <phoneticPr fontId="1" type="noConversion"/>
  </si>
  <si>
    <t>reserved</t>
    <phoneticPr fontId="1" type="noConversion"/>
  </si>
  <si>
    <t>S16</t>
    <phoneticPr fontId="1" type="noConversion"/>
  </si>
  <si>
    <t>Wave Sample</t>
    <phoneticPr fontId="1" type="noConversion"/>
  </si>
  <si>
    <t>Max/Min</t>
    <phoneticPr fontId="1" type="noConversion"/>
  </si>
  <si>
    <t>Reset TimeStamp</t>
    <phoneticPr fontId="1" type="noConversion"/>
  </si>
  <si>
    <t>V1</t>
    <phoneticPr fontId="1" type="noConversion"/>
  </si>
  <si>
    <t>V12</t>
    <phoneticPr fontId="1" type="noConversion"/>
  </si>
  <si>
    <t>I1</t>
    <phoneticPr fontId="1" type="noConversion"/>
  </si>
  <si>
    <t>I2</t>
    <phoneticPr fontId="1" type="noConversion"/>
  </si>
  <si>
    <t>I3</t>
    <phoneticPr fontId="1" type="noConversion"/>
  </si>
  <si>
    <t>Frequency</t>
    <phoneticPr fontId="1" type="noConversion"/>
  </si>
  <si>
    <t>In</t>
    <phoneticPr fontId="1" type="noConversion"/>
  </si>
  <si>
    <t>U16</t>
    <phoneticPr fontId="1" type="noConversion"/>
  </si>
  <si>
    <t>http://www.relaytech.com/symcomp_calculator.htm</t>
  </si>
  <si>
    <t>캐리어 신호의 크기</t>
    <phoneticPr fontId="1" type="noConversion"/>
  </si>
  <si>
    <t>95%/Week</t>
    <phoneticPr fontId="1" type="noConversion"/>
  </si>
  <si>
    <t>Info Only</t>
    <phoneticPr fontId="1" type="noConversion"/>
  </si>
  <si>
    <t>99%/Day</t>
    <phoneticPr fontId="1" type="noConversion"/>
  </si>
  <si>
    <t>Inter Harmonics</t>
    <phoneticPr fontId="1" type="noConversion"/>
  </si>
  <si>
    <t>화면 구성</t>
    <phoneticPr fontId="1" type="noConversion"/>
  </si>
  <si>
    <t>전압</t>
    <phoneticPr fontId="1" type="noConversion"/>
  </si>
  <si>
    <t>V2</t>
    <phoneticPr fontId="1" type="noConversion"/>
  </si>
  <si>
    <t>V3</t>
    <phoneticPr fontId="1" type="noConversion"/>
  </si>
  <si>
    <t>V~</t>
    <phoneticPr fontId="1" type="noConversion"/>
  </si>
  <si>
    <t>V23</t>
    <phoneticPr fontId="1" type="noConversion"/>
  </si>
  <si>
    <t>V31</t>
    <phoneticPr fontId="1" type="noConversion"/>
  </si>
  <si>
    <t>THD V</t>
    <phoneticPr fontId="1" type="noConversion"/>
  </si>
  <si>
    <t>THD V1</t>
    <phoneticPr fontId="1" type="noConversion"/>
  </si>
  <si>
    <t>max</t>
    <phoneticPr fontId="1" type="noConversion"/>
  </si>
  <si>
    <t>min</t>
    <phoneticPr fontId="1" type="noConversion"/>
  </si>
  <si>
    <t>THD V12</t>
    <phoneticPr fontId="1" type="noConversion"/>
  </si>
  <si>
    <t>THD V23</t>
    <phoneticPr fontId="1" type="noConversion"/>
  </si>
  <si>
    <t>THD V31</t>
    <phoneticPr fontId="1" type="noConversion"/>
  </si>
  <si>
    <t>Crest V1</t>
    <phoneticPr fontId="1" type="noConversion"/>
  </si>
  <si>
    <t>Crest V2</t>
  </si>
  <si>
    <t>Crest V3</t>
  </si>
  <si>
    <t>Crest V12</t>
    <phoneticPr fontId="1" type="noConversion"/>
  </si>
  <si>
    <t>Crest V23</t>
    <phoneticPr fontId="1" type="noConversion"/>
  </si>
  <si>
    <t>Zero</t>
    <phoneticPr fontId="1" type="noConversion"/>
  </si>
  <si>
    <t>Positive</t>
    <phoneticPr fontId="1" type="noConversion"/>
  </si>
  <si>
    <t>Negative</t>
    <phoneticPr fontId="1" type="noConversion"/>
  </si>
  <si>
    <t>Mag.</t>
    <phoneticPr fontId="1" type="noConversion"/>
  </si>
  <si>
    <t>angle</t>
    <phoneticPr fontId="1" type="noConversion"/>
  </si>
  <si>
    <t>전류</t>
    <phoneticPr fontId="1" type="noConversion"/>
  </si>
  <si>
    <t>I1</t>
    <phoneticPr fontId="1" type="noConversion"/>
  </si>
  <si>
    <t>In</t>
    <phoneticPr fontId="1" type="noConversion"/>
  </si>
  <si>
    <t>Itotal</t>
    <phoneticPr fontId="1" type="noConversion"/>
  </si>
  <si>
    <t>I~</t>
    <phoneticPr fontId="1" type="noConversion"/>
  </si>
  <si>
    <t>I</t>
    <phoneticPr fontId="1" type="noConversion"/>
  </si>
  <si>
    <t>THD I</t>
    <phoneticPr fontId="1" type="noConversion"/>
  </si>
  <si>
    <t>K factor</t>
    <phoneticPr fontId="1" type="noConversion"/>
  </si>
  <si>
    <t>Crest V34</t>
    <phoneticPr fontId="1" type="noConversion"/>
  </si>
  <si>
    <t>Isum</t>
    <phoneticPr fontId="1" type="noConversion"/>
  </si>
  <si>
    <t>I total</t>
    <phoneticPr fontId="1" type="noConversion"/>
  </si>
  <si>
    <t>전력</t>
    <phoneticPr fontId="1" type="noConversion"/>
  </si>
  <si>
    <t>P</t>
    <phoneticPr fontId="1" type="noConversion"/>
  </si>
  <si>
    <t>P1</t>
    <phoneticPr fontId="1" type="noConversion"/>
  </si>
  <si>
    <t>P total</t>
    <phoneticPr fontId="1" type="noConversion"/>
  </si>
  <si>
    <t>Q</t>
    <phoneticPr fontId="1" type="noConversion"/>
  </si>
  <si>
    <t>Q1</t>
    <phoneticPr fontId="1" type="noConversion"/>
  </si>
  <si>
    <t>Q2</t>
    <phoneticPr fontId="1" type="noConversion"/>
  </si>
  <si>
    <t>Q3</t>
    <phoneticPr fontId="1" type="noConversion"/>
  </si>
  <si>
    <t>Q total</t>
    <phoneticPr fontId="1" type="noConversion"/>
  </si>
  <si>
    <t>S</t>
    <phoneticPr fontId="1" type="noConversion"/>
  </si>
  <si>
    <t>S1</t>
    <phoneticPr fontId="1" type="noConversion"/>
  </si>
  <si>
    <t>S total</t>
    <phoneticPr fontId="1" type="noConversion"/>
  </si>
  <si>
    <t>PF1</t>
    <phoneticPr fontId="1" type="noConversion"/>
  </si>
  <si>
    <t>PF total</t>
    <phoneticPr fontId="1" type="noConversion"/>
  </si>
  <si>
    <t>Deformed power</t>
    <phoneticPr fontId="1" type="noConversion"/>
  </si>
  <si>
    <t>DP1</t>
    <phoneticPr fontId="1" type="noConversion"/>
  </si>
  <si>
    <t>DP2</t>
  </si>
  <si>
    <t>DP3</t>
  </si>
  <si>
    <t>DP total</t>
    <phoneticPr fontId="1" type="noConversion"/>
  </si>
  <si>
    <t>PF</t>
    <phoneticPr fontId="1" type="noConversion"/>
  </si>
  <si>
    <t>dPF</t>
    <phoneticPr fontId="1" type="noConversion"/>
  </si>
  <si>
    <t>dPF1</t>
    <phoneticPr fontId="1" type="noConversion"/>
  </si>
  <si>
    <t>dPF total</t>
    <phoneticPr fontId="1" type="noConversion"/>
  </si>
  <si>
    <t>TDD1</t>
    <phoneticPr fontId="1" type="noConversion"/>
  </si>
  <si>
    <t>TDD2</t>
  </si>
  <si>
    <t>TDD3</t>
  </si>
  <si>
    <t>THD I1</t>
    <phoneticPr fontId="1" type="noConversion"/>
  </si>
  <si>
    <t>Crest I1</t>
    <phoneticPr fontId="1" type="noConversion"/>
  </si>
  <si>
    <t>Crest I2</t>
  </si>
  <si>
    <t>Crest I3</t>
  </si>
  <si>
    <t>Power Angle</t>
    <phoneticPr fontId="1" type="noConversion"/>
  </si>
  <si>
    <t>PA1</t>
    <phoneticPr fontId="1" type="noConversion"/>
  </si>
  <si>
    <t>PA2</t>
  </si>
  <si>
    <t>PA3</t>
  </si>
  <si>
    <t>PA atan(Pt,Qt)</t>
    <phoneticPr fontId="1" type="noConversion"/>
  </si>
  <si>
    <t>Max Demand S</t>
    <phoneticPr fontId="1" type="noConversion"/>
  </si>
  <si>
    <t>K I1</t>
    <phoneticPr fontId="1" type="noConversion"/>
  </si>
  <si>
    <t>K I2</t>
  </si>
  <si>
    <t>K I3</t>
  </si>
  <si>
    <t>전력량</t>
    <phoneticPr fontId="1" type="noConversion"/>
  </si>
  <si>
    <t>kwh</t>
    <phoneticPr fontId="1" type="noConversion"/>
  </si>
  <si>
    <t>PF L1</t>
    <phoneticPr fontId="1" type="noConversion"/>
  </si>
  <si>
    <t>PF L2</t>
  </si>
  <si>
    <t>PF L3</t>
  </si>
  <si>
    <t>Energy</t>
    <phoneticPr fontId="1" type="noConversion"/>
  </si>
  <si>
    <t>Demand</t>
    <phoneticPr fontId="1" type="noConversion"/>
  </si>
  <si>
    <t>THD</t>
    <phoneticPr fontId="1" type="noConversion"/>
  </si>
  <si>
    <t>Metering</t>
    <phoneticPr fontId="1" type="noConversion"/>
  </si>
  <si>
    <t xml:space="preserve">last month kwh </t>
    <phoneticPr fontId="1" type="noConversion"/>
  </si>
  <si>
    <t>import kwh</t>
    <phoneticPr fontId="1" type="noConversion"/>
  </si>
  <si>
    <t>export kwh</t>
    <phoneticPr fontId="1" type="noConversion"/>
  </si>
  <si>
    <t>this month kwh</t>
    <phoneticPr fontId="1" type="noConversion"/>
  </si>
  <si>
    <t>import kvarh</t>
    <phoneticPr fontId="1" type="noConversion"/>
  </si>
  <si>
    <t>export kvarh</t>
    <phoneticPr fontId="1" type="noConversion"/>
  </si>
  <si>
    <t>kVAh</t>
    <phoneticPr fontId="1" type="noConversion"/>
  </si>
  <si>
    <t>System</t>
    <phoneticPr fontId="1" type="noConversion"/>
  </si>
  <si>
    <t>Demand</t>
    <phoneticPr fontId="1" type="noConversion"/>
  </si>
  <si>
    <t>import P</t>
    <phoneticPr fontId="1" type="noConversion"/>
  </si>
  <si>
    <t>export P</t>
    <phoneticPr fontId="1" type="noConversion"/>
  </si>
  <si>
    <t>import Q</t>
    <phoneticPr fontId="1" type="noConversion"/>
  </si>
  <si>
    <t>export Q</t>
    <phoneticPr fontId="1" type="noConversion"/>
  </si>
  <si>
    <t>Max demand I</t>
    <phoneticPr fontId="1" type="noConversion"/>
  </si>
  <si>
    <t>Max demand power</t>
    <phoneticPr fontId="1" type="noConversion"/>
  </si>
  <si>
    <t>date</t>
    <phoneticPr fontId="1" type="noConversion"/>
  </si>
  <si>
    <t>time</t>
    <phoneticPr fontId="1" type="noConversion"/>
  </si>
  <si>
    <t>Demand power</t>
    <phoneticPr fontId="1" type="noConversion"/>
  </si>
  <si>
    <t>Demand I</t>
    <phoneticPr fontId="1" type="noConversion"/>
  </si>
  <si>
    <t>Harmonics</t>
    <phoneticPr fontId="1" type="noConversion"/>
  </si>
  <si>
    <t>Wave</t>
    <phoneticPr fontId="1" type="noConversion"/>
  </si>
  <si>
    <t>V</t>
    <phoneticPr fontId="1" type="noConversion"/>
  </si>
  <si>
    <t>Demand Graph</t>
    <phoneticPr fontId="1" type="noConversion"/>
  </si>
  <si>
    <t>EN50160 Last Week</t>
    <phoneticPr fontId="1" type="noConversion"/>
  </si>
  <si>
    <t>최근 24시간 그래프 그린다</t>
    <phoneticPr fontId="1" type="noConversion"/>
  </si>
  <si>
    <t>U32</t>
    <phoneticPr fontId="1" type="noConversion"/>
  </si>
  <si>
    <t>%</t>
    <phoneticPr fontId="1" type="noConversion"/>
  </si>
  <si>
    <t>L1</t>
    <phoneticPr fontId="1" type="noConversion"/>
  </si>
  <si>
    <t>L2</t>
  </si>
  <si>
    <t>L3</t>
  </si>
  <si>
    <t>Voltage Variation 1/2</t>
    <phoneticPr fontId="1" type="noConversion"/>
  </si>
  <si>
    <t>rapid voltage change</t>
    <phoneticPr fontId="1" type="noConversion"/>
  </si>
  <si>
    <t>Var1, L1</t>
    <phoneticPr fontId="1" type="noConversion"/>
  </si>
  <si>
    <t>Var1, L2</t>
  </si>
  <si>
    <t>Var1, L3</t>
  </si>
  <si>
    <t>Var2, L1</t>
    <phoneticPr fontId="1" type="noConversion"/>
  </si>
  <si>
    <t>Var2, L2</t>
    <phoneticPr fontId="1" type="noConversion"/>
  </si>
  <si>
    <t>Var2, L3</t>
    <phoneticPr fontId="1" type="noConversion"/>
  </si>
  <si>
    <t>sag/swell</t>
    <phoneticPr fontId="1" type="noConversion"/>
  </si>
  <si>
    <t>Sag L1</t>
    <phoneticPr fontId="1" type="noConversion"/>
  </si>
  <si>
    <t>Sag L2</t>
  </si>
  <si>
    <t>Sag L3</t>
  </si>
  <si>
    <t>Swell, L1</t>
    <phoneticPr fontId="1" type="noConversion"/>
  </si>
  <si>
    <t>Swell, L2</t>
  </si>
  <si>
    <t>Swell, L3</t>
  </si>
  <si>
    <t>Short/Long Interruption</t>
    <phoneticPr fontId="1" type="noConversion"/>
  </si>
  <si>
    <t>Short, L1</t>
    <phoneticPr fontId="1" type="noConversion"/>
  </si>
  <si>
    <t>Short, L2</t>
  </si>
  <si>
    <t>Short, L3</t>
  </si>
  <si>
    <t>Long, L1</t>
    <phoneticPr fontId="1" type="noConversion"/>
  </si>
  <si>
    <t>Long, L2</t>
  </si>
  <si>
    <t>Long, L3</t>
  </si>
  <si>
    <t>THD/Harmonics</t>
    <phoneticPr fontId="1" type="noConversion"/>
  </si>
  <si>
    <t>THD, L1</t>
    <phoneticPr fontId="1" type="noConversion"/>
  </si>
  <si>
    <t>THD, L2</t>
  </si>
  <si>
    <t>THD, L3</t>
  </si>
  <si>
    <t>Harmonics, L1</t>
    <phoneticPr fontId="1" type="noConversion"/>
  </si>
  <si>
    <t>Harmonics, L2</t>
  </si>
  <si>
    <t>Harmonics, L3</t>
  </si>
  <si>
    <t>Frequency/Unbalance</t>
    <phoneticPr fontId="1" type="noConversion"/>
  </si>
  <si>
    <t>Freq 1</t>
    <phoneticPr fontId="1" type="noConversion"/>
  </si>
  <si>
    <t>Freq 2</t>
    <phoneticPr fontId="1" type="noConversion"/>
  </si>
  <si>
    <t>Flicker Plt</t>
    <phoneticPr fontId="1" type="noConversion"/>
  </si>
  <si>
    <t>L2</t>
    <phoneticPr fontId="1" type="noConversion"/>
  </si>
  <si>
    <t>L3</t>
    <phoneticPr fontId="1" type="noConversion"/>
  </si>
  <si>
    <t>Interruption</t>
    <phoneticPr fontId="1" type="noConversion"/>
  </si>
  <si>
    <t>Flicker Pst</t>
    <phoneticPr fontId="1" type="noConversion"/>
  </si>
  <si>
    <t>#</t>
    <phoneticPr fontId="1" type="noConversion"/>
  </si>
  <si>
    <t>Signaling Volt</t>
    <phoneticPr fontId="1" type="noConversion"/>
  </si>
  <si>
    <t>Flicker Pi/Pim</t>
    <phoneticPr fontId="1" type="noConversion"/>
  </si>
  <si>
    <t>Internal Temp</t>
    <phoneticPr fontId="1" type="noConversion"/>
  </si>
  <si>
    <t>P2</t>
    <phoneticPr fontId="1" type="noConversion"/>
  </si>
  <si>
    <t>I~</t>
    <phoneticPr fontId="1" type="noConversion"/>
  </si>
  <si>
    <t>serial#</t>
    <phoneticPr fontId="1" type="noConversion"/>
  </si>
  <si>
    <t>HW version</t>
    <phoneticPr fontId="1" type="noConversion"/>
  </si>
  <si>
    <t>FW version</t>
    <phoneticPr fontId="1" type="noConversion"/>
  </si>
  <si>
    <t>mac address</t>
    <phoneticPr fontId="1" type="noConversion"/>
  </si>
  <si>
    <t>U1</t>
    <phoneticPr fontId="1" type="noConversion"/>
  </si>
  <si>
    <t>U2</t>
  </si>
  <si>
    <t>U3</t>
  </si>
  <si>
    <t>U~</t>
    <phoneticPr fontId="1" type="noConversion"/>
  </si>
  <si>
    <t>U12</t>
    <phoneticPr fontId="1" type="noConversion"/>
  </si>
  <si>
    <t>U23</t>
    <phoneticPr fontId="1" type="noConversion"/>
  </si>
  <si>
    <t>U31</t>
    <phoneticPr fontId="1" type="noConversion"/>
  </si>
  <si>
    <t>Upp~</t>
    <phoneticPr fontId="1" type="noConversion"/>
  </si>
  <si>
    <t>U~</t>
    <phoneticPr fontId="1" type="noConversion"/>
  </si>
  <si>
    <t>U Underdeviation L1</t>
    <phoneticPr fontId="1" type="noConversion"/>
  </si>
  <si>
    <t>U Underdeviation L2</t>
  </si>
  <si>
    <t>U Underdeviation L3</t>
  </si>
  <si>
    <t>U Overdeviation L1</t>
    <phoneticPr fontId="1" type="noConversion"/>
  </si>
  <si>
    <t>U Overdeviation L2</t>
  </si>
  <si>
    <t>U Overdeviation L3</t>
  </si>
  <si>
    <t>U Zero Sequence Mag.</t>
    <phoneticPr fontId="1" type="noConversion"/>
  </si>
  <si>
    <t>U Zero Sequence angle</t>
    <phoneticPr fontId="1" type="noConversion"/>
  </si>
  <si>
    <t>U Positive Sequence Mag.</t>
    <phoneticPr fontId="1" type="noConversion"/>
  </si>
  <si>
    <t>U Positive Sequence angle</t>
    <phoneticPr fontId="1" type="noConversion"/>
  </si>
  <si>
    <t>U Negative Sequence Mag</t>
    <phoneticPr fontId="1" type="noConversion"/>
  </si>
  <si>
    <t>Angle U1</t>
    <phoneticPr fontId="1" type="noConversion"/>
  </si>
  <si>
    <t>Angle U2</t>
  </si>
  <si>
    <t>Angle U3</t>
  </si>
  <si>
    <t>U Negative Sequence angle</t>
    <phoneticPr fontId="1" type="noConversion"/>
  </si>
  <si>
    <t>HW Model</t>
    <phoneticPr fontId="1" type="noConversion"/>
  </si>
  <si>
    <t>Harmonics U</t>
    <phoneticPr fontId="1" type="noConversion"/>
  </si>
  <si>
    <t>Harmonics Upp</t>
    <phoneticPr fontId="1" type="noConversion"/>
  </si>
  <si>
    <t>U2</t>
    <phoneticPr fontId="1" type="noConversion"/>
  </si>
  <si>
    <t>U3</t>
    <phoneticPr fontId="1" type="noConversion"/>
  </si>
  <si>
    <t>Harmonics I</t>
    <phoneticPr fontId="1" type="noConversion"/>
  </si>
  <si>
    <t>Menu</t>
    <phoneticPr fontId="1" type="noConversion"/>
  </si>
  <si>
    <t>Metering</t>
    <phoneticPr fontId="1" type="noConversion"/>
  </si>
  <si>
    <t>Demand</t>
    <phoneticPr fontId="1" type="noConversion"/>
  </si>
  <si>
    <t>Harmonics</t>
    <phoneticPr fontId="1" type="noConversion"/>
  </si>
  <si>
    <t>EN50160</t>
    <phoneticPr fontId="1" type="noConversion"/>
  </si>
  <si>
    <t>Inter Harmonics</t>
    <phoneticPr fontId="1" type="noConversion"/>
  </si>
  <si>
    <t>Alarm</t>
    <phoneticPr fontId="1" type="noConversion"/>
  </si>
  <si>
    <t>Stettings</t>
    <phoneticPr fontId="1" type="noConversion"/>
  </si>
  <si>
    <t>IO</t>
    <phoneticPr fontId="1" type="noConversion"/>
  </si>
  <si>
    <t>Energy</t>
    <phoneticPr fontId="1" type="noConversion"/>
  </si>
  <si>
    <t>Temp &amp; Frequency</t>
    <phoneticPr fontId="1" type="noConversion"/>
  </si>
  <si>
    <t>Temp</t>
    <phoneticPr fontId="1" type="noConversion"/>
  </si>
  <si>
    <t>U</t>
    <phoneticPr fontId="1" type="noConversion"/>
  </si>
  <si>
    <t>Upp</t>
    <phoneticPr fontId="1" type="noConversion"/>
  </si>
  <si>
    <t xml:space="preserve">U Crest factor </t>
    <phoneticPr fontId="1" type="noConversion"/>
  </si>
  <si>
    <t>U Sequence Component</t>
    <phoneticPr fontId="1" type="noConversion"/>
  </si>
  <si>
    <t>I Crest factor</t>
    <phoneticPr fontId="1" type="noConversion"/>
  </si>
  <si>
    <t>I Sequence Component</t>
    <phoneticPr fontId="1" type="noConversion"/>
  </si>
  <si>
    <t>L1        L2        L3</t>
    <phoneticPr fontId="1" type="noConversion"/>
  </si>
  <si>
    <t>Pi</t>
    <phoneticPr fontId="1" type="noConversion"/>
  </si>
  <si>
    <t>Pim</t>
    <phoneticPr fontId="1" type="noConversion"/>
  </si>
  <si>
    <t>Pst</t>
    <phoneticPr fontId="1" type="noConversion"/>
  </si>
  <si>
    <t>Plt</t>
    <phoneticPr fontId="1" type="noConversion"/>
  </si>
  <si>
    <t>OD</t>
    <phoneticPr fontId="1" type="noConversion"/>
  </si>
  <si>
    <t>UD</t>
    <phoneticPr fontId="1" type="noConversion"/>
  </si>
  <si>
    <t>Deviation</t>
    <phoneticPr fontId="1" type="noConversion"/>
  </si>
  <si>
    <t>Present Demand Power</t>
    <phoneticPr fontId="1" type="noConversion"/>
  </si>
  <si>
    <t>R1</t>
    <phoneticPr fontId="1" type="noConversion"/>
  </si>
  <si>
    <t>R2</t>
    <phoneticPr fontId="1" type="noConversion"/>
  </si>
  <si>
    <t>Vin</t>
    <phoneticPr fontId="1" type="noConversion"/>
  </si>
  <si>
    <t>PGA</t>
    <phoneticPr fontId="1" type="noConversion"/>
  </si>
  <si>
    <t>ADC Full</t>
    <phoneticPr fontId="1" type="noConversion"/>
  </si>
  <si>
    <t>Vfull</t>
    <phoneticPr fontId="1" type="noConversion"/>
  </si>
  <si>
    <t>Vr1</t>
    <phoneticPr fontId="1" type="noConversion"/>
  </si>
  <si>
    <t>Vr1-pp</t>
    <phoneticPr fontId="1" type="noConversion"/>
  </si>
  <si>
    <t>Vo</t>
    <phoneticPr fontId="1" type="noConversion"/>
  </si>
  <si>
    <t>I1</t>
    <phoneticPr fontId="1" type="noConversion"/>
  </si>
  <si>
    <t>ration</t>
    <phoneticPr fontId="1" type="noConversion"/>
  </si>
  <si>
    <t>I2</t>
    <phoneticPr fontId="1" type="noConversion"/>
  </si>
  <si>
    <t>R-burden</t>
    <phoneticPr fontId="1" type="noConversion"/>
  </si>
  <si>
    <t>5A</t>
    <phoneticPr fontId="1" type="noConversion"/>
  </si>
  <si>
    <t>100mA</t>
    <phoneticPr fontId="1" type="noConversion"/>
  </si>
  <si>
    <t>333mV</t>
    <phoneticPr fontId="1" type="noConversion"/>
  </si>
  <si>
    <t>Vr-pp</t>
    <phoneticPr fontId="1" type="noConversion"/>
  </si>
  <si>
    <t>I-full</t>
    <phoneticPr fontId="1" type="noConversion"/>
  </si>
  <si>
    <t xml:space="preserve"> </t>
    <phoneticPr fontId="1" type="noConversion"/>
  </si>
  <si>
    <t>Freqency</t>
    <phoneticPr fontId="1" type="noConversion"/>
  </si>
  <si>
    <t>Angle Resoultion</t>
    <phoneticPr fontId="1" type="noConversion"/>
  </si>
  <si>
    <t xml:space="preserve">Voltage </t>
    <phoneticPr fontId="1" type="noConversion"/>
  </si>
  <si>
    <t>Current</t>
    <phoneticPr fontId="1" type="noConversion"/>
  </si>
  <si>
    <t>Resolution = (360/1024000)*Freq</t>
    <phoneticPr fontId="1" type="noConversion"/>
  </si>
  <si>
    <t>O</t>
    <phoneticPr fontId="1" type="noConversion"/>
  </si>
  <si>
    <t>구현</t>
    <phoneticPr fontId="1" type="noConversion"/>
  </si>
  <si>
    <t>Chip에서 제공하는 결과 사용</t>
    <phoneticPr fontId="1" type="noConversion"/>
  </si>
  <si>
    <t>PGA</t>
    <phoneticPr fontId="1" type="noConversion"/>
  </si>
  <si>
    <t>Wave Form V1 (160 sample)</t>
    <phoneticPr fontId="1" type="noConversion"/>
  </si>
  <si>
    <t>V1</t>
    <phoneticPr fontId="1" type="noConversion"/>
  </si>
  <si>
    <t>V2</t>
    <phoneticPr fontId="1" type="noConversion"/>
  </si>
  <si>
    <t>V0</t>
    <phoneticPr fontId="1" type="noConversion"/>
  </si>
  <si>
    <t>positive</t>
    <phoneticPr fontId="1" type="noConversion"/>
  </si>
  <si>
    <t>negative</t>
    <phoneticPr fontId="1" type="noConversion"/>
  </si>
  <si>
    <t>zero</t>
    <phoneticPr fontId="1" type="noConversion"/>
  </si>
  <si>
    <t>v1</t>
    <phoneticPr fontId="1" type="noConversion"/>
  </si>
  <si>
    <t>v2</t>
    <phoneticPr fontId="1" type="noConversion"/>
  </si>
  <si>
    <t>v3</t>
    <phoneticPr fontId="1" type="noConversion"/>
  </si>
  <si>
    <t>POS</t>
    <phoneticPr fontId="1" type="noConversion"/>
  </si>
  <si>
    <t>NEG</t>
    <phoneticPr fontId="1" type="noConversion"/>
  </si>
  <si>
    <t>ZERO</t>
    <phoneticPr fontId="1" type="noConversion"/>
  </si>
  <si>
    <t>x</t>
    <phoneticPr fontId="1" type="noConversion"/>
  </si>
  <si>
    <t>y</t>
    <phoneticPr fontId="1" type="noConversion"/>
  </si>
  <si>
    <t>Mag</t>
    <phoneticPr fontId="1" type="noConversion"/>
  </si>
  <si>
    <t>sum</t>
    <phoneticPr fontId="1" type="noConversion"/>
  </si>
  <si>
    <t>phase</t>
    <phoneticPr fontId="1" type="noConversion"/>
  </si>
  <si>
    <t>http://www.relaytech.com/files/34789988.htm</t>
  </si>
  <si>
    <t>Uo</t>
    <phoneticPr fontId="1" type="noConversion"/>
  </si>
  <si>
    <t>Uu</t>
    <phoneticPr fontId="1" type="noConversion"/>
  </si>
  <si>
    <t>Uu=neg/pos*100</t>
    <phoneticPr fontId="1" type="noConversion"/>
  </si>
  <si>
    <t>Uo=zero/pos*100</t>
    <phoneticPr fontId="1" type="noConversion"/>
  </si>
  <si>
    <t>Unbalance2</t>
    <phoneticPr fontId="1" type="noConversion"/>
  </si>
  <si>
    <t>Unbalance0</t>
    <phoneticPr fontId="1" type="noConversion"/>
  </si>
  <si>
    <t>I neutral</t>
    <phoneticPr fontId="1" type="noConversion"/>
  </si>
  <si>
    <t>Inbalance2</t>
    <phoneticPr fontId="1" type="noConversion"/>
  </si>
  <si>
    <t>Inbalance0</t>
    <phoneticPr fontId="1" type="noConversion"/>
  </si>
  <si>
    <t>min</t>
    <phoneticPr fontId="1" type="noConversion"/>
  </si>
  <si>
    <t>I Zero Sequence Mag</t>
    <phoneticPr fontId="1" type="noConversion"/>
  </si>
  <si>
    <t>I Zero Sequence angle</t>
    <phoneticPr fontId="1" type="noConversion"/>
  </si>
  <si>
    <t>I Positive Sequence Mag.</t>
    <phoneticPr fontId="1" type="noConversion"/>
  </si>
  <si>
    <t>I Positive Sequence angle</t>
    <phoneticPr fontId="1" type="noConversion"/>
  </si>
  <si>
    <t>I Negative Sequence Mag.</t>
    <phoneticPr fontId="1" type="noConversion"/>
  </si>
  <si>
    <t>I Negative Sequence angle</t>
    <phoneticPr fontId="1" type="noConversion"/>
  </si>
  <si>
    <t>Iunbalance0</t>
    <phoneticPr fontId="1" type="noConversion"/>
  </si>
  <si>
    <t>Uunbalance2</t>
    <phoneticPr fontId="1" type="noConversion"/>
  </si>
  <si>
    <t>Uunbalance0</t>
    <phoneticPr fontId="1" type="noConversion"/>
  </si>
  <si>
    <t>Trend Recorder Group</t>
    <phoneticPr fontId="1" type="noConversion"/>
  </si>
  <si>
    <t>interval</t>
    <phoneticPr fontId="1" type="noConversion"/>
  </si>
  <si>
    <t>10 min</t>
    <phoneticPr fontId="1" type="noConversion"/>
  </si>
  <si>
    <t>data</t>
    <phoneticPr fontId="1" type="noConversion"/>
  </si>
  <si>
    <t>U1</t>
    <phoneticPr fontId="1" type="noConversion"/>
  </si>
  <si>
    <t>I1</t>
    <phoneticPr fontId="1" type="noConversion"/>
  </si>
  <si>
    <t>P1</t>
    <phoneticPr fontId="1" type="noConversion"/>
  </si>
  <si>
    <t>Q1</t>
    <phoneticPr fontId="1" type="noConversion"/>
  </si>
  <si>
    <t>Q2</t>
    <phoneticPr fontId="1" type="noConversion"/>
  </si>
  <si>
    <t>Q3</t>
    <phoneticPr fontId="1" type="noConversion"/>
  </si>
  <si>
    <t>1min</t>
    <phoneticPr fontId="1" type="noConversion"/>
  </si>
  <si>
    <t>Freq</t>
    <phoneticPr fontId="1" type="noConversion"/>
  </si>
  <si>
    <t>Temp</t>
    <phoneticPr fontId="1" type="noConversion"/>
  </si>
  <si>
    <t>E1</t>
    <phoneticPr fontId="1" type="noConversion"/>
  </si>
  <si>
    <t>E2</t>
  </si>
  <si>
    <t>E3</t>
  </si>
  <si>
    <t>E4</t>
  </si>
  <si>
    <t>statistic</t>
    <phoneticPr fontId="1" type="noConversion"/>
  </si>
  <si>
    <t>Day</t>
    <phoneticPr fontId="1" type="noConversion"/>
  </si>
  <si>
    <t>Week</t>
    <phoneticPr fontId="1" type="noConversion"/>
  </si>
  <si>
    <t>Month</t>
    <phoneticPr fontId="1" type="noConversion"/>
  </si>
  <si>
    <t>Angle I1</t>
  </si>
  <si>
    <t>Angle I2</t>
  </si>
  <si>
    <t>Angle I3</t>
  </si>
  <si>
    <t>Iunbalance2</t>
  </si>
  <si>
    <t>meter</t>
  </si>
  <si>
    <t>egy</t>
  </si>
  <si>
    <t>bb8</t>
  </si>
  <si>
    <t>ithd</t>
  </si>
  <si>
    <t>wv</t>
  </si>
  <si>
    <t>maxmin</t>
  </si>
  <si>
    <t>alarm</t>
  </si>
  <si>
    <t>info</t>
  </si>
  <si>
    <t>setting</t>
  </si>
  <si>
    <t>추시</t>
  </si>
  <si>
    <t>cal</t>
  </si>
  <si>
    <t>qds</t>
  </si>
  <si>
    <t>vds</t>
  </si>
  <si>
    <t>DM</t>
  </si>
  <si>
    <t>VQ</t>
  </si>
  <si>
    <t>report</t>
  </si>
  <si>
    <t>hd</t>
  </si>
  <si>
    <t>commCfg</t>
  </si>
  <si>
    <t>reserved</t>
  </si>
  <si>
    <t xml:space="preserve"> </t>
  </si>
  <si>
    <t>Temp</t>
  </si>
  <si>
    <t>1532c</t>
  </si>
  <si>
    <t>56e8</t>
  </si>
  <si>
    <t>5610</t>
  </si>
  <si>
    <t>2150</t>
  </si>
  <si>
    <t>20f8</t>
  </si>
  <si>
    <t>2020</t>
  </si>
  <si>
    <t>2008</t>
  </si>
  <si>
    <t>1f40</t>
  </si>
  <si>
    <t>1db0</t>
  </si>
  <si>
    <t>11f8</t>
  </si>
  <si>
    <t>addr(dec)</t>
  </si>
  <si>
    <t>addr(hex)</t>
  </si>
  <si>
    <t>modbus 주소</t>
  </si>
  <si>
    <t>크기</t>
  </si>
  <si>
    <t>h</t>
  </si>
  <si>
    <t>Ih</t>
  </si>
  <si>
    <t>K-factor</t>
  </si>
  <si>
    <t>IH %Fund</t>
  </si>
  <si>
    <t>IH</t>
  </si>
  <si>
    <t>Ih=IH/Irms</t>
  </si>
  <si>
    <t>H*H*Ih*Ih</t>
  </si>
  <si>
    <t>Irms</t>
  </si>
  <si>
    <t>K factor</t>
  </si>
  <si>
    <t>IEEE(UL)</t>
  </si>
  <si>
    <t>UL</t>
  </si>
  <si>
    <t>baud rate
0: 9600
1:19200
2:38400
3:57600
4:115200</t>
    <phoneticPr fontId="1" type="noConversion"/>
  </si>
  <si>
    <t>parity
0: none
1: odd
2: even</t>
    <phoneticPr fontId="1" type="noConversion"/>
  </si>
  <si>
    <t>device Id</t>
    <phoneticPr fontId="1" type="noConversion"/>
  </si>
  <si>
    <t>backlight off time</t>
    <phoneticPr fontId="1" type="noConversion"/>
  </si>
  <si>
    <t>brightness</t>
    <phoneticPr fontId="1" type="noConversion"/>
  </si>
  <si>
    <t>auto rotation</t>
    <phoneticPr fontId="1" type="noConversion"/>
  </si>
  <si>
    <t>ZCT Type</t>
  </si>
  <si>
    <t>I Nominal</t>
    <phoneticPr fontId="1" type="noConversion"/>
  </si>
  <si>
    <t>CT1</t>
    <phoneticPr fontId="1" type="noConversion"/>
  </si>
  <si>
    <t># turns(unused)</t>
    <phoneticPr fontId="1" type="noConversion"/>
  </si>
  <si>
    <t>VA type
0: RMS(S=VA)
1: vector(S=sqrt(P*P+Q*Q)</t>
    <phoneticPr fontId="1" type="noConversion"/>
  </si>
  <si>
    <t>PF sign
0: IEC
1: IEEE</t>
    <phoneticPr fontId="1" type="noConversion"/>
  </si>
  <si>
    <t>demand interval</t>
    <phoneticPr fontId="1" type="noConversion"/>
  </si>
  <si>
    <t>Target Demand</t>
    <phoneticPr fontId="1" type="noConversion"/>
  </si>
  <si>
    <t>OC Level</t>
    <phoneticPr fontId="1" type="noConversion"/>
  </si>
  <si>
    <t>OC Cycle</t>
    <phoneticPr fontId="1" type="noConversion"/>
  </si>
  <si>
    <t>Sag Cycle</t>
    <phoneticPr fontId="1" type="noConversion"/>
  </si>
  <si>
    <t>Swell Cycle</t>
    <phoneticPr fontId="1" type="noConversion"/>
  </si>
  <si>
    <t>CT1 direction
0: positive
1: negative</t>
    <phoneticPr fontId="1" type="noConversion"/>
  </si>
  <si>
    <t>CT2 direction</t>
  </si>
  <si>
    <t>CT3 direction</t>
  </si>
  <si>
    <t>Rogowski CT Model</t>
    <phoneticPr fontId="1" type="noConversion"/>
  </si>
  <si>
    <t>phase offset 1
* phase resolution 
60Hz: 0.0211, 50Hz: 0.0176
* range: +63 ~ -383
 1.329 ~ -8.079
 1.107 ~ -6.732</t>
    <phoneticPr fontId="1" type="noConversion"/>
  </si>
  <si>
    <t>phase offset 2</t>
  </si>
  <si>
    <t>phase offset 3</t>
  </si>
  <si>
    <t>wiring mode
0: 3p4w
1: 3p3w(2CT)
2: 3p3w(3CT)
3: 1p2w
4: 1p3w</t>
    <phoneticPr fontId="1" type="noConversion"/>
  </si>
  <si>
    <t>V nominal</t>
    <phoneticPr fontId="1" type="noConversion"/>
  </si>
  <si>
    <t>PT2</t>
    <phoneticPr fontId="1" type="noConversion"/>
  </si>
  <si>
    <t>RS-485 mode
0: slave
1: Master</t>
  </si>
  <si>
    <t>Module Type</t>
    <phoneticPr fontId="1" type="noConversion"/>
  </si>
  <si>
    <t xml:space="preserve"> </t>
    <phoneticPr fontId="1" type="noConversion"/>
  </si>
  <si>
    <t>DI TYPE #0</t>
  </si>
  <si>
    <t>DI TYPE #1</t>
  </si>
  <si>
    <t>DI TYPE #2</t>
  </si>
  <si>
    <t>DI TYPE #3</t>
  </si>
  <si>
    <t>DI TYPE #4</t>
  </si>
  <si>
    <t>DI TYPE #5</t>
  </si>
  <si>
    <t>DI TYPE #6</t>
  </si>
  <si>
    <t>DI TYPE #7</t>
  </si>
  <si>
    <t>DI  debounce #0</t>
  </si>
  <si>
    <t>DI  debounce #1</t>
  </si>
  <si>
    <t>DI  debounce #2</t>
  </si>
  <si>
    <t>DI  debounce #3</t>
  </si>
  <si>
    <t>DI  debounce #4</t>
  </si>
  <si>
    <t>DI  debounce #5</t>
  </si>
  <si>
    <t>DI  debounce #6</t>
  </si>
  <si>
    <t>DI  debounce #7</t>
  </si>
  <si>
    <t>PI  Scale #0</t>
  </si>
  <si>
    <t>PI  Scale #1</t>
  </si>
  <si>
    <t>PI  Scale #2</t>
  </si>
  <si>
    <t>PI  Scale #3</t>
  </si>
  <si>
    <t>PI  Scale #4</t>
  </si>
  <si>
    <t>PI  Scale #5</t>
  </si>
  <si>
    <t>PI  Scale #6</t>
  </si>
  <si>
    <t>PI  Scale #7</t>
  </si>
  <si>
    <t>DO  TYPE #0</t>
  </si>
  <si>
    <t>DO  TYPE #1</t>
  </si>
  <si>
    <t>DO  TYPE #2</t>
  </si>
  <si>
    <t>DO  TYPE #3</t>
  </si>
  <si>
    <t>DO  TYPE #4</t>
  </si>
  <si>
    <t>DO  TYPE #5</t>
  </si>
  <si>
    <t>DO Output Mode #0</t>
  </si>
  <si>
    <t>DO Output Mode #1</t>
  </si>
  <si>
    <t>DO Output Mode #2</t>
  </si>
  <si>
    <t>DO Output Mode #3</t>
  </si>
  <si>
    <t>DO Output Mode #4</t>
  </si>
  <si>
    <t>DO Output Mode #5</t>
  </si>
  <si>
    <t>DO HoldTime #0</t>
  </si>
  <si>
    <t>DO HoldTime #1</t>
  </si>
  <si>
    <t>DO HoldTime #2</t>
  </si>
  <si>
    <t>DO HoldTime #3</t>
  </si>
  <si>
    <t>DO HoldTime #4</t>
  </si>
  <si>
    <t>DO HoldTime #5</t>
  </si>
  <si>
    <t>AI #0 Gain</t>
    <phoneticPr fontId="1" type="noConversion"/>
  </si>
  <si>
    <t>AI #0 Offset</t>
    <phoneticPr fontId="1" type="noConversion"/>
  </si>
  <si>
    <t>AI #1 Gain</t>
  </si>
  <si>
    <t>AI #1 Offset</t>
  </si>
  <si>
    <t>AI #2 Gain</t>
  </si>
  <si>
    <t>AI #2 Offset</t>
  </si>
  <si>
    <t>AI #3 Gain</t>
  </si>
  <si>
    <t>AI #3 Offset</t>
  </si>
  <si>
    <t>DCI#1, Shunt Type</t>
    <phoneticPr fontId="1" type="noConversion"/>
  </si>
  <si>
    <t>DCI#1, Nominal Current</t>
    <phoneticPr fontId="1" type="noConversion"/>
  </si>
  <si>
    <t>DCI#2, Shunt Type</t>
    <phoneticPr fontId="1" type="noConversion"/>
  </si>
  <si>
    <t>DCI#2, Nominal Current</t>
  </si>
  <si>
    <t>AO #0 Data Index</t>
    <phoneticPr fontId="1" type="noConversion"/>
  </si>
  <si>
    <t>AO #0 Min Scale</t>
    <phoneticPr fontId="1" type="noConversion"/>
  </si>
  <si>
    <t>AO #0 Max Scale</t>
    <phoneticPr fontId="1" type="noConversion"/>
  </si>
  <si>
    <t>AO #1 Min Scale</t>
    <phoneticPr fontId="1" type="noConversion"/>
  </si>
  <si>
    <t>AO #1 Max Scale</t>
    <phoneticPr fontId="1" type="noConversion"/>
  </si>
  <si>
    <t>Trigger Action</t>
  </si>
  <si>
    <t>Voltage Quality</t>
  </si>
  <si>
    <t>Phase Measurement</t>
  </si>
  <si>
    <t>Volt.</t>
  </si>
  <si>
    <t>Current</t>
  </si>
  <si>
    <t>Real Power</t>
  </si>
  <si>
    <t>Reactive Power</t>
  </si>
  <si>
    <t>Apparent Power</t>
  </si>
  <si>
    <t>Power Factor</t>
  </si>
  <si>
    <t>Power Angle</t>
  </si>
  <si>
    <t>DPF</t>
  </si>
  <si>
    <t>THD-Up</t>
  </si>
  <si>
    <t>THD-I</t>
  </si>
  <si>
    <t>TDD-I</t>
  </si>
  <si>
    <t>Fundamental Reactive Power</t>
  </si>
  <si>
    <t>Deformed Power</t>
  </si>
  <si>
    <t>Current Crest Factor</t>
  </si>
  <si>
    <t>Volt. Crest Factor</t>
  </si>
  <si>
    <t>DC Voltage</t>
  </si>
  <si>
    <t>Phase angle</t>
  </si>
  <si>
    <t>THD-Upp</t>
  </si>
  <si>
    <t>Crest Factor</t>
  </si>
  <si>
    <t>Voltage</t>
  </si>
  <si>
    <t>Energy Counter</t>
  </si>
  <si>
    <t>Total</t>
  </si>
  <si>
    <t>Tariff 1</t>
  </si>
  <si>
    <t>Tariff 2</t>
  </si>
  <si>
    <t>Tariff 3</t>
  </si>
  <si>
    <t>Tariff 4</t>
  </si>
  <si>
    <t>MD I1</t>
  </si>
  <si>
    <t>MD I2</t>
  </si>
  <si>
    <t>MD I3</t>
  </si>
  <si>
    <t>MD Active Power(-)</t>
  </si>
  <si>
    <t>MD Active Power(+)</t>
  </si>
  <si>
    <t>MD Reactive Power Q-L</t>
  </si>
  <si>
    <t>MD Reactive Power Q-C</t>
  </si>
  <si>
    <t>MD Apparent Power S</t>
  </si>
  <si>
    <t>Flickers</t>
  </si>
  <si>
    <t>Pst</t>
  </si>
  <si>
    <t>Plt</t>
  </si>
  <si>
    <t>Pi</t>
  </si>
  <si>
    <t>Statistics</t>
  </si>
  <si>
    <t>Volt. Underdeviation</t>
  </si>
  <si>
    <t>Volt. Overdeviation</t>
  </si>
  <si>
    <t>Volt. Unbalance</t>
  </si>
  <si>
    <t>Current Unbalance</t>
  </si>
  <si>
    <t>Others</t>
  </si>
  <si>
    <t>Freq,</t>
  </si>
  <si>
    <t>Temp.</t>
  </si>
  <si>
    <t>L1</t>
  </si>
  <si>
    <t>O</t>
  </si>
  <si>
    <t>Neutral Line</t>
  </si>
  <si>
    <t>Max. Demand</t>
  </si>
  <si>
    <t>Input/Outputs</t>
  </si>
  <si>
    <t>DI 1</t>
  </si>
  <si>
    <t>DI 2</t>
  </si>
  <si>
    <t>DI 3</t>
  </si>
  <si>
    <t>DI 4</t>
  </si>
  <si>
    <t>DI 5</t>
  </si>
  <si>
    <t>DI 6</t>
  </si>
  <si>
    <t>DI 7</t>
  </si>
  <si>
    <t>DI 8</t>
  </si>
  <si>
    <t>DO2</t>
  </si>
  <si>
    <t>DO1</t>
  </si>
  <si>
    <t>AI 1</t>
  </si>
  <si>
    <t>AI 2</t>
  </si>
  <si>
    <t>AI 3</t>
  </si>
  <si>
    <t>AI 4</t>
  </si>
  <si>
    <t>AO 1</t>
  </si>
  <si>
    <t>AO 2</t>
  </si>
  <si>
    <t>AO 3</t>
  </si>
  <si>
    <t>AO 4</t>
  </si>
  <si>
    <t>DateTime</t>
  </si>
  <si>
    <t>Exp Wh</t>
  </si>
  <si>
    <t>Imp Wh</t>
  </si>
  <si>
    <t>Exp varh</t>
  </si>
  <si>
    <t>Imp varh</t>
  </si>
  <si>
    <t xml:space="preserve">Dynamic </t>
  </si>
  <si>
    <t>Reset</t>
  </si>
  <si>
    <t>date MD</t>
  </si>
  <si>
    <t>time MD</t>
  </si>
  <si>
    <t>U32</t>
  </si>
  <si>
    <t>Max. Demand for current TDD(A)</t>
  </si>
  <si>
    <t>U16</t>
  </si>
  <si>
    <t>PT1</t>
  </si>
  <si>
    <t>Host Name</t>
  </si>
  <si>
    <t>Eth#0 IP</t>
  </si>
  <si>
    <t>Eth#0 SUBNET</t>
  </si>
  <si>
    <t>Eth#0 GATEWAY</t>
  </si>
  <si>
    <t>Eth#0 DNS</t>
  </si>
  <si>
    <t>SNTP IP</t>
  </si>
  <si>
    <t>Modbus TCP Port</t>
  </si>
  <si>
    <t>Sag Level(%), 90%</t>
  </si>
  <si>
    <t>Interruption Level, 5%</t>
  </si>
  <si>
    <t>Interruption Time, 60s</t>
  </si>
  <si>
    <t>Active</t>
  </si>
  <si>
    <t>Power Quality Report</t>
  </si>
  <si>
    <t>Start Day</t>
  </si>
  <si>
    <t>Recorder resolution(32k, 8k)</t>
  </si>
  <si>
    <t>Recorded paramater (U or I)</t>
  </si>
  <si>
    <t>pre trigger time(0.1s)</t>
  </si>
  <si>
    <t>post trigger time(1s)</t>
  </si>
  <si>
    <t>Recorder resolution (Half Cycle)</t>
  </si>
  <si>
    <t>Recorded parametrs(U or I)</t>
  </si>
  <si>
    <t>pre trigger time(100 sample)</t>
  </si>
  <si>
    <t>post trigger time(900 sample)</t>
  </si>
  <si>
    <t xml:space="preserve">Command </t>
  </si>
  <si>
    <t>reboot</t>
    <phoneticPr fontId="1" type="noConversion"/>
  </si>
  <si>
    <t>save settings</t>
    <phoneticPr fontId="1" type="noConversion"/>
  </si>
  <si>
    <t>clear demand</t>
    <phoneticPr fontId="1" type="noConversion"/>
  </si>
  <si>
    <t>clear minmax</t>
    <phoneticPr fontId="1" type="noConversion"/>
  </si>
  <si>
    <t>clear energy</t>
    <phoneticPr fontId="1" type="noConversion"/>
  </si>
  <si>
    <t>clear alarm</t>
    <phoneticPr fontId="1" type="noConversion"/>
  </si>
  <si>
    <t>init settings</t>
    <phoneticPr fontId="1" type="noConversion"/>
  </si>
  <si>
    <t>clear event</t>
    <phoneticPr fontId="1" type="noConversion"/>
  </si>
  <si>
    <t>Alarm Definition</t>
  </si>
  <si>
    <t>THD U1</t>
  </si>
  <si>
    <t>THD U2</t>
  </si>
  <si>
    <t>THD U3</t>
  </si>
  <si>
    <t>THD U12</t>
  </si>
  <si>
    <t>THD U23</t>
  </si>
  <si>
    <t>THD U31</t>
  </si>
  <si>
    <t>THD I1</t>
  </si>
  <si>
    <t>Communication Settings</t>
  </si>
  <si>
    <t>ETC</t>
  </si>
  <si>
    <t>IO Modules #1</t>
  </si>
  <si>
    <t>Comm. Module(1)</t>
    <phoneticPr fontId="1" type="noConversion"/>
  </si>
  <si>
    <t>U16</t>
    <phoneticPr fontId="1" type="noConversion"/>
  </si>
  <si>
    <t>mod#2 module Type</t>
  </si>
  <si>
    <t>mod#3 module Type</t>
  </si>
  <si>
    <t>mod#2 module status</t>
  </si>
  <si>
    <t>mod#3 module status</t>
  </si>
  <si>
    <t>com module databas update flag</t>
    <phoneticPr fontId="1" type="noConversion"/>
  </si>
  <si>
    <t>mod#1 databas update flag</t>
    <phoneticPr fontId="1" type="noConversion"/>
  </si>
  <si>
    <t>mod#2 databas update flag</t>
    <phoneticPr fontId="1" type="noConversion"/>
  </si>
  <si>
    <t>mod#3 databas update flag</t>
    <phoneticPr fontId="1" type="noConversion"/>
  </si>
  <si>
    <t>DI status #0</t>
  </si>
  <si>
    <t>DI status #1</t>
  </si>
  <si>
    <t>DI status #2</t>
  </si>
  <si>
    <t>DI status #3</t>
  </si>
  <si>
    <t>DI status #4</t>
  </si>
  <si>
    <t>DI status #5</t>
  </si>
  <si>
    <t>DI status #6</t>
  </si>
  <si>
    <t>DI status #7</t>
  </si>
  <si>
    <t>DI Pulse Data #0</t>
  </si>
  <si>
    <t>DI Pulse Data #1</t>
  </si>
  <si>
    <t>DI Pulse Data #2</t>
  </si>
  <si>
    <t>DI Pulse Data #3</t>
  </si>
  <si>
    <t>DI Pulse Data #4</t>
  </si>
  <si>
    <t>DI Pulse Data #5</t>
  </si>
  <si>
    <t>DI Pulse Data #6</t>
  </si>
  <si>
    <t>DI Pulse Data #7</t>
  </si>
  <si>
    <t>DO status #1</t>
  </si>
  <si>
    <t>DO status #2</t>
  </si>
  <si>
    <t>DO status #3</t>
  </si>
  <si>
    <t>DO status #4</t>
  </si>
  <si>
    <t>DO status #5</t>
  </si>
  <si>
    <t>AI #0/DC V</t>
    <phoneticPr fontId="1" type="noConversion"/>
  </si>
  <si>
    <t>float</t>
    <phoneticPr fontId="1" type="noConversion"/>
  </si>
  <si>
    <t>AI #1/DC I#0</t>
    <phoneticPr fontId="1" type="noConversion"/>
  </si>
  <si>
    <t>AI #2/DC I#1</t>
    <phoneticPr fontId="1" type="noConversion"/>
  </si>
  <si>
    <t>AI #3</t>
  </si>
  <si>
    <t>A0 #0</t>
    <phoneticPr fontId="1" type="noConversion"/>
  </si>
  <si>
    <t>A0 #1</t>
  </si>
  <si>
    <t>type</t>
    <phoneticPr fontId="1" type="noConversion"/>
  </si>
  <si>
    <t>db flag</t>
    <phoneticPr fontId="1" type="noConversion"/>
  </si>
  <si>
    <t>IOM Data</t>
  </si>
  <si>
    <t>METER INFO</t>
  </si>
  <si>
    <t>mod#1 module Type
: DIO: 1, 2 
: RTD: 3, 4
: AIO: 5 ,6</t>
  </si>
  <si>
    <t>mod#1 module status, Module 상태(1: online, 0: offline)</t>
  </si>
  <si>
    <t>com module module status, Comm. Module(1)</t>
  </si>
  <si>
    <t>module SubType #1</t>
  </si>
  <si>
    <t>module SubType #2</t>
  </si>
  <si>
    <t>module SubType #3</t>
  </si>
  <si>
    <t>DO status #0
: 0x40: Open
: 0x80: Close</t>
  </si>
  <si>
    <t>IOM Install Info</t>
  </si>
  <si>
    <t>DHCP enabled</t>
  </si>
  <si>
    <t>com module module Type</t>
  </si>
  <si>
    <t>PT</t>
  </si>
  <si>
    <t>CT</t>
  </si>
  <si>
    <t>UTC</t>
  </si>
  <si>
    <t xml:space="preserve">RS-485 </t>
  </si>
  <si>
    <t>Setting/RS485</t>
  </si>
  <si>
    <t>Setting/TCP/IP</t>
  </si>
  <si>
    <t>Setting/PT</t>
  </si>
  <si>
    <t>Setting/CT</t>
  </si>
  <si>
    <t>parity</t>
  </si>
  <si>
    <t>baud rate</t>
  </si>
  <si>
    <t>wiring mode</t>
  </si>
  <si>
    <t>CT2</t>
  </si>
  <si>
    <t>Starting Current</t>
  </si>
  <si>
    <t>CT direction</t>
  </si>
  <si>
    <t>Setting/ETC</t>
  </si>
  <si>
    <t>VA type</t>
  </si>
  <si>
    <t>PF sign</t>
  </si>
  <si>
    <t>Present Demand P(import)</t>
    <phoneticPr fontId="1" type="noConversion"/>
  </si>
  <si>
    <t>Present Demand P(export)</t>
    <phoneticPr fontId="1" type="noConversion"/>
  </si>
  <si>
    <t>Present Demand Q(import)</t>
    <phoneticPr fontId="1" type="noConversion"/>
  </si>
  <si>
    <t>Present Demand Q(export)</t>
    <phoneticPr fontId="1" type="noConversion"/>
  </si>
  <si>
    <t>Present Demand S(export)</t>
    <phoneticPr fontId="1" type="noConversion"/>
  </si>
  <si>
    <t>Demand P Array(15분 단위)</t>
  </si>
  <si>
    <t>Demand P 15m(import)</t>
  </si>
  <si>
    <t xml:space="preserve">32K: 67,107,786
8K: 74,518,668
첫번째 번지 접근시 wave data를 modbus map으로 load 한다 </t>
    <phoneticPr fontId="1" type="noConversion"/>
  </si>
  <si>
    <t>I-ref,  1=0.1A</t>
    <phoneticPr fontId="1" type="noConversion"/>
  </si>
  <si>
    <t>V-ref, 1=1V</t>
    <phoneticPr fontId="1" type="noConversion"/>
  </si>
  <si>
    <t xml:space="preserve"> </t>
    <phoneticPr fontId="1" type="noConversion"/>
  </si>
  <si>
    <t>sag 분류</t>
    <phoneticPr fontId="1" type="noConversion"/>
  </si>
  <si>
    <t>level</t>
    <phoneticPr fontId="1" type="noConversion"/>
  </si>
  <si>
    <t>80 &lt; Un &lt; 90%</t>
    <phoneticPr fontId="1" type="noConversion"/>
  </si>
  <si>
    <t>70 &lt; Un &lt; 80%</t>
    <phoneticPr fontId="1" type="noConversion"/>
  </si>
  <si>
    <t>40 &lt; Un &lt; 70%</t>
    <phoneticPr fontId="1" type="noConversion"/>
  </si>
  <si>
    <t>5 &lt; Un &lt; 40%</t>
    <phoneticPr fontId="1" type="noConversion"/>
  </si>
  <si>
    <t>Un &lt; 5%</t>
    <phoneticPr fontId="1" type="noConversion"/>
  </si>
  <si>
    <t>10~20ms</t>
    <phoneticPr fontId="1" type="noConversion"/>
  </si>
  <si>
    <t>&gt; 200ms</t>
    <phoneticPr fontId="1" type="noConversion"/>
  </si>
  <si>
    <t>&gt; 500ms</t>
    <phoneticPr fontId="1" type="noConversion"/>
  </si>
  <si>
    <t>&gt; 1s</t>
    <phoneticPr fontId="1" type="noConversion"/>
  </si>
  <si>
    <t>&gt; 5~60s</t>
    <phoneticPr fontId="1" type="noConversion"/>
  </si>
  <si>
    <t>&gt; 60s</t>
    <phoneticPr fontId="1" type="noConversion"/>
  </si>
  <si>
    <t>swell 분류</t>
    <phoneticPr fontId="1" type="noConversion"/>
  </si>
  <si>
    <t>110 &lt; Un &lt; 120%</t>
    <phoneticPr fontId="1" type="noConversion"/>
  </si>
  <si>
    <t xml:space="preserve"> Un &gt; 120%</t>
    <phoneticPr fontId="1" type="noConversion"/>
  </si>
  <si>
    <t>10~500ms</t>
    <phoneticPr fontId="1" type="noConversion"/>
  </si>
  <si>
    <t>start ts</t>
    <phoneticPr fontId="1" type="noConversion"/>
  </si>
  <si>
    <t>fr</t>
    <phoneticPr fontId="1" type="noConversion"/>
  </si>
  <si>
    <t>re</t>
    <phoneticPr fontId="1" type="noConversion"/>
  </si>
  <si>
    <t>count</t>
    <phoneticPr fontId="1" type="noConversion"/>
  </si>
  <si>
    <t>Level 2</t>
  </si>
  <si>
    <t>Level 3</t>
  </si>
  <si>
    <t>PQ Event #2</t>
    <phoneticPr fontId="1" type="noConversion"/>
  </si>
  <si>
    <t>PQ Event #3</t>
  </si>
  <si>
    <t>PQ Event #4</t>
  </si>
  <si>
    <t>PQ Event #5</t>
  </si>
  <si>
    <t>PQ Event #6</t>
  </si>
  <si>
    <t>PQ Event #7</t>
  </si>
  <si>
    <t>PQ Event #8</t>
  </si>
  <si>
    <t>PQ Event #9</t>
  </si>
  <si>
    <t>PQ Event #10</t>
  </si>
  <si>
    <t>PQ Event #11</t>
  </si>
  <si>
    <t>PQ Event #12</t>
  </si>
  <si>
    <t>PQ Event #13</t>
  </si>
  <si>
    <t>PQ Event #14</t>
  </si>
  <si>
    <t>PQ Event #15</t>
  </si>
  <si>
    <t>PQ Event #16</t>
  </si>
  <si>
    <t>PQ Event #17</t>
  </si>
  <si>
    <t>PQ Event #18</t>
  </si>
  <si>
    <t>PQ Event #19</t>
  </si>
  <si>
    <t>PQ Event #20</t>
  </si>
  <si>
    <t>PQ Event #21</t>
  </si>
  <si>
    <t>PQ Event #22</t>
  </si>
  <si>
    <t>PQ Event #23</t>
  </si>
  <si>
    <t>PQ Event #24</t>
  </si>
  <si>
    <t>PQ Event #25</t>
  </si>
  <si>
    <t>PQ Event #26</t>
  </si>
  <si>
    <t>PQ Event #27</t>
  </si>
  <si>
    <t>PQ Event #28</t>
  </si>
  <si>
    <t>PQ Event #29</t>
  </si>
  <si>
    <t>PQ Event #30</t>
  </si>
  <si>
    <t>PQ Event #31</t>
  </si>
  <si>
    <t>U1</t>
    <phoneticPr fontId="1" type="noConversion"/>
  </si>
  <si>
    <t>U~</t>
    <phoneticPr fontId="1" type="noConversion"/>
  </si>
  <si>
    <t>U12</t>
    <phoneticPr fontId="1" type="noConversion"/>
  </si>
  <si>
    <t>U23</t>
    <phoneticPr fontId="1" type="noConversion"/>
  </si>
  <si>
    <t>U31</t>
    <phoneticPr fontId="1" type="noConversion"/>
  </si>
  <si>
    <t>Upp~</t>
    <phoneticPr fontId="1" type="noConversion"/>
  </si>
  <si>
    <t>Voltage Unbalace, Uo</t>
    <phoneticPr fontId="1" type="noConversion"/>
  </si>
  <si>
    <t>Voltage Unbalace, Uu</t>
    <phoneticPr fontId="1" type="noConversion"/>
  </si>
  <si>
    <t>I1</t>
    <phoneticPr fontId="1" type="noConversion"/>
  </si>
  <si>
    <t>P1</t>
    <phoneticPr fontId="1" type="noConversion"/>
  </si>
  <si>
    <t>Ptotal</t>
    <phoneticPr fontId="1" type="noConversion"/>
  </si>
  <si>
    <t>Q1</t>
    <phoneticPr fontId="1" type="noConversion"/>
  </si>
  <si>
    <t>Q2</t>
    <phoneticPr fontId="1" type="noConversion"/>
  </si>
  <si>
    <t>Q3</t>
    <phoneticPr fontId="1" type="noConversion"/>
  </si>
  <si>
    <t>Qtot</t>
    <phoneticPr fontId="1" type="noConversion"/>
  </si>
  <si>
    <t>D1</t>
    <phoneticPr fontId="1" type="noConversion"/>
  </si>
  <si>
    <t>D2</t>
  </si>
  <si>
    <t>D3</t>
  </si>
  <si>
    <t>D</t>
    <phoneticPr fontId="1" type="noConversion"/>
  </si>
  <si>
    <t>S1</t>
    <phoneticPr fontId="1" type="noConversion"/>
  </si>
  <si>
    <t>Stot</t>
    <phoneticPr fontId="1" type="noConversion"/>
  </si>
  <si>
    <t>PF1</t>
    <phoneticPr fontId="1" type="noConversion"/>
  </si>
  <si>
    <t>PFtot</t>
    <phoneticPr fontId="1" type="noConversion"/>
  </si>
  <si>
    <t>THD U1</t>
    <phoneticPr fontId="1" type="noConversion"/>
  </si>
  <si>
    <t>THD U12</t>
    <phoneticPr fontId="1" type="noConversion"/>
  </si>
  <si>
    <t>THD U23</t>
    <phoneticPr fontId="1" type="noConversion"/>
  </si>
  <si>
    <t>THD U31</t>
    <phoneticPr fontId="1" type="noConversion"/>
  </si>
  <si>
    <t>THD I1</t>
    <phoneticPr fontId="1" type="noConversion"/>
  </si>
  <si>
    <t>Dynamic Demand P+</t>
    <phoneticPr fontId="1" type="noConversion"/>
  </si>
  <si>
    <t>Dynamic Demand P-</t>
    <phoneticPr fontId="1" type="noConversion"/>
  </si>
  <si>
    <t>Dynamic Demand Q+</t>
    <phoneticPr fontId="1" type="noConversion"/>
  </si>
  <si>
    <t>Dynamic Demand Q-</t>
    <phoneticPr fontId="1" type="noConversion"/>
  </si>
  <si>
    <t>Dynamic Demand S</t>
    <phoneticPr fontId="1" type="noConversion"/>
  </si>
  <si>
    <t>Dynamic Demand I1</t>
    <phoneticPr fontId="1" type="noConversion"/>
  </si>
  <si>
    <t>Dynamic Demand I2</t>
  </si>
  <si>
    <t>Dynamic Demand I3</t>
  </si>
  <si>
    <t>Max. Demand P+</t>
    <phoneticPr fontId="1" type="noConversion"/>
  </si>
  <si>
    <t>Max. Demand P=-</t>
    <phoneticPr fontId="1" type="noConversion"/>
  </si>
  <si>
    <t>Max. Demand Q+</t>
    <phoneticPr fontId="1" type="noConversion"/>
  </si>
  <si>
    <t>Max. Demand Q-</t>
    <phoneticPr fontId="1" type="noConversion"/>
  </si>
  <si>
    <t>Max. Demand S</t>
    <phoneticPr fontId="1" type="noConversion"/>
  </si>
  <si>
    <t>Max. Demand I1</t>
    <phoneticPr fontId="1" type="noConversion"/>
  </si>
  <si>
    <t>Max. Demand I2</t>
  </si>
  <si>
    <t>Max. Demand I3</t>
  </si>
  <si>
    <t>Temp</t>
    <phoneticPr fontId="1" type="noConversion"/>
  </si>
  <si>
    <t>Freq</t>
    <phoneticPr fontId="1" type="noConversion"/>
  </si>
  <si>
    <t>Alarm Settings #2</t>
    <phoneticPr fontId="1" type="noConversion"/>
  </si>
  <si>
    <t>Alarm Settings</t>
    <phoneticPr fontId="1" type="noConversion"/>
  </si>
  <si>
    <t>Alarm Settings #3</t>
  </si>
  <si>
    <t>Alarm Settings #4</t>
  </si>
  <si>
    <t>Alarm Settings #5</t>
  </si>
  <si>
    <t>Alarm Settings #6</t>
  </si>
  <si>
    <t>Alarm Settings #7</t>
  </si>
  <si>
    <t>Alarm Settings #8</t>
  </si>
  <si>
    <t>Alarm Settings #9</t>
  </si>
  <si>
    <t>Alarm Settings #10</t>
  </si>
  <si>
    <t>Alarm Settings #11</t>
  </si>
  <si>
    <t>Alarm Settings #12</t>
  </si>
  <si>
    <t>Alarm Settings #13</t>
  </si>
  <si>
    <t>Alarm Settings #14</t>
  </si>
  <si>
    <t>Alarm Settings #15</t>
  </si>
  <si>
    <t>Alarm Settings #16</t>
  </si>
  <si>
    <t>Alarm Settings #17</t>
  </si>
  <si>
    <t>Alarm Settings #18</t>
  </si>
  <si>
    <t>Alarm Settings #19</t>
  </si>
  <si>
    <t>Alarm Settings #20</t>
  </si>
  <si>
    <t>Alarm Settings #21</t>
  </si>
  <si>
    <t>Alarm Settings #22</t>
  </si>
  <si>
    <t>Alarm Settings #23</t>
  </si>
  <si>
    <t>Alarm Settings #24</t>
  </si>
  <si>
    <t>Alarm Settings #25</t>
  </si>
  <si>
    <t>Alarm Settings #26</t>
  </si>
  <si>
    <t>Alarm Settings #27</t>
  </si>
  <si>
    <t>Alarm Settings #28</t>
  </si>
  <si>
    <t>Alarm Settings #29</t>
  </si>
  <si>
    <t>Alarm Settings #30</t>
  </si>
  <si>
    <t>Alarm Settings #31</t>
  </si>
  <si>
    <t>Alarm Settings #32</t>
  </si>
  <si>
    <t>PQ 이벤트(Sag, Swell, Transient, OC)</t>
    <phoneticPr fontId="1" type="noConversion"/>
  </si>
  <si>
    <t>PQ Event #32</t>
  </si>
  <si>
    <t xml:space="preserve"> </t>
    <phoneticPr fontId="1" type="noConversion"/>
  </si>
  <si>
    <t>Transient Trigger</t>
    <phoneticPr fontId="1" type="noConversion"/>
  </si>
  <si>
    <t>Transient Current, HoldOff Time</t>
    <phoneticPr fontId="1" type="noConversion"/>
  </si>
  <si>
    <t>Transient Current, Absolute Peak Level</t>
    <phoneticPr fontId="1" type="noConversion"/>
  </si>
  <si>
    <t>Transient Current, Fast Change(%U/us)</t>
    <phoneticPr fontId="1" type="noConversion"/>
  </si>
  <si>
    <t>Transient Current, Trigger Action</t>
    <phoneticPr fontId="1" type="noConversion"/>
  </si>
  <si>
    <t>Transient Voltage, HoldOff Time, 20ms</t>
    <phoneticPr fontId="1" type="noConversion"/>
  </si>
  <si>
    <t>Transient Voltage, Absolute Peak Level, 200%</t>
    <phoneticPr fontId="1" type="noConversion"/>
  </si>
  <si>
    <t>Transient Voltage, Fast Change(%U/us)</t>
    <phoneticPr fontId="1" type="noConversion"/>
  </si>
  <si>
    <t>Transient Voltage, Trigger Action</t>
    <phoneticPr fontId="1" type="noConversion"/>
  </si>
  <si>
    <t>Trend Recorder</t>
    <phoneticPr fontId="1" type="noConversion"/>
  </si>
  <si>
    <t xml:space="preserve"> </t>
    <phoneticPr fontId="1" type="noConversion"/>
  </si>
  <si>
    <t>float</t>
    <phoneticPr fontId="1" type="noConversion"/>
  </si>
  <si>
    <t>U16</t>
    <phoneticPr fontId="1" type="noConversion"/>
  </si>
  <si>
    <t>Init</t>
  </si>
  <si>
    <t>timer_task</t>
  </si>
  <si>
    <t>GUI_task</t>
  </si>
  <si>
    <t>KEY_task</t>
  </si>
  <si>
    <t>Shell_task</t>
  </si>
  <si>
    <t>FFT_task</t>
  </si>
  <si>
    <t>priority</t>
  </si>
  <si>
    <t>Name</t>
  </si>
  <si>
    <t>Description</t>
  </si>
  <si>
    <t>Wave_task</t>
  </si>
  <si>
    <t>RMSLog_task</t>
  </si>
  <si>
    <t>PostScan_task</t>
  </si>
  <si>
    <t>Energy_task</t>
  </si>
  <si>
    <t>Meter0_task</t>
  </si>
  <si>
    <t>FS_task</t>
  </si>
  <si>
    <t>시스템 초기화,  task 생성</t>
  </si>
  <si>
    <t>tcp timer task</t>
  </si>
  <si>
    <t>emWin 구동</t>
  </si>
  <si>
    <t>command shell 구동</t>
  </si>
  <si>
    <t>SMB_task/MMB_task</t>
  </si>
  <si>
    <t xml:space="preserve">Master/Salve Modbus RTU </t>
  </si>
  <si>
    <t>Master0_task에 의해 200ms 마다 실행
1) wave 데이터 변환, 32ksps to 8ksps, modbus wave, mmi wave 생성
2) transient event 검출
3) fft data(8ksps, 1600 sample) 준비
4) sag/swell 이벤트 전후로 wave capture</t>
  </si>
  <si>
    <t>1) ADE9000 chip 초기화, Calibration 처리
2) 4ms 간격으로 wave regiser를 읽는다 
3) sag/swell 이벤트 검출 및 전처리</t>
  </si>
  <si>
    <t>1) SD Card에 데이터를 쓰게 되면 많은 시간이 소요되며 해당 태스크는 정해진 시간내에 데이터를 쓰지 못해 다음 주기에 발생되는 데이터를 처리하지 못한다. 
2) SD Card에  데이터를 기록하려는 태스크는 데이터를 메모리에 쓰고 FS_task에 통보하면, FS_task가  데이터를 SD Card에 쓴다</t>
  </si>
  <si>
    <t>1) sag/swell 이벤트 발생시, 이벤트 전후로 V,I RMS 데이터 capture 한다 
2) Meter0_task에서 Half cycle 주기로 Fast RMS 데이터 읽은 후 RMSLog_task를 깨운다</t>
  </si>
  <si>
    <t xml:space="preserve">1) U, Upp, I 에 대해 FFT 연산
2) THD, 각 차수별 크기 구한다
3) sample 크기는 1600이며,  해상도는 5Hz 이다
4) sample 수가 2의 지수승이 아니기 때문에 Chirp Z-Transform을 사용한다 </t>
  </si>
  <si>
    <t>U32</t>
    <phoneticPr fontId="1" type="noConversion"/>
  </si>
  <si>
    <t>Angle between fundamental phase voltage and phase current</t>
  </si>
  <si>
    <t xml:space="preserve"> </t>
    <phoneticPr fontId="1" type="noConversion"/>
  </si>
  <si>
    <t>Starting Current
(1.0 : 0.002*In, 0.5: 0.001*In)
0 ~ 10000 (단위 : mA)</t>
    <phoneticPr fontId="1" type="noConversion"/>
  </si>
  <si>
    <t>Demand time stamp</t>
    <phoneticPr fontId="1" type="noConversion"/>
  </si>
  <si>
    <t>CRC</t>
    <phoneticPr fontId="1" type="noConversion"/>
  </si>
  <si>
    <t>Trend/Alarm Channel</t>
    <phoneticPr fontId="1" type="noConversion"/>
  </si>
  <si>
    <t>Harmonics I</t>
  </si>
  <si>
    <t>Base</t>
  </si>
  <si>
    <t>1. Harmonic</t>
  </si>
  <si>
    <t>2. Harmonic</t>
  </si>
  <si>
    <t>0.34 mA</t>
  </si>
  <si>
    <t>3. Harmonic</t>
  </si>
  <si>
    <t>4. Harmonic</t>
  </si>
  <si>
    <t>4. Harmonic - Absolute value</t>
  </si>
  <si>
    <t>0.15 mA</t>
  </si>
  <si>
    <t>0.27 mA</t>
  </si>
  <si>
    <t>0.23 mA</t>
  </si>
  <si>
    <t>4. Harmonic - Phase angle</t>
  </si>
  <si>
    <t>5. Harmonic</t>
  </si>
  <si>
    <t>5. Harmonic - Absolute value</t>
  </si>
  <si>
    <t>5. Harmonic - Phase angle</t>
  </si>
  <si>
    <t>6. Harmonic</t>
  </si>
  <si>
    <t>6. Harmonic - Absolute value</t>
  </si>
  <si>
    <t>0.17 mA</t>
  </si>
  <si>
    <t>6. Harmonic - Phase angle</t>
  </si>
  <si>
    <t>7. Harmonic</t>
  </si>
  <si>
    <t>7. Harmonic - Absolute value</t>
  </si>
  <si>
    <t>7. Harmonic - Phase angle</t>
  </si>
  <si>
    <t>8. Harmonic</t>
  </si>
  <si>
    <t>8. Harmonic - Absolute value</t>
  </si>
  <si>
    <t>0.13 mA</t>
  </si>
  <si>
    <t>0.19 mA</t>
  </si>
  <si>
    <t>8. Harmonic - Phase angle</t>
  </si>
  <si>
    <t>9. Harmonic</t>
  </si>
  <si>
    <t>9. Harmonic - Absolute value</t>
  </si>
  <si>
    <t>9. Harmonic - Phase angle</t>
  </si>
  <si>
    <t>10. Harmonic</t>
  </si>
  <si>
    <t>10. Harmonic - Absolute value</t>
  </si>
  <si>
    <t>0.21 mA</t>
  </si>
  <si>
    <t>10. Harmonic - Phase angle</t>
  </si>
  <si>
    <t>11. Harmonic</t>
  </si>
  <si>
    <t>11. Harmonic - Absolute value</t>
  </si>
  <si>
    <t>11. Harmonic - Phase angle</t>
  </si>
  <si>
    <t>12. Harmonic</t>
  </si>
  <si>
    <t>12. Harmonic - Absolute value</t>
  </si>
  <si>
    <t>12. Harmonic - Phase angle</t>
  </si>
  <si>
    <t>13. Harmonic</t>
  </si>
  <si>
    <t>13. Harmonic - Absolute value</t>
  </si>
  <si>
    <t>13. Harmonic - Phase angle</t>
  </si>
  <si>
    <t>14. Harmonic</t>
  </si>
  <si>
    <t>14. Harmonic - Absolute value</t>
  </si>
  <si>
    <t>0.04 mA</t>
  </si>
  <si>
    <t>14. Harmonic - Phase angle</t>
  </si>
  <si>
    <t>15. Harmonic</t>
  </si>
  <si>
    <t>15. Harmonic - Absolute value</t>
  </si>
  <si>
    <t>15. Harmonic - Phase angle</t>
  </si>
  <si>
    <t>16. Harmonic</t>
  </si>
  <si>
    <t>16. Harmonic - Absolute value</t>
  </si>
  <si>
    <t>0.06 mA</t>
  </si>
  <si>
    <t>16. Harmonic - Phase angle</t>
  </si>
  <si>
    <t>17. Harmonic</t>
  </si>
  <si>
    <t>17. Harmonic - Absolute value</t>
  </si>
  <si>
    <t>17. Harmonic - Phase angle</t>
  </si>
  <si>
    <t>-79.93 °</t>
  </si>
  <si>
    <t>18. Harmonic</t>
  </si>
  <si>
    <t>18. Harmonic - Absolute value</t>
  </si>
  <si>
    <t>18. Harmonic - Phase angle</t>
  </si>
  <si>
    <t>19. Harmonic</t>
  </si>
  <si>
    <t>19. Harmonic - Absolute value</t>
  </si>
  <si>
    <t>1.51 mA</t>
  </si>
  <si>
    <t>19. Harmonic - Phase angle</t>
  </si>
  <si>
    <t>20. Harmonic</t>
  </si>
  <si>
    <t>20. Harmonic - Absolute value</t>
  </si>
  <si>
    <t>0.02 mA</t>
  </si>
  <si>
    <t>20. Harmonic - Phase angle</t>
  </si>
  <si>
    <t>21. Harmonic</t>
  </si>
  <si>
    <t>21. Harmonic - Absolute value</t>
  </si>
  <si>
    <t>1.03 mA</t>
  </si>
  <si>
    <t>21. Harmonic - Phase angle</t>
  </si>
  <si>
    <t>22. Harmonic</t>
  </si>
  <si>
    <t>22. Harmonic - Absolute value</t>
  </si>
  <si>
    <t>0.11 mA</t>
  </si>
  <si>
    <t>22. Harmonic - Phase angle</t>
  </si>
  <si>
    <t>23. Harmonic</t>
  </si>
  <si>
    <t>23. Harmonic - Absolute value</t>
  </si>
  <si>
    <t>0.65 mA</t>
  </si>
  <si>
    <t>23. Harmonic - Phase angle</t>
  </si>
  <si>
    <t>24. Harmonic</t>
  </si>
  <si>
    <t>24. Harmonic - Absolute value</t>
  </si>
  <si>
    <t>24. Harmonic - Phase angle</t>
  </si>
  <si>
    <t>25. Harmonic</t>
  </si>
  <si>
    <t>25. Harmonic - Absolute value</t>
  </si>
  <si>
    <t>0.44 mA</t>
  </si>
  <si>
    <t>0.59 mA</t>
  </si>
  <si>
    <t>25. Harmonic - Phase angle</t>
  </si>
  <si>
    <t>26. Harmonic</t>
  </si>
  <si>
    <t>26. Harmonic - Absolute value</t>
  </si>
  <si>
    <t>26. Harmonic - Phase angle</t>
  </si>
  <si>
    <t>27. Harmonic</t>
  </si>
  <si>
    <t>27. Harmonic - Absolute value</t>
  </si>
  <si>
    <t>0.38 mA</t>
  </si>
  <si>
    <t>0.36 mA</t>
  </si>
  <si>
    <t>0.46 mA</t>
  </si>
  <si>
    <t>27. Harmonic - Phase angle</t>
  </si>
  <si>
    <t>28. Harmonic</t>
  </si>
  <si>
    <t>28. Harmonic - Absolute value</t>
  </si>
  <si>
    <t>28. Harmonic - Phase angle</t>
  </si>
  <si>
    <t>29. Harmonic</t>
  </si>
  <si>
    <t>29. Harmonic - Absolute value</t>
  </si>
  <si>
    <t>0.53 mA</t>
  </si>
  <si>
    <t>29. Harmonic - Phase angle</t>
  </si>
  <si>
    <t>30. Harmonic</t>
  </si>
  <si>
    <t>30. Harmonic - Absolute value</t>
  </si>
  <si>
    <t>30. Harmonic - Phase angle</t>
  </si>
  <si>
    <t>31. Harmonic</t>
  </si>
  <si>
    <t>31. Harmonic - Absolute value</t>
  </si>
  <si>
    <t>0.84 mA</t>
  </si>
  <si>
    <t>31. Harmonic - Phase angle</t>
  </si>
  <si>
    <t>32. Harmonic</t>
  </si>
  <si>
    <t>32. Harmonic - Absolute value</t>
  </si>
  <si>
    <t>32. Harmonic - Phase angle</t>
  </si>
  <si>
    <t>33. Harmonic</t>
  </si>
  <si>
    <t>33. Harmonic - Absolute value</t>
  </si>
  <si>
    <t>33. Harmonic - Phase angle</t>
  </si>
  <si>
    <t>34. Harmonic</t>
  </si>
  <si>
    <t>34. Harmonic - Absolute value</t>
  </si>
  <si>
    <t>34. Harmonic - Phase angle</t>
  </si>
  <si>
    <t>35. Harmonic</t>
  </si>
  <si>
    <t>35. Harmonic - Absolute value</t>
  </si>
  <si>
    <t>0.40 mA</t>
  </si>
  <si>
    <t>35. Harmonic - Phase angle</t>
  </si>
  <si>
    <t>36. Harmonic</t>
  </si>
  <si>
    <t>36. Harmonic - Absolute value</t>
  </si>
  <si>
    <t>36. Harmonic - Phase angle</t>
  </si>
  <si>
    <t>37. Harmonic</t>
  </si>
  <si>
    <t>37. Harmonic - Absolute value</t>
  </si>
  <si>
    <t>37. Harmonic - Phase angle</t>
  </si>
  <si>
    <t>38. Harmonic</t>
  </si>
  <si>
    <t>38. Harmonic - Absolute value</t>
  </si>
  <si>
    <t>38. Harmonic - Phase angle</t>
  </si>
  <si>
    <t>39. Harmonic</t>
  </si>
  <si>
    <t>39. Harmonic - Absolute value</t>
  </si>
  <si>
    <t>0.55 mA</t>
  </si>
  <si>
    <t>39. Harmonic - Phase angle</t>
  </si>
  <si>
    <t>40. Harmonic</t>
  </si>
  <si>
    <t>40. Harmonic - Absolute value</t>
  </si>
  <si>
    <t>40. Harmonic - Phase angle</t>
  </si>
  <si>
    <t>41. Harmonic</t>
  </si>
  <si>
    <t>41. Harmonic - Absolute value</t>
  </si>
  <si>
    <t>41. Harmonic - Phase angle</t>
  </si>
  <si>
    <t>42. Harmonic</t>
  </si>
  <si>
    <t>42. Harmonic - Absolute value</t>
  </si>
  <si>
    <t>42. Harmonic - Phase angle</t>
  </si>
  <si>
    <t>43. Harmonic</t>
  </si>
  <si>
    <t>43. Harmonic - Absolute value</t>
  </si>
  <si>
    <t>43. Harmonic - Phase angle</t>
  </si>
  <si>
    <t>44. Harmonic</t>
  </si>
  <si>
    <t>44. Harmonic - Absolute value</t>
  </si>
  <si>
    <t>44. Harmonic - Phase angle</t>
  </si>
  <si>
    <t>45. Harmonic</t>
  </si>
  <si>
    <t>45. Harmonic - Absolute value</t>
  </si>
  <si>
    <t>45. Harmonic - Phase angle</t>
  </si>
  <si>
    <t>46. Harmonic</t>
  </si>
  <si>
    <t>46. Harmonic - Absolute value</t>
  </si>
  <si>
    <t>46. Harmonic - Phase angle</t>
  </si>
  <si>
    <t>47. Harmonic</t>
  </si>
  <si>
    <t>47. Harmonic - Absolute value</t>
  </si>
  <si>
    <t>0.25 mA</t>
  </si>
  <si>
    <t>47. Harmonic - Phase angle</t>
  </si>
  <si>
    <t>48. Harmonic</t>
  </si>
  <si>
    <t>48. Harmonic - Absolute value</t>
  </si>
  <si>
    <t>48. Harmonic - Phase angle</t>
  </si>
  <si>
    <t>49. Harmonic</t>
  </si>
  <si>
    <t>49. Harmonic - Absolute value</t>
  </si>
  <si>
    <t>49. Harmonic - Phase angle</t>
  </si>
  <si>
    <t>50. Harmonic</t>
  </si>
  <si>
    <t>50. Harmonic - Absolute value</t>
  </si>
  <si>
    <t>50. Harmonic - Phase angle</t>
  </si>
  <si>
    <t>51. Harmonic</t>
  </si>
  <si>
    <t>51. Harmonic - Absolute value</t>
  </si>
  <si>
    <t>51. Harmonic - Phase angle</t>
  </si>
  <si>
    <t>52. Harmonic</t>
  </si>
  <si>
    <t>52. Harmonic - Absolute value</t>
  </si>
  <si>
    <t>52. Harmonic - Phase angle</t>
  </si>
  <si>
    <t>53. Harmonic</t>
  </si>
  <si>
    <t>53. Harmonic - Absolute value</t>
  </si>
  <si>
    <t>0.32 mA</t>
  </si>
  <si>
    <t>53. Harmonic - Phase angle</t>
  </si>
  <si>
    <t>54. Harmonic</t>
  </si>
  <si>
    <t>54. Harmonic - Absolute value</t>
  </si>
  <si>
    <t>54. Harmonic - Phase angle</t>
  </si>
  <si>
    <t>55. Harmonic</t>
  </si>
  <si>
    <t>55. Harmonic - Absolute value</t>
  </si>
  <si>
    <t>55. Harmonic - Phase angle</t>
  </si>
  <si>
    <t>56. Harmonic</t>
  </si>
  <si>
    <t>56. Harmonic - Absolute value</t>
  </si>
  <si>
    <t>56. Harmonic - Phase angle</t>
  </si>
  <si>
    <t>57. Harmonic</t>
  </si>
  <si>
    <t>57. Harmonic - Absolute value</t>
  </si>
  <si>
    <t>57. Harmonic - Phase angle</t>
  </si>
  <si>
    <t>58. Harmonic</t>
  </si>
  <si>
    <t>58. Harmonic - Absolute value</t>
  </si>
  <si>
    <t>58. Harmonic - Phase angle</t>
  </si>
  <si>
    <t>59. Harmonic</t>
  </si>
  <si>
    <t>59. Harmonic - Absolute value</t>
  </si>
  <si>
    <t>59. Harmonic - Phase angle</t>
  </si>
  <si>
    <t>60. Harmonic</t>
  </si>
  <si>
    <t>60. Harmonic - Absolute value</t>
  </si>
  <si>
    <t>60. Harmonic - Phase angle</t>
  </si>
  <si>
    <t>61. Harmonic</t>
  </si>
  <si>
    <t>61. Harmonic - Absolute value</t>
  </si>
  <si>
    <t>61. Harmonic - Phase angle</t>
  </si>
  <si>
    <t>62. Harmonic</t>
  </si>
  <si>
    <t>62. Harmonic - Absolute value</t>
  </si>
  <si>
    <t>62. Harmonic - Phase angle</t>
  </si>
  <si>
    <t>63. Harmonic</t>
  </si>
  <si>
    <t>63. Harmonic - Absolute value</t>
  </si>
  <si>
    <t>63. Harmonic - Phase angle</t>
  </si>
  <si>
    <t>Ih^2</t>
  </si>
  <si>
    <t>(Ih*n)^2</t>
  </si>
  <si>
    <t>Iskra</t>
  </si>
  <si>
    <t>37.38 mA</t>
  </si>
  <si>
    <t>1. Harmonic - Absolute value</t>
  </si>
  <si>
    <t>38.35 mA</t>
  </si>
  <si>
    <t>40.03 mA</t>
  </si>
  <si>
    <t>36.64 mA</t>
  </si>
  <si>
    <t>1. Harmonic - Phase angle</t>
  </si>
  <si>
    <t>18.34 °</t>
  </si>
  <si>
    <t>17.45 °</t>
  </si>
  <si>
    <t>18.59 °</t>
  </si>
  <si>
    <t>2. Harmonic - Absolute value</t>
  </si>
  <si>
    <t>2.04 mA</t>
  </si>
  <si>
    <t>2.42 mA</t>
  </si>
  <si>
    <t>2. Harmonic - Phase angle</t>
  </si>
  <si>
    <t>106.80 °</t>
  </si>
  <si>
    <t>-65.10 °</t>
  </si>
  <si>
    <t>3. Harmonic - Absolute value</t>
  </si>
  <si>
    <t>34.21 mA</t>
  </si>
  <si>
    <t>35.85 mA</t>
  </si>
  <si>
    <t>32.84 mA</t>
  </si>
  <si>
    <t>3. Harmonic - Phase angle</t>
  </si>
  <si>
    <t>177.63 °</t>
  </si>
  <si>
    <t>178.33 °</t>
  </si>
  <si>
    <t>176.50 °</t>
  </si>
  <si>
    <t>1.66 mA</t>
  </si>
  <si>
    <t>2.46 mA</t>
  </si>
  <si>
    <t>112.48 °</t>
  </si>
  <si>
    <t>-59.34 °</t>
  </si>
  <si>
    <t>-102.12 °</t>
  </si>
  <si>
    <t>30.07 mA</t>
  </si>
  <si>
    <t>31.33 mA</t>
  </si>
  <si>
    <t>29.10 mA</t>
  </si>
  <si>
    <t>-3.97 °</t>
  </si>
  <si>
    <t>-2.94 °</t>
  </si>
  <si>
    <t>-5.67 °</t>
  </si>
  <si>
    <t>1.33 mA</t>
  </si>
  <si>
    <t>2.00 mA</t>
  </si>
  <si>
    <t>-56.44 °</t>
  </si>
  <si>
    <t>139.72 °</t>
  </si>
  <si>
    <t>161.81 °</t>
  </si>
  <si>
    <t>24.79 mA</t>
  </si>
  <si>
    <t>25.32 mA</t>
  </si>
  <si>
    <t>24.37 mA</t>
  </si>
  <si>
    <t>171.39 °</t>
  </si>
  <si>
    <t>172.76 °</t>
  </si>
  <si>
    <t>169.19 °</t>
  </si>
  <si>
    <t>0.91 mA</t>
  </si>
  <si>
    <t>1.58 mA</t>
  </si>
  <si>
    <t>147.68 °</t>
  </si>
  <si>
    <t>-21.34 °</t>
  </si>
  <si>
    <t>-102.94 °</t>
  </si>
  <si>
    <t>18.23 mA</t>
  </si>
  <si>
    <t>18.17 mA</t>
  </si>
  <si>
    <t>18.33 mA</t>
  </si>
  <si>
    <t>-11.16 °</t>
  </si>
  <si>
    <t>-9.85 °</t>
  </si>
  <si>
    <t>-13.77 °</t>
  </si>
  <si>
    <t>0.70 mA</t>
  </si>
  <si>
    <t>1.29 mA</t>
  </si>
  <si>
    <t>0.09 mA</t>
  </si>
  <si>
    <t>-5.31 °</t>
  </si>
  <si>
    <t>-170.37 °</t>
  </si>
  <si>
    <t>73.71 °</t>
  </si>
  <si>
    <t>11.61 mA</t>
  </si>
  <si>
    <t>11.02 mA</t>
  </si>
  <si>
    <t>12.00 mA</t>
  </si>
  <si>
    <t>166.03 °</t>
  </si>
  <si>
    <t>167.40 °</t>
  </si>
  <si>
    <t>163.18 °</t>
  </si>
  <si>
    <t>1.16 mA</t>
  </si>
  <si>
    <t>-150.15 °</t>
  </si>
  <si>
    <t>38.94 °</t>
  </si>
  <si>
    <t>-95.42 °</t>
  </si>
  <si>
    <t>6.22 mA</t>
  </si>
  <si>
    <t>5.57 mA</t>
  </si>
  <si>
    <t>6.83 mA</t>
  </si>
  <si>
    <t>-20.37 °</t>
  </si>
  <si>
    <t>-20.85 °</t>
  </si>
  <si>
    <t>-21.89 °</t>
  </si>
  <si>
    <t>0.95 mA</t>
  </si>
  <si>
    <t>68.94 °</t>
  </si>
  <si>
    <t>-116.06 °</t>
  </si>
  <si>
    <t>74.11 °</t>
  </si>
  <si>
    <t>2.15 mA</t>
  </si>
  <si>
    <t>1.60 mA</t>
  </si>
  <si>
    <t>2.80 mA</t>
  </si>
  <si>
    <t>153.53 °</t>
  </si>
  <si>
    <t>143.42 °</t>
  </si>
  <si>
    <t>156.39 °</t>
  </si>
  <si>
    <t>0.82 mA</t>
  </si>
  <si>
    <t>-92.90 °</t>
  </si>
  <si>
    <t>93.12 °</t>
  </si>
  <si>
    <t>-97.92 °</t>
  </si>
  <si>
    <t>1.54 mA</t>
  </si>
  <si>
    <t>146.21 °</t>
  </si>
  <si>
    <t>159.42 °</t>
  </si>
  <si>
    <t>112.51 °</t>
  </si>
  <si>
    <t>0.47 mA</t>
  </si>
  <si>
    <t>0.68 mA</t>
  </si>
  <si>
    <t>99.55 °</t>
  </si>
  <si>
    <t>-58.99 °</t>
  </si>
  <si>
    <t>55.97 °</t>
  </si>
  <si>
    <t>1.73 mA</t>
  </si>
  <si>
    <t>2.08 mA</t>
  </si>
  <si>
    <t>-11.88 °</t>
  </si>
  <si>
    <t>-8.16 °</t>
  </si>
  <si>
    <t>-25.25 °</t>
  </si>
  <si>
    <t>0.49 mA</t>
  </si>
  <si>
    <t>-36.68 °</t>
  </si>
  <si>
    <t>155.61 °</t>
  </si>
  <si>
    <t>-116.96 °</t>
  </si>
  <si>
    <t>2.55 mA</t>
  </si>
  <si>
    <t>2.52 mA</t>
  </si>
  <si>
    <t>2.88 mA</t>
  </si>
  <si>
    <t>134.49 °</t>
  </si>
  <si>
    <t>132.57 °</t>
  </si>
  <si>
    <t>127.78 °</t>
  </si>
  <si>
    <t>168.60 °</t>
  </si>
  <si>
    <t>16.96 °</t>
  </si>
  <si>
    <t>101.98 °</t>
  </si>
  <si>
    <t>2.19 mA</t>
  </si>
  <si>
    <t>2.10 mA</t>
  </si>
  <si>
    <t>2.63 mA</t>
  </si>
  <si>
    <t>-75.30 °</t>
  </si>
  <si>
    <t>-79.63 °</t>
  </si>
  <si>
    <t>-74.72 °</t>
  </si>
  <si>
    <t>13.38 °</t>
  </si>
  <si>
    <t>-130.50 °</t>
  </si>
  <si>
    <t>-99.34 °</t>
  </si>
  <si>
    <t>0.74 mA</t>
  </si>
  <si>
    <t>0.63 mA</t>
  </si>
  <si>
    <t>1.08 mA</t>
  </si>
  <si>
    <t>122.68 °</t>
  </si>
  <si>
    <t>112.81 °</t>
  </si>
  <si>
    <t>124.52 °</t>
  </si>
  <si>
    <t>0.51 mA</t>
  </si>
  <si>
    <t>-113.86 °</t>
  </si>
  <si>
    <t>77.20 °</t>
  </si>
  <si>
    <t>-33.83 °</t>
  </si>
  <si>
    <t>1.27 mA</t>
  </si>
  <si>
    <t>176.51 °</t>
  </si>
  <si>
    <t>-171.02 °</t>
  </si>
  <si>
    <t>-165.97 °</t>
  </si>
  <si>
    <t>0.07 mA</t>
  </si>
  <si>
    <t>92.09 °</t>
  </si>
  <si>
    <t>-69.97 °</t>
  </si>
  <si>
    <t>23.53 °</t>
  </si>
  <si>
    <t>2.02 mA</t>
  </si>
  <si>
    <t>-24.82 °</t>
  </si>
  <si>
    <t>-13.96 °</t>
  </si>
  <si>
    <t>-33.32 °</t>
  </si>
  <si>
    <t>0.42 mA</t>
  </si>
  <si>
    <t>-83.48 °</t>
  </si>
  <si>
    <t>152.47 °</t>
  </si>
  <si>
    <t>-147.28 °</t>
  </si>
  <si>
    <t>1.64 mA</t>
  </si>
  <si>
    <t>1.87 mA</t>
  </si>
  <si>
    <t>132.20 °</t>
  </si>
  <si>
    <t>142.32 °</t>
  </si>
  <si>
    <t>124.39 °</t>
  </si>
  <si>
    <t>137.32 °</t>
  </si>
  <si>
    <t>-14.16 °</t>
  </si>
  <si>
    <t>109.53 °</t>
  </si>
  <si>
    <t>1.10 mA</t>
  </si>
  <si>
    <t>1.01 mA</t>
  </si>
  <si>
    <t>1.22 mA</t>
  </si>
  <si>
    <t>-24.74 °</t>
  </si>
  <si>
    <t>-13.31 °</t>
  </si>
  <si>
    <t>-12.91 °</t>
  </si>
  <si>
    <t>0.28 mA</t>
  </si>
  <si>
    <t>-16.98 °</t>
  </si>
  <si>
    <t>-142.38 °</t>
  </si>
  <si>
    <t>1.69 °</t>
  </si>
  <si>
    <t>1.81 mA</t>
  </si>
  <si>
    <t>105.56 °</t>
  </si>
  <si>
    <t>101.70 °</t>
  </si>
  <si>
    <t>104.47 °</t>
  </si>
  <si>
    <t>-152.77 °</t>
  </si>
  <si>
    <t>54.89 °</t>
  </si>
  <si>
    <t>-81.80 °</t>
  </si>
  <si>
    <t>-95.27 °</t>
  </si>
  <si>
    <t>-100.60 °</t>
  </si>
  <si>
    <t>-101.13 °</t>
  </si>
  <si>
    <t>78.76 °</t>
  </si>
  <si>
    <t>-109.51 °</t>
  </si>
  <si>
    <t>110.62 °</t>
  </si>
  <si>
    <t>0.86 mA</t>
  </si>
  <si>
    <t>101.53 °</t>
  </si>
  <si>
    <t>90.56 °</t>
  </si>
  <si>
    <t>96.65 °</t>
  </si>
  <si>
    <t>-84.22 °</t>
  </si>
  <si>
    <t>95.59 °</t>
  </si>
  <si>
    <t>-75.41 °</t>
  </si>
  <si>
    <t>1.20 mA</t>
  </si>
  <si>
    <t>-125.47 °</t>
  </si>
  <si>
    <t>-125.18 °</t>
  </si>
  <si>
    <t>-127.69 °</t>
  </si>
  <si>
    <t>136.14 °</t>
  </si>
  <si>
    <t>-55.79 °</t>
  </si>
  <si>
    <t>125.13 °</t>
  </si>
  <si>
    <t>1.32 mA</t>
  </si>
  <si>
    <t>1.24 mA</t>
  </si>
  <si>
    <t>1.43 mA</t>
  </si>
  <si>
    <t>7.44 °</t>
  </si>
  <si>
    <t>17.14 °</t>
  </si>
  <si>
    <t>14.14 °</t>
  </si>
  <si>
    <t>-27.69 °</t>
  </si>
  <si>
    <t>-173.22 °</t>
  </si>
  <si>
    <t>-42.45 °</t>
  </si>
  <si>
    <t>0.93 mA</t>
  </si>
  <si>
    <t>-170.25 °</t>
  </si>
  <si>
    <t>-155.81 °</t>
  </si>
  <si>
    <t>-156.84 °</t>
  </si>
  <si>
    <t>-173.25 °</t>
  </si>
  <si>
    <t>45.71 °</t>
  </si>
  <si>
    <t>176.53 °</t>
  </si>
  <si>
    <t>19.07 °</t>
  </si>
  <si>
    <t>43.82 °</t>
  </si>
  <si>
    <t>50.78 °</t>
  </si>
  <si>
    <t>29.96 °</t>
  </si>
  <si>
    <t>-136.08 °</t>
  </si>
  <si>
    <t>80.51 °</t>
  </si>
  <si>
    <t>126.67 °</t>
  </si>
  <si>
    <t>113.30 °</t>
  </si>
  <si>
    <t>167.50 °</t>
  </si>
  <si>
    <t>-126.49 °</t>
  </si>
  <si>
    <t>95.19 °</t>
  </si>
  <si>
    <t>-105.51 °</t>
  </si>
  <si>
    <t>-164.95 °</t>
  </si>
  <si>
    <t>-171.75 °</t>
  </si>
  <si>
    <t>-179.35 °</t>
  </si>
  <si>
    <t>69.33 °</t>
  </si>
  <si>
    <t>-86.11 °</t>
  </si>
  <si>
    <t>50.03 °</t>
  </si>
  <si>
    <t>11.86 °</t>
  </si>
  <si>
    <t>-2.51 °</t>
  </si>
  <si>
    <t>-4.89 °</t>
  </si>
  <si>
    <t>-71.66 °</t>
  </si>
  <si>
    <t>124.69 °</t>
  </si>
  <si>
    <t>-99.12 °</t>
  </si>
  <si>
    <t>-172.78 °</t>
  </si>
  <si>
    <t>121.66 °</t>
  </si>
  <si>
    <t>149.44 °</t>
  </si>
  <si>
    <t>147.35 °</t>
  </si>
  <si>
    <t>-16.37 °</t>
  </si>
  <si>
    <t>157.74 °</t>
  </si>
  <si>
    <t>-4.68 °</t>
  </si>
  <si>
    <t>21.20 °</t>
  </si>
  <si>
    <t>2.08 °</t>
  </si>
  <si>
    <t>-30.51 °</t>
  </si>
  <si>
    <t>-175.86 °</t>
  </si>
  <si>
    <t>-84.59 °</t>
  </si>
  <si>
    <t>48.37 °</t>
  </si>
  <si>
    <t>53.69 °</t>
  </si>
  <si>
    <t>39.80 °</t>
  </si>
  <si>
    <t>-0.61 °</t>
  </si>
  <si>
    <t>-136.93 °</t>
  </si>
  <si>
    <t>-20.04 °</t>
  </si>
  <si>
    <t>-165.19 °</t>
  </si>
  <si>
    <t>175.04 °</t>
  </si>
  <si>
    <t>-168.24 °</t>
  </si>
  <si>
    <t>-6.63 °</t>
  </si>
  <si>
    <t>55.44 °</t>
  </si>
  <si>
    <t>-52.65 °</t>
  </si>
  <si>
    <t>10.34 °</t>
  </si>
  <si>
    <t>-4.70 °</t>
  </si>
  <si>
    <t>9.54 °</t>
  </si>
  <si>
    <t>-</t>
  </si>
  <si>
    <t>n</t>
  </si>
  <si>
    <t>(n*Ih)^2</t>
  </si>
  <si>
    <t>sum((Ih*n)^2)</t>
  </si>
  <si>
    <t>sum(Ih^2)</t>
  </si>
  <si>
    <t>(H*Ih)^2</t>
  </si>
  <si>
    <t>Irms^2</t>
  </si>
  <si>
    <t>Ir=rms</t>
  </si>
  <si>
    <t>(h*Ih)^2</t>
  </si>
  <si>
    <r>
      <t>고조파</t>
    </r>
    <r>
      <rPr>
        <sz val="13"/>
        <color rgb="FF000000"/>
        <rFont val="맑은 고딕"/>
        <family val="2"/>
        <charset val="129"/>
        <scheme val="minor"/>
      </rPr>
      <t>(h)</t>
    </r>
  </si>
  <si>
    <t>Ih(pf)</t>
  </si>
  <si>
    <t>Ih(pu)</t>
  </si>
  <si>
    <t>Ih(pu)²</t>
  </si>
  <si>
    <t>h²</t>
  </si>
  <si>
    <r>
      <t>K-h Factor=Ih(pu)</t>
    </r>
    <r>
      <rPr>
        <vertAlign val="superscript"/>
        <sz val="13"/>
        <color rgb="FF000000"/>
        <rFont val="맑은 고딕"/>
        <family val="2"/>
        <charset val="129"/>
        <scheme val="minor"/>
      </rPr>
      <t>2</t>
    </r>
    <r>
      <rPr>
        <sz val="13"/>
        <color rgb="FF000000"/>
        <rFont val="맑은 고딕"/>
        <family val="2"/>
        <charset val="129"/>
        <scheme val="minor"/>
      </rPr>
      <t>h²</t>
    </r>
  </si>
  <si>
    <t>…</t>
  </si>
  <si>
    <t>합 계</t>
  </si>
  <si>
    <t>K-Factor 12.786</t>
  </si>
  <si>
    <t xml:space="preserve">Ih(pu) = </t>
  </si>
  <si>
    <t xml:space="preserve">Ih(pf) </t>
  </si>
  <si>
    <t xml:space="preserve"> 기본파에 대한 각 차수별 고조파의 함유율[%]</t>
  </si>
  <si>
    <t>fr</t>
  </si>
  <si>
    <t>re</t>
  </si>
  <si>
    <t>Update TimeStamp</t>
  </si>
  <si>
    <t>I~</t>
  </si>
  <si>
    <t>Itotal</t>
  </si>
  <si>
    <t>In</t>
  </si>
  <si>
    <t>Under Deviation U1</t>
  </si>
  <si>
    <t>Under Deviation U2</t>
  </si>
  <si>
    <t>Under Deviation U3</t>
  </si>
  <si>
    <t>Over Drviation U1</t>
  </si>
  <si>
    <t>Over Drviation U2</t>
  </si>
  <si>
    <t>Over Drviation U3</t>
  </si>
  <si>
    <t>CF U1</t>
  </si>
  <si>
    <t>CF U2</t>
  </si>
  <si>
    <t>CF U3</t>
  </si>
  <si>
    <t>CF U12</t>
  </si>
  <si>
    <t>CF U23</t>
  </si>
  <si>
    <t>CF U31</t>
  </si>
  <si>
    <t>CF I1</t>
  </si>
  <si>
    <t>CF I2</t>
  </si>
  <si>
    <t>CF I3</t>
  </si>
  <si>
    <t>KF I1</t>
  </si>
  <si>
    <t>KF I2</t>
  </si>
  <si>
    <t>KF I3</t>
  </si>
  <si>
    <t>PSt 1</t>
  </si>
  <si>
    <t>PSt 2</t>
  </si>
  <si>
    <t>PSt 3</t>
  </si>
  <si>
    <t>Plt 1</t>
  </si>
  <si>
    <t>Plt 2</t>
  </si>
  <si>
    <t>Plt 3</t>
  </si>
  <si>
    <t>Sig. Volt 1</t>
  </si>
  <si>
    <t>Sig. Volt 2</t>
  </si>
  <si>
    <t>Sig. Volt 3</t>
  </si>
  <si>
    <t>compare Time Delay(1s)</t>
  </si>
  <si>
    <t>U16</t>
    <phoneticPr fontId="1" type="noConversion"/>
  </si>
  <si>
    <t>Alarm Action (None, Relay or Beep)</t>
    <phoneticPr fontId="1" type="noConversion"/>
  </si>
  <si>
    <t>Alarm  Info #1 Channel(0:disabled, &gt;0: enabled)</t>
    <phoneticPr fontId="1" type="noConversion"/>
  </si>
  <si>
    <t>float</t>
  </si>
  <si>
    <t>alarm status</t>
  </si>
  <si>
    <t>alarm log</t>
  </si>
  <si>
    <t>mask</t>
  </si>
  <si>
    <t>Level 1</t>
  </si>
  <si>
    <t>start ts(ms)</t>
  </si>
  <si>
    <t>duration</t>
  </si>
  <si>
    <t>Trend Group #1, Channel #1</t>
  </si>
  <si>
    <t>Trend Group #1, Channel #2</t>
  </si>
  <si>
    <t>Trend Group #1, Channel #3</t>
  </si>
  <si>
    <t>Trend Group #1, Channel #4</t>
  </si>
  <si>
    <t>Trend Group #1, Channel #5</t>
  </si>
  <si>
    <t>Trend Group #1, Channel #6</t>
  </si>
  <si>
    <t>Trend Group #1, Channel #7</t>
  </si>
  <si>
    <t>Trend Group #1, Channel #8</t>
  </si>
  <si>
    <t>Trend Group #1, Channel #9</t>
  </si>
  <si>
    <t>Trend Group #1, Channel #10</t>
  </si>
  <si>
    <t>Trend Group #1, Channel #11</t>
  </si>
  <si>
    <t>Trend Group #1, Channel #12</t>
  </si>
  <si>
    <t>Trend Group #1, Channel #13</t>
  </si>
  <si>
    <t>Trend Group #1, Channel #14</t>
  </si>
  <si>
    <t>Trend Group #1, Channel #15</t>
  </si>
  <si>
    <t>Trend Group #1, Channel #16</t>
  </si>
  <si>
    <t>Trend Group #2, Channel #1</t>
  </si>
  <si>
    <t>Trend Group #2, Channel #2</t>
  </si>
  <si>
    <t>Trend Group #2, Channel #3</t>
  </si>
  <si>
    <t>Trend Group #2, Channel #4</t>
  </si>
  <si>
    <t>Trend Group #2, Channel #5</t>
  </si>
  <si>
    <t>Trend Group #2, Channel #6</t>
  </si>
  <si>
    <t>Trend Group #2, Channel #7</t>
  </si>
  <si>
    <t>Trend Group #2, Channel #8</t>
  </si>
  <si>
    <t>Trend Group #2, Channel #9</t>
  </si>
  <si>
    <t>Trend Group #2, Channel #10</t>
  </si>
  <si>
    <t>Trend Group #2, Channel #11</t>
  </si>
  <si>
    <t>Trend Group #2, Channel #12</t>
  </si>
  <si>
    <t>Trend Group #2, Channel #13</t>
  </si>
  <si>
    <t>Trend Group #2, Channel #14</t>
  </si>
  <si>
    <t>Trend Group #2, Channel #15</t>
  </si>
  <si>
    <t>Trend Group #2, Channel #16</t>
  </si>
  <si>
    <t>Trend Group #1 Active</t>
  </si>
  <si>
    <t>Trend Group #1 Storage Interval</t>
  </si>
  <si>
    <t>Trend Group #3, Channel #1</t>
  </si>
  <si>
    <t>Trend Group #3, Channel #2</t>
  </si>
  <si>
    <t>Trend Group #3, Channel #3</t>
  </si>
  <si>
    <t>Trend Group #3, Channel #4</t>
  </si>
  <si>
    <t>Trend Group #3, Channel #5</t>
  </si>
  <si>
    <t>Trend Group #3, Channel #6</t>
  </si>
  <si>
    <t>Trend Group #3, Channel #7</t>
  </si>
  <si>
    <t>Trend Group #3, Channel #8</t>
  </si>
  <si>
    <t>Trend Group #3, Channel #9</t>
  </si>
  <si>
    <t>Trend Group #3, Channel #10</t>
  </si>
  <si>
    <t>Trend Group #3, Channel #11</t>
  </si>
  <si>
    <t>Trend Group #3, Channel #12</t>
  </si>
  <si>
    <t>Trend Group #3, Channel #13</t>
  </si>
  <si>
    <t>Trend Group #3, Channel #14</t>
  </si>
  <si>
    <t>Trend Group #3, Channel #15</t>
  </si>
  <si>
    <t>Trend Group #3, Channel #16</t>
  </si>
  <si>
    <t>Trend Group #4, Channel #1</t>
  </si>
  <si>
    <t>Trend Group #4, Channel #2</t>
  </si>
  <si>
    <t>Trend Group #4, Channel #3</t>
  </si>
  <si>
    <t>Trend Group #4, Channel #4</t>
  </si>
  <si>
    <t>Trend Group #4, Channel #5</t>
  </si>
  <si>
    <t>Trend Group #4, Channel #6</t>
  </si>
  <si>
    <t>Trend Group #4, Channel #7</t>
  </si>
  <si>
    <t>Trend Group #4, Channel #8</t>
  </si>
  <si>
    <t>Trend Group #4, Channel #9</t>
  </si>
  <si>
    <t>Trend Group #4, Channel #10</t>
  </si>
  <si>
    <t>Trend Group #4, Channel #11</t>
  </si>
  <si>
    <t>Trend Group #4, Channel #12</t>
  </si>
  <si>
    <t>Trend Group #4, Channel #13</t>
  </si>
  <si>
    <t>Trend Group #4, Channel #14</t>
  </si>
  <si>
    <t>Trend Group #4, Channel #15</t>
  </si>
  <si>
    <t>Trend Group #4, Channel #16</t>
  </si>
  <si>
    <t>Trend Group #4 Active</t>
  </si>
  <si>
    <t>Trend Group #4 Storage Interval</t>
  </si>
  <si>
    <t>Recorder</t>
  </si>
  <si>
    <t>Waveform</t>
  </si>
  <si>
    <t>Disturbance</t>
  </si>
  <si>
    <t>PQ Event</t>
  </si>
  <si>
    <t>SAG_Cap000.bin</t>
  </si>
  <si>
    <t>전원인가</t>
  </si>
  <si>
    <t>SAG_Cap002.bin</t>
  </si>
  <si>
    <t>Sag 발생</t>
  </si>
  <si>
    <t>SAG_Cap004.bin</t>
  </si>
  <si>
    <t>Sag 발생(전원차단)</t>
  </si>
  <si>
    <t xml:space="preserve"> </t>
    <phoneticPr fontId="1" type="noConversion"/>
  </si>
  <si>
    <t>UTC Time</t>
    <phoneticPr fontId="1" type="noConversion"/>
  </si>
  <si>
    <t>float</t>
    <phoneticPr fontId="1" type="noConversion"/>
  </si>
  <si>
    <t>Alarm Level</t>
    <phoneticPr fontId="1" type="noConversion"/>
  </si>
  <si>
    <t>Alarm Cond (0: &lt; , 1:&gt;)</t>
    <phoneticPr fontId="1" type="noConversion"/>
  </si>
  <si>
    <t>Hysteresis (% of Nominal)</t>
    <phoneticPr fontId="1" type="noConversion"/>
  </si>
  <si>
    <t>master로 사용되는 경우 gems3500를 최대 2대 등록</t>
    <phoneticPr fontId="1" type="noConversion"/>
  </si>
  <si>
    <t>gateway status</t>
    <phoneticPr fontId="1" type="noConversion"/>
  </si>
  <si>
    <t>Trend Group #2 Active</t>
    <phoneticPr fontId="1" type="noConversion"/>
  </si>
  <si>
    <t>Trend Group #2 Storage Interval</t>
    <phoneticPr fontId="1" type="noConversion"/>
  </si>
  <si>
    <t xml:space="preserve"> </t>
    <phoneticPr fontId="1" type="noConversion"/>
  </si>
  <si>
    <t>Trend Group #3 Active</t>
    <phoneticPr fontId="1" type="noConversion"/>
  </si>
  <si>
    <t>Trend Group #3 Storage Interval</t>
    <phoneticPr fontId="1" type="noConversion"/>
  </si>
  <si>
    <t>Trend Group #1 Version</t>
    <phoneticPr fontId="1" type="noConversion"/>
  </si>
  <si>
    <t xml:space="preserve"> </t>
    <phoneticPr fontId="1" type="noConversion"/>
  </si>
  <si>
    <t>1. LCD Brightness 별 비교</t>
    <phoneticPr fontId="1" type="noConversion"/>
  </si>
  <si>
    <t>lux</t>
    <phoneticPr fontId="1" type="noConversion"/>
  </si>
  <si>
    <t>소비전류(mA)</t>
    <phoneticPr fontId="1" type="noConversion"/>
  </si>
  <si>
    <t>Duty</t>
    <phoneticPr fontId="1" type="noConversion"/>
  </si>
  <si>
    <t>unbalance</t>
    <phoneticPr fontId="1" type="noConversion"/>
  </si>
  <si>
    <t>startTs</t>
    <phoneticPr fontId="1" type="noConversion"/>
  </si>
  <si>
    <t>endTs</t>
    <phoneticPr fontId="1" type="noConversion"/>
  </si>
  <si>
    <t>count10s</t>
    <phoneticPr fontId="1" type="noConversion"/>
  </si>
  <si>
    <t>U32</t>
    <phoneticPr fontId="1" type="noConversion"/>
  </si>
  <si>
    <t>ts10s</t>
    <phoneticPr fontId="1" type="noConversion"/>
  </si>
  <si>
    <t>U16</t>
    <phoneticPr fontId="1" type="noConversion"/>
  </si>
  <si>
    <t>freq</t>
    <phoneticPr fontId="1" type="noConversion"/>
  </si>
  <si>
    <t>Uthd</t>
    <phoneticPr fontId="1" type="noConversion"/>
  </si>
  <si>
    <t>Ubal</t>
    <phoneticPr fontId="1" type="noConversion"/>
  </si>
  <si>
    <t>Uhd</t>
    <phoneticPr fontId="1" type="noConversion"/>
  </si>
  <si>
    <t>Pst</t>
    <phoneticPr fontId="1" type="noConversion"/>
  </si>
  <si>
    <t>Plt</t>
    <phoneticPr fontId="1" type="noConversion"/>
  </si>
  <si>
    <t>SigVolt</t>
    <phoneticPr fontId="1" type="noConversion"/>
  </si>
  <si>
    <t>FW_BUILD_YEAR</t>
    <phoneticPr fontId="1" type="noConversion"/>
  </si>
  <si>
    <t>FW_BUILD_MON</t>
    <phoneticPr fontId="1" type="noConversion"/>
  </si>
  <si>
    <t>FW_BUILD_DAY</t>
    <phoneticPr fontId="1" type="noConversion"/>
  </si>
  <si>
    <t>2019-5-11변경</t>
    <phoneticPr fontId="1" type="noConversion"/>
  </si>
  <si>
    <t>offset</t>
    <phoneticPr fontId="1" type="noConversion"/>
  </si>
  <si>
    <t>items</t>
    <phoneticPr fontId="1" type="noConversion"/>
  </si>
  <si>
    <t>data type</t>
    <phoneticPr fontId="1" type="noConversion"/>
  </si>
  <si>
    <t>data type size</t>
    <phoneticPr fontId="1" type="noConversion"/>
  </si>
  <si>
    <t># of elements</t>
    <phoneticPr fontId="1" type="noConversion"/>
  </si>
  <si>
    <t>startTs</t>
    <phoneticPr fontId="1" type="noConversion"/>
  </si>
  <si>
    <t>U32</t>
    <phoneticPr fontId="1" type="noConversion"/>
  </si>
  <si>
    <t>로그 시작 시간</t>
    <phoneticPr fontId="1" type="noConversion"/>
  </si>
  <si>
    <t>endTs</t>
    <phoneticPr fontId="1" type="noConversion"/>
  </si>
  <si>
    <t>로그 완료 시간</t>
    <phoneticPr fontId="1" type="noConversion"/>
  </si>
  <si>
    <t>count10s</t>
    <phoneticPr fontId="1" type="noConversion"/>
  </si>
  <si>
    <t>U32</t>
    <phoneticPr fontId="1" type="noConversion"/>
  </si>
  <si>
    <t>주파수 데이터 개수</t>
    <phoneticPr fontId="1" type="noConversion"/>
  </si>
  <si>
    <t>Ts10s</t>
    <phoneticPr fontId="1" type="noConversion"/>
  </si>
  <si>
    <t>U16</t>
    <phoneticPr fontId="1" type="noConversion"/>
  </si>
  <si>
    <t>주파수 데이터 Time Stamp(TS - startTs)</t>
    <phoneticPr fontId="1" type="noConversion"/>
  </si>
  <si>
    <t>frequency</t>
    <phoneticPr fontId="1" type="noConversion"/>
  </si>
  <si>
    <t>Float</t>
    <phoneticPr fontId="1" type="noConversion"/>
  </si>
  <si>
    <t>주파수</t>
    <phoneticPr fontId="1" type="noConversion"/>
  </si>
  <si>
    <t>Float</t>
    <phoneticPr fontId="1" type="noConversion"/>
  </si>
  <si>
    <t>전압</t>
    <phoneticPr fontId="1" type="noConversion"/>
  </si>
  <si>
    <t>Uthd</t>
    <phoneticPr fontId="1" type="noConversion"/>
  </si>
  <si>
    <t>총고조파 왜곡률</t>
    <phoneticPr fontId="1" type="noConversion"/>
  </si>
  <si>
    <t>Ubal</t>
    <phoneticPr fontId="1" type="noConversion"/>
  </si>
  <si>
    <t>불평형률</t>
    <phoneticPr fontId="1" type="noConversion"/>
  </si>
  <si>
    <t>Uhd</t>
    <phoneticPr fontId="1" type="noConversion"/>
  </si>
  <si>
    <t>Float</t>
    <phoneticPr fontId="1" type="noConversion"/>
  </si>
  <si>
    <t>고조파(2 ~ 25th)</t>
    <phoneticPr fontId="1" type="noConversion"/>
  </si>
  <si>
    <t>Pst</t>
    <phoneticPr fontId="1" type="noConversion"/>
  </si>
  <si>
    <t>Plt</t>
    <phoneticPr fontId="1" type="noConversion"/>
  </si>
  <si>
    <t>SigVolt</t>
    <phoneticPr fontId="1" type="noConversion"/>
  </si>
  <si>
    <t>sag</t>
    <phoneticPr fontId="1" type="noConversion"/>
  </si>
  <si>
    <t>U16</t>
    <phoneticPr fontId="1" type="noConversion"/>
  </si>
  <si>
    <t>swell</t>
    <phoneticPr fontId="1" type="noConversion"/>
  </si>
  <si>
    <t>shortIntr</t>
    <phoneticPr fontId="1" type="noConversion"/>
  </si>
  <si>
    <t>longIntr</t>
    <phoneticPr fontId="1" type="noConversion"/>
  </si>
  <si>
    <t>rvc</t>
    <phoneticPr fontId="1" type="noConversion"/>
  </si>
  <si>
    <t xml:space="preserve"> </t>
    <phoneticPr fontId="1" type="noConversion"/>
  </si>
  <si>
    <t>sag</t>
    <phoneticPr fontId="1" type="noConversion"/>
  </si>
  <si>
    <t>swell</t>
    <phoneticPr fontId="1" type="noConversion"/>
  </si>
  <si>
    <t>shortIntr</t>
    <phoneticPr fontId="1" type="noConversion"/>
  </si>
  <si>
    <t>longIntr</t>
    <phoneticPr fontId="1" type="noConversion"/>
  </si>
  <si>
    <t>RVC</t>
    <phoneticPr fontId="1" type="noConversion"/>
  </si>
  <si>
    <t>Freq Var1</t>
    <phoneticPr fontId="1" type="noConversion"/>
  </si>
  <si>
    <t>Freq Var2</t>
    <phoneticPr fontId="1" type="noConversion"/>
  </si>
  <si>
    <t>Volt. Var 1</t>
    <phoneticPr fontId="1" type="noConversion"/>
  </si>
  <si>
    <t>Volt. Var 2</t>
    <phoneticPr fontId="1" type="noConversion"/>
  </si>
  <si>
    <t>U</t>
    <phoneticPr fontId="1" type="noConversion"/>
  </si>
  <si>
    <t>Volt. Unbalance</t>
    <phoneticPr fontId="1" type="noConversion"/>
  </si>
  <si>
    <t>Volt. THD</t>
    <phoneticPr fontId="1" type="noConversion"/>
  </si>
  <si>
    <t>Volt. HD</t>
    <phoneticPr fontId="1" type="noConversion"/>
  </si>
  <si>
    <t>Pst</t>
    <phoneticPr fontId="1" type="noConversion"/>
  </si>
  <si>
    <t>Plt</t>
    <phoneticPr fontId="1" type="noConversion"/>
  </si>
  <si>
    <t>SigVolt</t>
    <phoneticPr fontId="1" type="noConversion"/>
  </si>
  <si>
    <t>QVAR</t>
    <phoneticPr fontId="1" type="noConversion"/>
  </si>
  <si>
    <t>QVAR</t>
    <phoneticPr fontId="1" type="noConversion"/>
  </si>
  <si>
    <t>Error Count</t>
    <phoneticPr fontId="1" type="noConversion"/>
  </si>
  <si>
    <t>U32</t>
    <phoneticPr fontId="1" type="noConversion"/>
  </si>
  <si>
    <t>Variation</t>
    <phoneticPr fontId="1" type="noConversion"/>
  </si>
  <si>
    <t>Float</t>
    <phoneticPr fontId="1" type="noConversion"/>
  </si>
  <si>
    <t>endTs</t>
    <phoneticPr fontId="1" type="noConversion"/>
  </si>
  <si>
    <t>complete</t>
    <phoneticPr fontId="1" type="noConversion"/>
  </si>
  <si>
    <t>compliance</t>
    <phoneticPr fontId="1" type="noConversion"/>
  </si>
  <si>
    <t>count10m</t>
    <phoneticPr fontId="1" type="noConversion"/>
  </si>
  <si>
    <t>0: Not Complete, 1: complete</t>
    <phoneticPr fontId="1" type="noConversion"/>
  </si>
  <si>
    <t>10m 데이터 개수</t>
    <phoneticPr fontId="1" type="noConversion"/>
  </si>
  <si>
    <t>sag 발생 횟수</t>
    <phoneticPr fontId="1" type="noConversion"/>
  </si>
  <si>
    <t>short interruption 발생 횟수</t>
    <phoneticPr fontId="1" type="noConversion"/>
  </si>
  <si>
    <t>long interruption 발생 횟수</t>
    <phoneticPr fontId="1" type="noConversion"/>
  </si>
  <si>
    <t>swell 발생 횟수</t>
    <phoneticPr fontId="1" type="noConversion"/>
  </si>
  <si>
    <t>rapid volt. Change 발생 횟수</t>
    <phoneticPr fontId="1" type="noConversion"/>
  </si>
  <si>
    <t>주파수 변동률 2</t>
    <phoneticPr fontId="1" type="noConversion"/>
  </si>
  <si>
    <t>전압 변동률 1</t>
    <phoneticPr fontId="1" type="noConversion"/>
  </si>
  <si>
    <t>전압 변동률 1</t>
    <phoneticPr fontId="1" type="noConversion"/>
  </si>
  <si>
    <t>불평형률 변동률 1</t>
    <phoneticPr fontId="1" type="noConversion"/>
  </si>
  <si>
    <t>주파수 변동률 1</t>
    <phoneticPr fontId="1" type="noConversion"/>
  </si>
  <si>
    <t xml:space="preserve">차수별 고조파 변동률 </t>
    <phoneticPr fontId="1" type="noConversion"/>
  </si>
  <si>
    <t>총고조파 함유율 변동률</t>
    <phoneticPr fontId="1" type="noConversion"/>
  </si>
  <si>
    <t>오류 발생 횟수</t>
    <phoneticPr fontId="1" type="noConversion"/>
  </si>
  <si>
    <t>변동율</t>
    <phoneticPr fontId="1" type="noConversion"/>
  </si>
  <si>
    <t>10분 로그데이터 형식</t>
    <phoneticPr fontId="1" type="noConversion"/>
  </si>
  <si>
    <t>로그데이터파일</t>
    <phoneticPr fontId="1" type="noConversion"/>
  </si>
  <si>
    <t>QL</t>
    <phoneticPr fontId="1" type="noConversion"/>
  </si>
  <si>
    <t>prefix</t>
    <phoneticPr fontId="1" type="noConversion"/>
  </si>
  <si>
    <t>version</t>
    <phoneticPr fontId="1" type="noConversion"/>
  </si>
  <si>
    <t>QL1_20190505.d</t>
    <phoneticPr fontId="1" type="noConversion"/>
  </si>
  <si>
    <t>주간보고서파일</t>
    <phoneticPr fontId="1" type="noConversion"/>
  </si>
  <si>
    <t>QW</t>
    <phoneticPr fontId="1" type="noConversion"/>
  </si>
  <si>
    <t>년월일</t>
    <phoneticPr fontId="1" type="noConversion"/>
  </si>
  <si>
    <t>QW1_20190505.d</t>
    <phoneticPr fontId="1" type="noConversion"/>
  </si>
  <si>
    <t>파일명 생성 규칙</t>
    <phoneticPr fontId="1" type="noConversion"/>
  </si>
  <si>
    <t xml:space="preserve"> </t>
    <phoneticPr fontId="1" type="noConversion"/>
  </si>
  <si>
    <t>export kwh</t>
    <phoneticPr fontId="1" type="noConversion"/>
  </si>
  <si>
    <t>export kvarh</t>
    <phoneticPr fontId="1" type="noConversion"/>
  </si>
  <si>
    <t>kvah</t>
    <phoneticPr fontId="1" type="noConversion"/>
  </si>
  <si>
    <t>import kwh this month</t>
    <phoneticPr fontId="1" type="noConversion"/>
  </si>
  <si>
    <t>export kwh this month</t>
    <phoneticPr fontId="1" type="noConversion"/>
  </si>
  <si>
    <t>import kvarh this month</t>
    <phoneticPr fontId="1" type="noConversion"/>
  </si>
  <si>
    <t>export kvarh this month</t>
    <phoneticPr fontId="1" type="noConversion"/>
  </si>
  <si>
    <t>kvah this month</t>
    <phoneticPr fontId="1" type="noConversion"/>
  </si>
  <si>
    <t>import kwh last month</t>
    <phoneticPr fontId="1" type="noConversion"/>
  </si>
  <si>
    <t>export kwh last month</t>
    <phoneticPr fontId="1" type="noConversion"/>
  </si>
  <si>
    <t>import kvarh last month</t>
    <phoneticPr fontId="1" type="noConversion"/>
  </si>
  <si>
    <t>export kvarh last month</t>
    <phoneticPr fontId="1" type="noConversion"/>
  </si>
  <si>
    <t>Voltage Quality RealTime Value</t>
    <phoneticPr fontId="1" type="noConversion"/>
  </si>
  <si>
    <t>UTC</t>
    <phoneticPr fontId="1" type="noConversion"/>
  </si>
  <si>
    <t xml:space="preserve"> </t>
    <phoneticPr fontId="1" type="noConversion"/>
  </si>
  <si>
    <t>월간리포트 생성위한 10분 평균</t>
    <phoneticPr fontId="1" type="noConversion"/>
  </si>
  <si>
    <t>U32</t>
    <phoneticPr fontId="1" type="noConversion"/>
  </si>
  <si>
    <t>U64</t>
    <phoneticPr fontId="1" type="noConversion"/>
  </si>
  <si>
    <t>import kwh</t>
    <phoneticPr fontId="1" type="noConversion"/>
  </si>
  <si>
    <t>export kwh</t>
    <phoneticPr fontId="1" type="noConversion"/>
  </si>
  <si>
    <t>import kvarh</t>
    <phoneticPr fontId="1" type="noConversion"/>
  </si>
  <si>
    <t>kvah</t>
    <phoneticPr fontId="1" type="noConversion"/>
  </si>
  <si>
    <t>0~999,999,999.999 kw</t>
    <phoneticPr fontId="1" type="noConversion"/>
  </si>
  <si>
    <t>이벤트 리스트</t>
    <phoneticPr fontId="1" type="noConversion"/>
  </si>
  <si>
    <t>float</t>
    <phoneticPr fontId="1" type="noConversion"/>
  </si>
  <si>
    <t xml:space="preserve"> </t>
    <phoneticPr fontId="1" type="noConversion"/>
  </si>
  <si>
    <t>Meter0_task가 수집한  ADE9000 metering 정보를 가공하여 다음과 같은 정보 생성
1) 1012 rms 데이터 이용하여 1초 평균 전압, 전류 데이터 생성
2) 주파수, 전압전류 위상 데이터 취득
3) squence componet 계산 
4) 전압,전류 불평형률 계산
5) under/over deviation 계산</t>
    <phoneticPr fontId="1" type="noConversion"/>
  </si>
  <si>
    <t>에너지 저장 중 오류 발생하면 우선순위 낮은 태스크 정지된다</t>
    <phoneticPr fontId="1" type="noConversion"/>
  </si>
  <si>
    <t>Meter0_task가 수집한  ADE9000 metering 정보를 가공하여 다음과 같은 정보 생성
1) 에너지 register를 가공하여 누적, 현월, 전월 전력량계산
2) demand 계산
3) Energy Register 저장(I2C 사용)</t>
    <phoneticPr fontId="1" type="noConversion"/>
  </si>
  <si>
    <t>Touch &amp; Button 구동
1) I2C Bus 통해 TSC와 통신한다</t>
    <phoneticPr fontId="1" type="noConversion"/>
  </si>
  <si>
    <t xml:space="preserve"> </t>
    <phoneticPr fontId="1" type="noConversion"/>
  </si>
  <si>
    <t xml:space="preserve"> </t>
    <phoneticPr fontId="1" type="noConversion"/>
  </si>
  <si>
    <t>Angle</t>
    <phoneticPr fontId="1" type="noConversion"/>
  </si>
  <si>
    <t>U23</t>
    <phoneticPr fontId="1" type="noConversion"/>
  </si>
  <si>
    <t>U12</t>
    <phoneticPr fontId="1" type="noConversion"/>
  </si>
  <si>
    <t>U13</t>
    <phoneticPr fontId="1" type="noConversion"/>
  </si>
  <si>
    <t>Real</t>
    <phoneticPr fontId="1" type="noConversion"/>
  </si>
  <si>
    <t>U1I1</t>
    <phoneticPr fontId="1" type="noConversion"/>
  </si>
  <si>
    <t>U2I2</t>
    <phoneticPr fontId="1" type="noConversion"/>
  </si>
  <si>
    <t>U3I3</t>
    <phoneticPr fontId="1" type="noConversion"/>
  </si>
  <si>
    <t>I12</t>
    <phoneticPr fontId="1" type="noConversion"/>
  </si>
  <si>
    <t>I23</t>
    <phoneticPr fontId="1" type="noConversion"/>
  </si>
  <si>
    <t>I13</t>
    <phoneticPr fontId="1" type="noConversion"/>
  </si>
  <si>
    <t>U11</t>
    <phoneticPr fontId="1" type="noConversion"/>
  </si>
  <si>
    <t>U13</t>
    <phoneticPr fontId="1" type="noConversion"/>
  </si>
  <si>
    <t>U1I1</t>
    <phoneticPr fontId="1" type="noConversion"/>
  </si>
  <si>
    <t>U1I2</t>
    <phoneticPr fontId="1" type="noConversion"/>
  </si>
  <si>
    <t>U1I3</t>
    <phoneticPr fontId="1" type="noConversion"/>
  </si>
  <si>
    <t>vscale</t>
    <phoneticPr fontId="1" type="noConversion"/>
  </si>
  <si>
    <t>iscale</t>
    <phoneticPr fontId="1" type="noConversion"/>
  </si>
  <si>
    <t>U16</t>
    <phoneticPr fontId="1" type="noConversion"/>
  </si>
  <si>
    <t>Energy log</t>
    <phoneticPr fontId="1" type="noConversion"/>
  </si>
  <si>
    <t xml:space="preserve">*통신이 끊어진 경우 복구를 위해 사용된다 </t>
    <phoneticPr fontId="1" type="noConversion"/>
  </si>
  <si>
    <t>demand</t>
    <phoneticPr fontId="1" type="noConversion"/>
  </si>
  <si>
    <t>demand log last day</t>
    <phoneticPr fontId="1" type="noConversion"/>
  </si>
  <si>
    <t>U16</t>
    <phoneticPr fontId="1" type="noConversion"/>
  </si>
  <si>
    <t>U32</t>
    <phoneticPr fontId="1" type="noConversion"/>
  </si>
  <si>
    <t>Time Stamp</t>
    <phoneticPr fontId="1" type="noConversion"/>
  </si>
  <si>
    <t>전일 디멘트 로그</t>
    <phoneticPr fontId="1" type="noConversion"/>
  </si>
  <si>
    <t>ENERGY_NVRAM</t>
  </si>
  <si>
    <t>ENERGY_NVRAM</t>
    <phoneticPr fontId="1" type="noConversion"/>
  </si>
  <si>
    <t>backup image</t>
    <phoneticPr fontId="1" type="noConversion"/>
  </si>
  <si>
    <t>온도, IO</t>
    <phoneticPr fontId="1" type="noConversion"/>
  </si>
  <si>
    <t>ENERGY_LOG</t>
    <phoneticPr fontId="1" type="noConversion"/>
  </si>
  <si>
    <t>this day</t>
    <phoneticPr fontId="1" type="noConversion"/>
  </si>
  <si>
    <t>last day</t>
    <phoneticPr fontId="1" type="noConversion"/>
  </si>
  <si>
    <t>DEMAND</t>
    <phoneticPr fontId="1" type="noConversion"/>
  </si>
  <si>
    <t>max/min reset period</t>
    <phoneticPr fontId="1" type="noConversion"/>
  </si>
  <si>
    <t>0: daily
1: weekly
2: monthly</t>
    <phoneticPr fontId="1" type="noConversion"/>
  </si>
  <si>
    <t>Max/Min last data</t>
    <phoneticPr fontId="1" type="noConversion"/>
  </si>
  <si>
    <t xml:space="preserve"> </t>
    <phoneticPr fontId="1" type="noConversion"/>
  </si>
  <si>
    <t>Time Stamp(Demand Log 시작일)</t>
    <phoneticPr fontId="1" type="noConversion"/>
  </si>
  <si>
    <t xml:space="preserve"> </t>
    <phoneticPr fontId="1" type="noConversion"/>
  </si>
  <si>
    <t>Disturbance Type</t>
  </si>
  <si>
    <t>Typical Duration</t>
  </si>
  <si>
    <t>Typical Voltage Magnitude</t>
  </si>
  <si>
    <t>Short duration variation</t>
  </si>
  <si>
    <t>Sag</t>
  </si>
  <si>
    <t>Instantaneous</t>
  </si>
  <si>
    <t>0.5–30 cycle</t>
  </si>
  <si>
    <t>0.1–0.9 pu</t>
  </si>
  <si>
    <t>Momentary</t>
  </si>
  <si>
    <t>30 cycle to 3 s</t>
  </si>
  <si>
    <t>Temporary</t>
  </si>
  <si>
    <t>3 s to 1 min</t>
  </si>
  <si>
    <t>Swell</t>
  </si>
  <si>
    <t>1.1–1.8 pu</t>
  </si>
  <si>
    <t>1.1–1.4 pu</t>
  </si>
  <si>
    <t>1.1–1.2 pu</t>
  </si>
  <si>
    <t>Interruption</t>
  </si>
  <si>
    <t>0.5 cycle to 3 s</t>
  </si>
  <si>
    <t>Long duration variation</t>
  </si>
  <si>
    <t>Sustained interruption</t>
  </si>
  <si>
    <t>0.0 pu</t>
  </si>
  <si>
    <t>Under voltages</t>
  </si>
  <si>
    <t>0.8–0.9 pu</t>
  </si>
  <si>
    <t>Over voltages</t>
  </si>
  <si>
    <t>Voltage imbalance</t>
  </si>
  <si>
    <t>Magnitude imbalance</t>
  </si>
  <si>
    <t>Steady state</t>
  </si>
  <si>
    <t>Phase imbalance</t>
  </si>
  <si>
    <t>Waveform distortions</t>
  </si>
  <si>
    <t>DC offset</t>
  </si>
  <si>
    <t>0–0.1%</t>
  </si>
  <si>
    <t>Harmonics</t>
  </si>
  <si>
    <t>0–20%</t>
  </si>
  <si>
    <t>Interharmonics</t>
  </si>
  <si>
    <t>0–2%</t>
  </si>
  <si>
    <t>Noise</t>
  </si>
  <si>
    <t>0–1%</t>
  </si>
  <si>
    <t>Voltage flicker</t>
  </si>
  <si>
    <t>Intermittent</t>
  </si>
  <si>
    <t>0.1–7%</t>
  </si>
  <si>
    <t>Power frequency variations</t>
  </si>
  <si>
    <t>0.95–1.05 pu</t>
  </si>
  <si>
    <t>1 min</t>
    <phoneticPr fontId="1" type="noConversion"/>
  </si>
  <si>
    <t>10 s</t>
    <phoneticPr fontId="1" type="noConversion"/>
  </si>
  <si>
    <t>0.1 pu</t>
    <phoneticPr fontId="1" type="noConversion"/>
  </si>
  <si>
    <t>UTC Time</t>
    <phoneticPr fontId="1" type="noConversion"/>
  </si>
  <si>
    <t>DI 상태</t>
  </si>
  <si>
    <t>U16</t>
    <phoneticPr fontId="1" type="noConversion"/>
  </si>
  <si>
    <t xml:space="preserve">DIO, DCM의 DO 상태
2018-4-17타입수정
</t>
    <phoneticPr fontId="1" type="noConversion"/>
  </si>
  <si>
    <t>U16</t>
    <phoneticPr fontId="1" type="noConversion"/>
  </si>
  <si>
    <t>DO status #0</t>
  </si>
  <si>
    <t>DIO, DCM의DO 상태</t>
  </si>
  <si>
    <t>U16</t>
    <phoneticPr fontId="1" type="noConversion"/>
  </si>
  <si>
    <t>AI #0/DCM Volt</t>
  </si>
  <si>
    <t>AIO, RTD, DCM의 AI 값</t>
  </si>
  <si>
    <t>AI #1/DCM I1</t>
  </si>
  <si>
    <t>AI #2/DCM I2</t>
  </si>
  <si>
    <t>A0 #0</t>
    <phoneticPr fontId="1" type="noConversion"/>
  </si>
  <si>
    <t>AIO의 AO 값</t>
    <phoneticPr fontId="1" type="noConversion"/>
  </si>
  <si>
    <t>IOM Type</t>
    <phoneticPr fontId="1" type="noConversion"/>
  </si>
  <si>
    <t>1: DIO#1, 
2: DIO#2
3: RTD#1, 
4: RTD#2
5:AIO#1
6:AIO#2
7:DCM#1
8:DCM#2
10:Eth</t>
    <phoneticPr fontId="1" type="noConversion"/>
  </si>
  <si>
    <t>U16</t>
    <phoneticPr fontId="1" type="noConversion"/>
  </si>
  <si>
    <t>DB flag</t>
    <phoneticPr fontId="1" type="noConversion"/>
  </si>
  <si>
    <t>database download flag</t>
    <phoneticPr fontId="1" type="noConversion"/>
  </si>
  <si>
    <t>subType</t>
    <phoneticPr fontId="1" type="noConversion"/>
  </si>
  <si>
    <t>Sub Type(DIOV1: 0, DIOV2: 1)</t>
    <phoneticPr fontId="1" type="noConversion"/>
  </si>
  <si>
    <t>2018-04-17(DI6DO2와  DI8DO2 구별용도)</t>
    <phoneticPr fontId="1" type="noConversion"/>
  </si>
  <si>
    <t>Count</t>
    <phoneticPr fontId="1" type="noConversion"/>
  </si>
  <si>
    <t>SOE Count, Dump 후 clear</t>
    <phoneticPr fontId="1" type="noConversion"/>
  </si>
  <si>
    <t>U16</t>
    <phoneticPr fontId="1" type="noConversion"/>
  </si>
  <si>
    <t>Time Stamp</t>
    <phoneticPr fontId="1" type="noConversion"/>
  </si>
  <si>
    <t>#0</t>
    <phoneticPr fontId="1" type="noConversion"/>
  </si>
  <si>
    <t>TS</t>
    <phoneticPr fontId="1" type="noConversion"/>
  </si>
  <si>
    <t>DI Status</t>
    <phoneticPr fontId="1" type="noConversion"/>
  </si>
  <si>
    <t>IOM ID</t>
    <phoneticPr fontId="1" type="noConversion"/>
  </si>
  <si>
    <t>#1</t>
  </si>
  <si>
    <t>#2</t>
  </si>
  <si>
    <t>TS</t>
    <phoneticPr fontId="1" type="noConversion"/>
  </si>
  <si>
    <t>#3</t>
  </si>
  <si>
    <t>#4</t>
  </si>
  <si>
    <t>#5</t>
  </si>
  <si>
    <t>TS</t>
    <phoneticPr fontId="1" type="noConversion"/>
  </si>
  <si>
    <t>#6</t>
  </si>
  <si>
    <t>#7</t>
  </si>
  <si>
    <t>#8</t>
  </si>
  <si>
    <t>#9</t>
  </si>
  <si>
    <t>#10</t>
  </si>
  <si>
    <t>#11</t>
  </si>
  <si>
    <t>#12</t>
  </si>
  <si>
    <t>TS</t>
    <phoneticPr fontId="1" type="noConversion"/>
  </si>
  <si>
    <t>#13</t>
  </si>
  <si>
    <t>#14</t>
  </si>
  <si>
    <t>#15</t>
  </si>
  <si>
    <t>Enable</t>
    <phoneticPr fontId="1" type="noConversion"/>
  </si>
  <si>
    <t>TimeStamp</t>
    <phoneticPr fontId="1" type="noConversion"/>
  </si>
  <si>
    <t>TS</t>
  </si>
  <si>
    <t>(0=state, 1=pulse)</t>
  </si>
  <si>
    <t>DI 설정</t>
  </si>
  <si>
    <t>DI debounce #0</t>
  </si>
  <si>
    <t>0~255</t>
    <phoneticPr fontId="1" type="noConversion"/>
  </si>
  <si>
    <t>DI debounce #1</t>
  </si>
  <si>
    <t>DI debounce #2</t>
  </si>
  <si>
    <t>DI debounce #3</t>
  </si>
  <si>
    <t>DI debounce #4</t>
  </si>
  <si>
    <t>DI debounce #5</t>
  </si>
  <si>
    <t>DI debounce #6</t>
  </si>
  <si>
    <t>DI debounce #7</t>
  </si>
  <si>
    <t>PI Scale #0</t>
  </si>
  <si>
    <t>1 ~ 65535</t>
    <phoneticPr fontId="1" type="noConversion"/>
  </si>
  <si>
    <t>PI Scale #1</t>
  </si>
  <si>
    <t>PI Scale #2</t>
  </si>
  <si>
    <t>PI Scale #3</t>
  </si>
  <si>
    <t>PI Scale #4</t>
  </si>
  <si>
    <t>PI Scale #5</t>
  </si>
  <si>
    <t>PI Scale #6</t>
  </si>
  <si>
    <t>U16</t>
    <phoneticPr fontId="1" type="noConversion"/>
  </si>
  <si>
    <t>PI Scale #7</t>
  </si>
  <si>
    <t>DO TYPE #0</t>
  </si>
  <si>
    <t>(0=Relay, 1=alarm)</t>
    <phoneticPr fontId="1" type="noConversion"/>
  </si>
  <si>
    <t>DO</t>
  </si>
  <si>
    <t>DO TYPE #1</t>
  </si>
  <si>
    <t>DO TYPE #2</t>
  </si>
  <si>
    <t>DO TYPE #3</t>
  </si>
  <si>
    <t>DO TYPE #4</t>
  </si>
  <si>
    <t>DO TYPE #5</t>
  </si>
  <si>
    <t>0: Latch type, 아니면 On Timer</t>
    <phoneticPr fontId="1" type="noConversion"/>
  </si>
  <si>
    <t>AI #0 gain</t>
    <phoneticPr fontId="1" type="noConversion"/>
  </si>
  <si>
    <t>AI</t>
  </si>
  <si>
    <t>AI #0 offset</t>
    <phoneticPr fontId="1" type="noConversion"/>
  </si>
  <si>
    <t>AI #1 gain</t>
  </si>
  <si>
    <t>float</t>
    <phoneticPr fontId="1" type="noConversion"/>
  </si>
  <si>
    <t>AI #1 offset</t>
    <phoneticPr fontId="1" type="noConversion"/>
  </si>
  <si>
    <t>AI #2 gain</t>
  </si>
  <si>
    <t>float</t>
    <phoneticPr fontId="1" type="noConversion"/>
  </si>
  <si>
    <t>AI #2 offset</t>
  </si>
  <si>
    <t>AI #3 gain</t>
  </si>
  <si>
    <t>AI #3 offset</t>
  </si>
  <si>
    <t>DCM Shunt Type #0</t>
  </si>
  <si>
    <t>DCM 설정</t>
  </si>
  <si>
    <t>DCM Ratio #0</t>
  </si>
  <si>
    <t>DCM Shunt Type #1</t>
  </si>
  <si>
    <t>DCM Ratio #1</t>
  </si>
  <si>
    <t>AO Data Index #0</t>
  </si>
  <si>
    <t>AO</t>
  </si>
  <si>
    <t>AO Data Index #1</t>
  </si>
  <si>
    <t>float</t>
    <phoneticPr fontId="1" type="noConversion"/>
  </si>
  <si>
    <t>float</t>
    <phoneticPr fontId="1" type="noConversion"/>
  </si>
  <si>
    <t>DO status #6</t>
  </si>
  <si>
    <t>DO status #7</t>
  </si>
  <si>
    <t>reserved</t>
    <phoneticPr fontId="1" type="noConversion"/>
  </si>
  <si>
    <t>0 ~ 10000</t>
    <phoneticPr fontId="1" type="noConversion"/>
  </si>
  <si>
    <t>Eth. Module, 배터리 전압</t>
    <phoneticPr fontId="1" type="noConversion"/>
  </si>
  <si>
    <t>battery Control</t>
    <phoneticPr fontId="1" type="noConversion"/>
  </si>
  <si>
    <t>1. Batt On, 2. Batt Off</t>
    <phoneticPr fontId="1" type="noConversion"/>
  </si>
  <si>
    <t>command</t>
    <phoneticPr fontId="1" type="noConversion"/>
  </si>
  <si>
    <t>Volt level</t>
    <phoneticPr fontId="1" type="noConversion"/>
  </si>
  <si>
    <t>1: On, 2: Off</t>
    <phoneticPr fontId="1" type="noConversion"/>
  </si>
  <si>
    <t xml:space="preserve"> </t>
    <phoneticPr fontId="1" type="noConversion"/>
  </si>
  <si>
    <t xml:space="preserve"> </t>
    <phoneticPr fontId="1" type="noConversion"/>
  </si>
  <si>
    <t>200mA:1.5mA</t>
    <phoneticPr fontId="1" type="noConversion"/>
  </si>
  <si>
    <t>Neutral Current</t>
    <phoneticPr fontId="1" type="noConversion"/>
  </si>
  <si>
    <t>ZCT Type
1: 200mV:100mV
2: 200mV:1.5mA
3: 200mV:0.1mA</t>
    <phoneticPr fontId="1" type="noConversion"/>
  </si>
  <si>
    <t>ZCT Scale</t>
    <phoneticPr fontId="1" type="noConversion"/>
  </si>
  <si>
    <t>reserved</t>
    <phoneticPr fontId="1" type="noConversion"/>
  </si>
  <si>
    <t>전압(mV)</t>
    <phoneticPr fontId="1" type="noConversion"/>
  </si>
  <si>
    <t>200mA:100mV CT, 
내부 부담 저항: 1.2k
외부 부담 저항 : 66.6</t>
    <phoneticPr fontId="1" type="noConversion"/>
  </si>
  <si>
    <t xml:space="preserve"> </t>
    <phoneticPr fontId="1" type="noConversion"/>
  </si>
  <si>
    <t>I-range</t>
    <phoneticPr fontId="1" type="noConversion"/>
  </si>
  <si>
    <t>Event Log</t>
    <phoneticPr fontId="1" type="noConversion"/>
  </si>
  <si>
    <t>Start Time</t>
    <phoneticPr fontId="1" type="noConversion"/>
  </si>
  <si>
    <t>msec</t>
    <phoneticPr fontId="1" type="noConversion"/>
  </si>
  <si>
    <t>duration</t>
    <phoneticPr fontId="1" type="noConversion"/>
  </si>
  <si>
    <t>type</t>
    <phoneticPr fontId="1" type="noConversion"/>
  </si>
  <si>
    <t>mask</t>
    <phoneticPr fontId="1" type="noConversion"/>
  </si>
  <si>
    <t>U16</t>
    <phoneticPr fontId="1" type="noConversion"/>
  </si>
  <si>
    <t>level[0]</t>
    <phoneticPr fontId="1" type="noConversion"/>
  </si>
  <si>
    <t>level[1]</t>
  </si>
  <si>
    <t>level[2]</t>
  </si>
  <si>
    <t>float</t>
    <phoneticPr fontId="1" type="noConversion"/>
  </si>
  <si>
    <t>Event Log 2nd</t>
    <phoneticPr fontId="1" type="noConversion"/>
  </si>
  <si>
    <t>Event Log 3rd</t>
    <phoneticPr fontId="1" type="noConversion"/>
  </si>
  <si>
    <t>Event Log 4th</t>
    <phoneticPr fontId="1" type="noConversion"/>
  </si>
  <si>
    <t>Event Log 5th</t>
  </si>
  <si>
    <t>Event Log 6th</t>
  </si>
  <si>
    <t>Event Log 7th</t>
  </si>
  <si>
    <t>Event Log 8th</t>
  </si>
  <si>
    <t xml:space="preserve"> </t>
    <phoneticPr fontId="1" type="noConversion"/>
  </si>
  <si>
    <t xml:space="preserve"> </t>
    <phoneticPr fontId="1" type="noConversion"/>
  </si>
  <si>
    <t>120 ~ 300%</t>
    <phoneticPr fontId="1" type="noConversion"/>
  </si>
  <si>
    <t>4~10% (120 ~ 320%)</t>
    <phoneticPr fontId="1" type="noConversion"/>
  </si>
  <si>
    <t>200 ~ 1000ms</t>
    <phoneticPr fontId="1" type="noConversion"/>
  </si>
  <si>
    <t>* range 확장</t>
    <phoneticPr fontId="1" type="noConversion"/>
  </si>
  <si>
    <t>정격의 2배</t>
    <phoneticPr fontId="1" type="noConversion"/>
  </si>
  <si>
    <t xml:space="preserve">Swell Level(%), 110~200~ </t>
    <phoneticPr fontId="1" type="noConversion"/>
  </si>
  <si>
    <t xml:space="preserve"> &lt; 90%</t>
    <phoneticPr fontId="1" type="noConversion"/>
  </si>
  <si>
    <t xml:space="preserve"> &gt; 110%</t>
    <phoneticPr fontId="1" type="noConversion"/>
  </si>
  <si>
    <t xml:space="preserve"> &lt; 5%</t>
    <phoneticPr fontId="1" type="noConversion"/>
  </si>
  <si>
    <t>unused</t>
    <phoneticPr fontId="1" type="noConversion"/>
  </si>
  <si>
    <t>holdOff Cycle</t>
    <phoneticPr fontId="1" type="noConversion"/>
  </si>
  <si>
    <t xml:space="preserve"> </t>
    <phoneticPr fontId="1" type="noConversion"/>
  </si>
  <si>
    <t>event Count</t>
    <phoneticPr fontId="1" type="noConversion"/>
  </si>
  <si>
    <t xml:space="preserve">bit 0: Freq Var1
bit 1: Freq Var2
bit 2: Volt Var1 L1
bit 3: Volt Var1 L2
bit 4: Volt Var1 L3
bit 5: Volt Var2 L1
bit 6: Volt Var2 L2
bit 7: Volt Var2 L3
bit 8: Unbalance
bit 9:  Volt THD L1
bit 10: Volt THD L2
bit 11: Volt THD L3
bit 12: Volt HD L1
bit 13: Volt HD L2
bit 14: Volt HD L3
bit 15: Pst L1
bit 16: Pst L2
bit 17: Pst L3
bit 18: Plt L1
bit 19: Plt L2
bit 20: Plt L3
bit 21: SigVolt L1
bit 22: SigVolt L2
bit 23: SigVolt L3
[status]
0: OK
1: failed
</t>
    <phoneticPr fontId="1" type="noConversion"/>
  </si>
  <si>
    <t>Ext. 5A CT ?</t>
    <phoneticPr fontId="1" type="noConversion"/>
  </si>
  <si>
    <t>200mA:0.1mA</t>
    <phoneticPr fontId="1" type="noConversion"/>
  </si>
  <si>
    <t xml:space="preserve"> </t>
    <phoneticPr fontId="1" type="noConversion"/>
  </si>
  <si>
    <t>200mA:100mV 타입</t>
    <phoneticPr fontId="1" type="noConversion"/>
  </si>
  <si>
    <t xml:space="preserve">200mA:100mV
@2k </t>
    <phoneticPr fontId="1" type="noConversion"/>
  </si>
  <si>
    <t xml:space="preserve">1000mA:100mV
@120 </t>
    <phoneticPr fontId="1" type="noConversion"/>
  </si>
  <si>
    <t>500mA:100mV
@300</t>
    <phoneticPr fontId="1" type="noConversion"/>
  </si>
  <si>
    <t xml:space="preserve"> </t>
    <phoneticPr fontId="1" type="noConversion"/>
  </si>
  <si>
    <t>R1</t>
    <phoneticPr fontId="1" type="noConversion"/>
  </si>
  <si>
    <t>R2</t>
    <phoneticPr fontId="1" type="noConversion"/>
  </si>
  <si>
    <t>RC</t>
    <phoneticPr fontId="1" type="noConversion"/>
  </si>
  <si>
    <t>In(Calculated)</t>
    <phoneticPr fontId="1" type="noConversion"/>
  </si>
  <si>
    <t>Ia+Ib+Ic+In = Ig</t>
    <phoneticPr fontId="1" type="noConversion"/>
  </si>
  <si>
    <t>1. 5A: -3P4W(In) -3P3W(Ig), 2. AT/VT: Ig로 사용</t>
    <phoneticPr fontId="1" type="noConversion"/>
  </si>
  <si>
    <t>1. 5A: -3P4W(Ig=Ia+Ib+Ic+In), -3P3W(Ig=Ia+Ib+Ic), 2. AT/VT: 5A와 동일</t>
    <phoneticPr fontId="1" type="noConversion"/>
  </si>
  <si>
    <t>Z Current(Rb1=300, Rb2=?)</t>
    <phoneticPr fontId="1" type="noConversion"/>
  </si>
  <si>
    <t xml:space="preserve"> </t>
    <phoneticPr fontId="1" type="noConversion"/>
  </si>
  <si>
    <t>Z Current(Rb1=3.2)</t>
    <phoneticPr fontId="1" type="noConversion"/>
  </si>
  <si>
    <t xml:space="preserve"> </t>
    <phoneticPr fontId="1" type="noConversion"/>
  </si>
  <si>
    <t>DI[1..16]</t>
    <phoneticPr fontId="1" type="noConversion"/>
  </si>
  <si>
    <t>DO[1..12]</t>
    <phoneticPr fontId="1" type="noConversion"/>
  </si>
  <si>
    <t>AO[1..4]</t>
    <phoneticPr fontId="1" type="noConversion"/>
  </si>
  <si>
    <t xml:space="preserve"> </t>
    <phoneticPr fontId="1" type="noConversion"/>
  </si>
  <si>
    <t>AI[1..8] or Temp[1..8] or DCM</t>
    <phoneticPr fontId="1" type="noConversion"/>
  </si>
  <si>
    <t>Ethernet Module Battey Volt</t>
    <phoneticPr fontId="1" type="noConversion"/>
  </si>
  <si>
    <t>In-ref, 1=0.1</t>
    <phoneticPr fontId="1" type="noConversion"/>
  </si>
  <si>
    <t>2020.3.13</t>
    <phoneticPr fontId="1" type="noConversion"/>
  </si>
  <si>
    <t>Calibration command
0: Enable Calibration
1: U gain
2: I gain
3: W gain
4: Ph gain
5: clear V
6: clear I
7: clear W
8: clear phase
9: IN gain
10: clear IN
11: Disable Calibration
12: save Calibration
13: Upp gain
14: clear Upp gain
15: set dcos
16: clear DcOffset
17: ---
18: ---</t>
    <phoneticPr fontId="1" type="noConversion"/>
  </si>
  <si>
    <t>0: None
1: Event Only, 
2: Wave Capture</t>
    <phoneticPr fontId="1" type="noConversion"/>
  </si>
  <si>
    <t>0: None
1: Event Only, 
2: Wave Capture</t>
    <phoneticPr fontId="1" type="noConversion"/>
  </si>
  <si>
    <t>0: None
1: Event Only, 
2: Wave Capture&amp;RMS</t>
    <phoneticPr fontId="1" type="noConversion"/>
  </si>
  <si>
    <t>Sag Coount</t>
    <phoneticPr fontId="1" type="noConversion"/>
  </si>
  <si>
    <t>Swell Count</t>
    <phoneticPr fontId="1" type="noConversion"/>
  </si>
  <si>
    <t>PQ Event Counter</t>
    <phoneticPr fontId="1" type="noConversion"/>
  </si>
  <si>
    <t xml:space="preserve">Clear PQ Event Count </t>
    <phoneticPr fontId="1" type="noConversion"/>
  </si>
  <si>
    <t>CT2
0: 5A
1: 100mA/333mV
2: Rogowski</t>
    <phoneticPr fontId="1" type="noConversion"/>
  </si>
  <si>
    <t>Max. Demand for current TDD(A) - unused</t>
    <phoneticPr fontId="1" type="noConversion"/>
  </si>
  <si>
    <t>Target Demand (W)</t>
    <phoneticPr fontId="1" type="noConversion"/>
  </si>
  <si>
    <t>분단위</t>
    <phoneticPr fontId="1" type="noConversion"/>
  </si>
  <si>
    <t>S16</t>
    <phoneticPr fontId="1" type="noConversion"/>
  </si>
  <si>
    <t>Time Zone (~720 ~ 720)</t>
    <phoneticPr fontId="1" type="noConversion"/>
  </si>
  <si>
    <t>RS485 Master Mode 
0: disable
1: Serial Temp Sensor
2: Gateway</t>
    <phoneticPr fontId="1" type="noConversion"/>
  </si>
  <si>
    <t>type</t>
    <phoneticPr fontId="1" type="noConversion"/>
  </si>
  <si>
    <t>V_FULL</t>
    <phoneticPr fontId="1" type="noConversion"/>
  </si>
  <si>
    <t>PICK_UP_VOLT(raw)</t>
    <phoneticPr fontId="1" type="noConversion"/>
  </si>
  <si>
    <t>RMS_MAX(raw)</t>
    <phoneticPr fontId="1" type="noConversion"/>
  </si>
  <si>
    <t>pt ratio 적용전에 낮은전압은 버린다</t>
    <phoneticPr fontId="1" type="noConversion"/>
  </si>
  <si>
    <t>WAVE_MAX</t>
    <phoneticPr fontId="1" type="noConversion"/>
  </si>
  <si>
    <t>V_FULL</t>
    <phoneticPr fontId="1" type="noConversion"/>
  </si>
  <si>
    <t>PT1</t>
    <phoneticPr fontId="1" type="noConversion"/>
  </si>
  <si>
    <t>PT2</t>
    <phoneticPr fontId="1" type="noConversion"/>
  </si>
  <si>
    <t>VNORM</t>
    <phoneticPr fontId="1" type="noConversion"/>
  </si>
  <si>
    <t xml:space="preserve"> </t>
    <phoneticPr fontId="1" type="noConversion"/>
  </si>
  <si>
    <t xml:space="preserve"> </t>
    <phoneticPr fontId="1" type="noConversion"/>
  </si>
  <si>
    <t>level</t>
    <phoneticPr fontId="1" type="noConversion"/>
  </si>
  <si>
    <t>%</t>
    <phoneticPr fontId="1" type="noConversion"/>
  </si>
  <si>
    <t>detect level (DC)</t>
    <phoneticPr fontId="1" type="noConversion"/>
  </si>
  <si>
    <t>I_FULL_5A</t>
    <phoneticPr fontId="1" type="noConversion"/>
  </si>
  <si>
    <t>INORM</t>
    <phoneticPr fontId="1" type="noConversion"/>
  </si>
  <si>
    <t>VNORM level(WAVE)</t>
    <phoneticPr fontId="1" type="noConversion"/>
  </si>
  <si>
    <t>Detect Level(WAVE)</t>
    <phoneticPr fontId="1" type="noConversion"/>
  </si>
  <si>
    <t>detect level (DC)</t>
    <phoneticPr fontId="1" type="noConversion"/>
  </si>
  <si>
    <t>132Vrms에 대한 peak</t>
    <phoneticPr fontId="1" type="noConversion"/>
  </si>
  <si>
    <t>126Vrms에 대한 peak</t>
    <phoneticPr fontId="1" type="noConversion"/>
  </si>
  <si>
    <t>이벤트 표시 Level</t>
    <phoneticPr fontId="1" type="noConversion"/>
  </si>
  <si>
    <t>CT2</t>
    <phoneticPr fontId="1" type="noConversion"/>
  </si>
  <si>
    <t>I_FULL</t>
    <phoneticPr fontId="1" type="noConversion"/>
  </si>
  <si>
    <t>CT1</t>
    <phoneticPr fontId="1" type="noConversion"/>
  </si>
  <si>
    <t>INORM level(WAVE)</t>
    <phoneticPr fontId="1" type="noConversion"/>
  </si>
  <si>
    <t>100mA</t>
    <phoneticPr fontId="1" type="noConversion"/>
  </si>
  <si>
    <t>5A</t>
    <phoneticPr fontId="1" type="noConversion"/>
  </si>
  <si>
    <t>reverse scale</t>
    <phoneticPr fontId="1" type="noConversion"/>
  </si>
  <si>
    <t>reverse scale</t>
    <phoneticPr fontId="1" type="noConversion"/>
  </si>
  <si>
    <t>I_FULL(mA)</t>
    <phoneticPr fontId="1" type="noConversion"/>
  </si>
  <si>
    <t>CT1(A)</t>
    <phoneticPr fontId="1" type="noConversion"/>
  </si>
  <si>
    <t>CT2(mA)</t>
    <phoneticPr fontId="1" type="noConversion"/>
  </si>
  <si>
    <t>CT ratio 적용전에 낮은전압은 버린다</t>
    <phoneticPr fontId="1" type="noConversion"/>
  </si>
  <si>
    <t>ct ratio 적용전에 낮은전압은 버린다</t>
    <phoneticPr fontId="1" type="noConversion"/>
  </si>
  <si>
    <t>I_FULL_100mA</t>
    <phoneticPr fontId="1" type="noConversion"/>
  </si>
  <si>
    <t>PICK_UP VOLT</t>
    <phoneticPr fontId="1" type="noConversion"/>
  </si>
  <si>
    <t>PICK_UP Current</t>
    <phoneticPr fontId="1" type="noConversion"/>
  </si>
  <si>
    <t>PICK_UP Current(raw)</t>
    <phoneticPr fontId="1" type="noConversion"/>
  </si>
  <si>
    <t>1A*0.0005</t>
    <phoneticPr fontId="1" type="noConversion"/>
  </si>
  <si>
    <t>File Sysetem Capacity(????)</t>
    <phoneticPr fontId="1" type="noConversion"/>
  </si>
  <si>
    <t>1. 전력품질 로그 파일</t>
    <phoneticPr fontId="1" type="noConversion"/>
  </si>
  <si>
    <t>1) 파일위치 : PQ_LOG</t>
    <phoneticPr fontId="1" type="noConversion"/>
  </si>
  <si>
    <t>2) 파일명 : QL1_YYYYMMDD.d</t>
    <phoneticPr fontId="1" type="noConversion"/>
  </si>
  <si>
    <t>2. 전력품질 주간 보고서</t>
    <phoneticPr fontId="1" type="noConversion"/>
  </si>
  <si>
    <t>1) 파일위치 : PQ_Report</t>
    <phoneticPr fontId="1" type="noConversion"/>
  </si>
  <si>
    <t>2) 파일명 : QW1_YYYYMMDD.d</t>
    <phoneticPr fontId="1" type="noConversion"/>
  </si>
  <si>
    <t>3) 파일생성 주기 : 1주</t>
    <phoneticPr fontId="1" type="noConversion"/>
  </si>
  <si>
    <t>3) 파일 생성 주기 : 1주 (매주 일요일 자정 부터 시작, 다음 주 일요일 자정에 완료)</t>
    <phoneticPr fontId="1" type="noConversion"/>
  </si>
  <si>
    <t>4) 파일 크기 : 768 x (6 * 24 * 7) = 777144</t>
    <phoneticPr fontId="1" type="noConversion"/>
  </si>
  <si>
    <t>4) 파일크기 : 300 + 이벤트카운트 x 26(이벤트레코드)</t>
    <phoneticPr fontId="1" type="noConversion"/>
  </si>
  <si>
    <t>3. PQ로그 및 이벤트 파일 명명 규칙</t>
    <phoneticPr fontId="1" type="noConversion"/>
  </si>
  <si>
    <t>주간 전력품질보고서</t>
    <phoneticPr fontId="1" type="noConversion"/>
  </si>
  <si>
    <t>scale</t>
    <phoneticPr fontId="1" type="noConversion"/>
  </si>
  <si>
    <t>pos</t>
    <phoneticPr fontId="1" type="noConversion"/>
  </si>
  <si>
    <t>sampleRate</t>
    <phoneticPr fontId="1" type="noConversion"/>
  </si>
  <si>
    <t>S32</t>
    <phoneticPr fontId="1" type="noConversion"/>
  </si>
  <si>
    <t>Wave Capture</t>
    <phoneticPr fontId="1" type="noConversion"/>
  </si>
  <si>
    <t>RMS Capture</t>
    <phoneticPr fontId="1" type="noConversion"/>
  </si>
  <si>
    <t>5. Transient Voltage 발생시 캡춰 파일</t>
    <phoneticPr fontId="1" type="noConversion"/>
  </si>
  <si>
    <t>1) 파일 위치 : PQ_Trigger/</t>
    <phoneticPr fontId="1" type="noConversion"/>
  </si>
  <si>
    <t>4. Sag/Swell 발생시 캡춰 파일</t>
    <phoneticPr fontId="1" type="noConversion"/>
  </si>
  <si>
    <r>
      <t>2) Wave Capture 파일명 
- Sag : WSAG_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
- Swell : WSWL_YYYYMMDDThhmmSS_sss.d</t>
    </r>
    <phoneticPr fontId="1" type="noConversion"/>
  </si>
  <si>
    <t>3) wave capture 파일 layout (8ksps)</t>
    <phoneticPr fontId="1" type="noConversion"/>
  </si>
  <si>
    <r>
      <t>4) RMS Capture 파일명 
- Sag : DSAG_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
- Swell : DSWL_YYYYMMDDThhmmSS_sss.d</t>
    </r>
    <phoneticPr fontId="1" type="noConversion"/>
  </si>
  <si>
    <t>5) RMS capture File layout</t>
    <phoneticPr fontId="1" type="noConversion"/>
  </si>
  <si>
    <t>1) 파일 위치 : PQ_Transient/</t>
    <phoneticPr fontId="1" type="noConversion"/>
  </si>
  <si>
    <r>
      <t>2) Wave Capture 파일명 
- WTV_</t>
    </r>
    <r>
      <rPr>
        <i/>
        <sz val="10"/>
        <color rgb="FF0070C0"/>
        <rFont val="맑은 고딕"/>
        <family val="3"/>
        <charset val="129"/>
        <scheme val="minor"/>
      </rPr>
      <t>YYYYMMDD</t>
    </r>
    <r>
      <rPr>
        <b/>
        <sz val="10"/>
        <color theme="1"/>
        <rFont val="맑은 고딕"/>
        <family val="3"/>
        <charset val="129"/>
        <scheme val="minor"/>
      </rPr>
      <t>T</t>
    </r>
    <r>
      <rPr>
        <i/>
        <sz val="10"/>
        <color rgb="FF0070C0"/>
        <rFont val="맑은 고딕"/>
        <family val="3"/>
        <charset val="129"/>
        <scheme val="minor"/>
      </rPr>
      <t>hhmmSS_sss</t>
    </r>
    <r>
      <rPr>
        <sz val="10"/>
        <color rgb="FF0070C0"/>
        <rFont val="맑은 고딕"/>
        <family val="3"/>
        <charset val="129"/>
        <scheme val="minor"/>
      </rPr>
      <t>.</t>
    </r>
    <r>
      <rPr>
        <sz val="10"/>
        <color theme="1"/>
        <rFont val="맑은 고딕"/>
        <family val="3"/>
        <charset val="129"/>
        <scheme val="minor"/>
      </rPr>
      <t>d (YYYY:year, MM: month, DD:day, hh:hour, mm:minute, SS:second, sss: milli second)</t>
    </r>
    <phoneticPr fontId="1" type="noConversion"/>
  </si>
  <si>
    <t>3) wave capture 파일 layout (32ksps)</t>
    <phoneticPr fontId="1" type="noConversion"/>
  </si>
  <si>
    <t>File Name : qw1_20190908.d</t>
    <phoneticPr fontId="1" type="noConversion"/>
  </si>
  <si>
    <t>1. PQ 로그 파일  : ql1_20200503.d</t>
    <phoneticPr fontId="1" type="noConversion"/>
  </si>
  <si>
    <t>1) 주파수</t>
    <phoneticPr fontId="1" type="noConversion"/>
  </si>
  <si>
    <t>2) Voltage</t>
    <phoneticPr fontId="1" type="noConversion"/>
  </si>
  <si>
    <t>3) 불평형률</t>
    <phoneticPr fontId="1" type="noConversion"/>
  </si>
  <si>
    <t>4)총고조파 함유율</t>
    <phoneticPr fontId="1" type="noConversion"/>
  </si>
  <si>
    <t>2. PQ 리포트 파일 : qw1_20200503.d</t>
    <phoneticPr fontId="1" type="noConversion"/>
  </si>
  <si>
    <t>1) 주간보고서</t>
    <phoneticPr fontId="1" type="noConversion"/>
  </si>
  <si>
    <t>3. PQ 리포트 파일 : qw1_20190908.d</t>
    <phoneticPr fontId="1" type="noConversion"/>
  </si>
  <si>
    <t>1) ITIC Curve</t>
    <phoneticPr fontId="1" type="noConversion"/>
  </si>
  <si>
    <t>scale factor</t>
    <phoneticPr fontId="1" type="noConversion"/>
  </si>
  <si>
    <t>이벤트 발생위치</t>
    <phoneticPr fontId="1" type="noConversion"/>
  </si>
  <si>
    <t>sampling 주파수</t>
    <phoneticPr fontId="1" type="noConversion"/>
  </si>
  <si>
    <t>L1 전압 sample</t>
    <phoneticPr fontId="1" type="noConversion"/>
  </si>
  <si>
    <t>L2 전압 sample</t>
    <phoneticPr fontId="1" type="noConversion"/>
  </si>
  <si>
    <t>L3 전압 sample</t>
    <phoneticPr fontId="1" type="noConversion"/>
  </si>
  <si>
    <t>이벤트 발생 시간</t>
    <phoneticPr fontId="1" type="noConversion"/>
  </si>
  <si>
    <t>이벤트 발생 phase(bit mask)</t>
    <phoneticPr fontId="1" type="noConversion"/>
  </si>
  <si>
    <t>L1 전압 RMS</t>
    <phoneticPr fontId="1" type="noConversion"/>
  </si>
  <si>
    <t>L2 전압 RMS</t>
  </si>
  <si>
    <t>L3 전압 RMS</t>
  </si>
  <si>
    <t>미사용</t>
    <phoneticPr fontId="1" type="noConversion"/>
  </si>
  <si>
    <t>이벤트 로그 카운트</t>
    <phoneticPr fontId="1" type="noConversion"/>
  </si>
  <si>
    <t>W</t>
    <phoneticPr fontId="1" type="noConversion"/>
  </si>
  <si>
    <t>VAR</t>
    <phoneticPr fontId="1" type="noConversion"/>
  </si>
  <si>
    <t>VA</t>
    <phoneticPr fontId="1" type="noConversion"/>
  </si>
  <si>
    <t>누설전류</t>
    <phoneticPr fontId="1" type="noConversion"/>
  </si>
  <si>
    <t>Onion Server Port, 0이 아니면 서버 동작</t>
    <phoneticPr fontId="1" type="noConversion"/>
  </si>
  <si>
    <t>DI Enable</t>
    <phoneticPr fontId="1" type="noConversion"/>
  </si>
  <si>
    <t>AI Enable</t>
    <phoneticPr fontId="1" type="noConversion"/>
  </si>
  <si>
    <t>설정에서 사용</t>
    <phoneticPr fontId="1" type="noConversion"/>
  </si>
  <si>
    <t>GateWay Setting
bit 0: gems3500 Meter #1 Enable
bit 1: gems3500 Meter #2 Enable
bit 2: gems3500 CB #1 Enable
bit 3: gems3500 CB #2 Enable
bit 4: gems3500 Trip #1 Enable
bit 5: gems3500 Trip #2 Enable
bit 6: gems3500 ZCT #1 Enable
bit 7: gems3500 ZCT #2 Enable</t>
    <phoneticPr fontId="1" type="noConversion"/>
  </si>
  <si>
    <t>라인주파수</t>
    <phoneticPr fontId="1" type="noConversion"/>
  </si>
  <si>
    <t>선간 전압 12</t>
    <phoneticPr fontId="1" type="noConversion"/>
  </si>
  <si>
    <t>선간 전압 23</t>
    <phoneticPr fontId="1" type="noConversion"/>
  </si>
  <si>
    <t>선간 전압 31</t>
    <phoneticPr fontId="1" type="noConversion"/>
  </si>
  <si>
    <t>유효전력 P1</t>
    <phoneticPr fontId="1" type="noConversion"/>
  </si>
  <si>
    <t>유효전력 P2</t>
  </si>
  <si>
    <t>유효전력 P3</t>
  </si>
  <si>
    <t>유효전력 P-total</t>
    <phoneticPr fontId="1" type="noConversion"/>
  </si>
  <si>
    <t>무효전력 Q1</t>
    <phoneticPr fontId="1" type="noConversion"/>
  </si>
  <si>
    <t>무효전력 Q2</t>
  </si>
  <si>
    <t>무효전력 Q3</t>
  </si>
  <si>
    <t>무효전력 Q-total</t>
    <phoneticPr fontId="1" type="noConversion"/>
  </si>
  <si>
    <t>피상전력 S1</t>
    <phoneticPr fontId="1" type="noConversion"/>
  </si>
  <si>
    <t>피상전력 S2</t>
  </si>
  <si>
    <t>피상전력 S3</t>
  </si>
  <si>
    <t>피상전력 S-total</t>
    <phoneticPr fontId="1" type="noConversion"/>
  </si>
  <si>
    <t>역률 PF-total</t>
    <phoneticPr fontId="1" type="noConversion"/>
  </si>
  <si>
    <t>역률 PF1</t>
    <phoneticPr fontId="1" type="noConversion"/>
  </si>
  <si>
    <t>역률 PF2</t>
  </si>
  <si>
    <t>역률 PF3</t>
  </si>
  <si>
    <t>import kwh(0 ~ 999,999,999.9 kw)</t>
    <phoneticPr fontId="1" type="noConversion"/>
  </si>
  <si>
    <t>누적 유효전력량</t>
    <phoneticPr fontId="1" type="noConversion"/>
  </si>
  <si>
    <t>상전압 1</t>
    <phoneticPr fontId="1" type="noConversion"/>
  </si>
  <si>
    <t>상전압 2</t>
  </si>
  <si>
    <t>상전압 3</t>
  </si>
  <si>
    <t>상전압 평균</t>
    <phoneticPr fontId="1" type="noConversion"/>
  </si>
  <si>
    <t>선간 전압 평균</t>
    <phoneticPr fontId="1" type="noConversion"/>
  </si>
  <si>
    <t>상전류 1</t>
    <phoneticPr fontId="1" type="noConversion"/>
  </si>
  <si>
    <t>상전류 2</t>
  </si>
  <si>
    <t>상전류 3</t>
  </si>
  <si>
    <t>Voltage Transfer Funtion</t>
    <phoneticPr fontId="1" type="noConversion"/>
  </si>
  <si>
    <t>Current Transfer Function</t>
    <phoneticPr fontId="1" type="noConversion"/>
  </si>
  <si>
    <t xml:space="preserve">* JN10의 부담저항이 높으면 전류구간에 따라 위상오차 발생한다 </t>
    <phoneticPr fontId="1" type="noConversion"/>
  </si>
  <si>
    <t>DAQ server ip</t>
    <phoneticPr fontId="1" type="noConversion"/>
  </si>
  <si>
    <t>DAQ interval (minute)</t>
    <phoneticPr fontId="1" type="noConversion"/>
  </si>
  <si>
    <t xml:space="preserve">DAQ device id </t>
    <phoneticPr fontId="1" type="noConversion"/>
  </si>
  <si>
    <t>DAQ bitspersample (0: 16bit, 1: 32bit)</t>
    <phoneticPr fontId="1" type="noConversion"/>
  </si>
  <si>
    <t>DAQ sampling buffer length
(0: 2k, 1: 4k, 2: 8k, 3: 16k, 4: 32k, 5: 64)</t>
    <phoneticPr fontId="1" type="noConversion"/>
  </si>
  <si>
    <t>DAQ format 
(0: wave, 1: onion)</t>
    <phoneticPr fontId="1" type="noConversion"/>
  </si>
  <si>
    <t>DAQ setting</t>
    <phoneticPr fontId="1" type="noConversion"/>
  </si>
  <si>
    <t>DAQ sampling rate
(0: 2k, 1: 4k, 2: 8k, 3: 16k, 4: 32k)</t>
    <phoneticPr fontId="1" type="noConversion"/>
  </si>
  <si>
    <t>DAQ enable</t>
    <phoneticPr fontId="1" type="noConversion"/>
  </si>
  <si>
    <t>DAQ</t>
    <phoneticPr fontId="1" type="noConversion"/>
  </si>
  <si>
    <t>name</t>
    <phoneticPr fontId="1" type="noConversion"/>
  </si>
  <si>
    <t>설명</t>
    <phoneticPr fontId="1" type="noConversion"/>
  </si>
  <si>
    <t>address</t>
    <phoneticPr fontId="1" type="noConversion"/>
  </si>
  <si>
    <t>TYPE</t>
    <phoneticPr fontId="1" type="noConversion"/>
  </si>
  <si>
    <t>Word Count</t>
    <phoneticPr fontId="1" type="noConversion"/>
  </si>
  <si>
    <t>Item
Count</t>
    <phoneticPr fontId="1" type="noConversion"/>
  </si>
  <si>
    <t>Unit</t>
    <phoneticPr fontId="1" type="noConversion"/>
  </si>
  <si>
    <t>Hz</t>
    <phoneticPr fontId="1" type="noConversion"/>
  </si>
  <si>
    <t>℃</t>
    <phoneticPr fontId="1" type="noConversion"/>
  </si>
  <si>
    <t>A</t>
    <phoneticPr fontId="1" type="noConversion"/>
  </si>
  <si>
    <t>Degree</t>
    <phoneticPr fontId="1" type="noConversion"/>
  </si>
  <si>
    <t>Crest Factor : 파고율</t>
    <phoneticPr fontId="1" type="noConversion"/>
  </si>
  <si>
    <t>K-FACTOR : 고조파 허용율</t>
    <phoneticPr fontId="1" type="noConversion"/>
  </si>
  <si>
    <t>Setting 영역 시작</t>
    <phoneticPr fontId="1" type="noConversion"/>
  </si>
  <si>
    <t>Group</t>
    <phoneticPr fontId="1" type="noConversion"/>
  </si>
  <si>
    <t>Function code</t>
    <phoneticPr fontId="1" type="noConversion"/>
  </si>
  <si>
    <t>U1</t>
  </si>
  <si>
    <t>상전압 1</t>
  </si>
  <si>
    <t>3,4</t>
  </si>
  <si>
    <t>I1</t>
  </si>
  <si>
    <t>THD V1</t>
  </si>
  <si>
    <t>TDD I1</t>
  </si>
  <si>
    <t>reserved</t>
    <phoneticPr fontId="1" type="noConversion"/>
  </si>
  <si>
    <t>Ig</t>
    <phoneticPr fontId="1" type="noConversion"/>
  </si>
  <si>
    <t>fU1</t>
    <phoneticPr fontId="1" type="noConversion"/>
  </si>
  <si>
    <t>fU2</t>
    <phoneticPr fontId="1" type="noConversion"/>
  </si>
  <si>
    <t>fU3</t>
    <phoneticPr fontId="1" type="noConversion"/>
  </si>
  <si>
    <t>fU~</t>
    <phoneticPr fontId="1" type="noConversion"/>
  </si>
  <si>
    <t>기본파 U1</t>
    <phoneticPr fontId="1" type="noConversion"/>
  </si>
  <si>
    <t>기본파 U2</t>
    <phoneticPr fontId="1" type="noConversion"/>
  </si>
  <si>
    <t>기본파 U3</t>
    <phoneticPr fontId="1" type="noConversion"/>
  </si>
  <si>
    <t>기본파 전압 평균</t>
    <phoneticPr fontId="1" type="noConversion"/>
  </si>
  <si>
    <t>fI1</t>
    <phoneticPr fontId="1" type="noConversion"/>
  </si>
  <si>
    <t>fI2</t>
    <phoneticPr fontId="1" type="noConversion"/>
  </si>
  <si>
    <t>fI3</t>
    <phoneticPr fontId="1" type="noConversion"/>
  </si>
  <si>
    <t>fI~</t>
    <phoneticPr fontId="1" type="noConversion"/>
  </si>
  <si>
    <t>기본파 I1</t>
    <phoneticPr fontId="1" type="noConversion"/>
  </si>
  <si>
    <t>기본파 I2</t>
    <phoneticPr fontId="1" type="noConversion"/>
  </si>
  <si>
    <t>기본파 I3</t>
    <phoneticPr fontId="1" type="noConversion"/>
  </si>
  <si>
    <t>기본파 전류 평균</t>
    <phoneticPr fontId="1" type="noConversion"/>
  </si>
  <si>
    <t>V</t>
    <phoneticPr fontId="1" type="noConversion"/>
  </si>
  <si>
    <t>A</t>
    <phoneticPr fontId="1" type="noConversion"/>
  </si>
  <si>
    <t>reserved</t>
    <phoneticPr fontId="1" type="noConversion"/>
  </si>
  <si>
    <t>Flow Meter #1</t>
    <phoneticPr fontId="1" type="noConversion"/>
  </si>
  <si>
    <t>Flow Meter #2</t>
    <phoneticPr fontId="1" type="noConversion"/>
  </si>
  <si>
    <t>Flow Meter #3</t>
  </si>
  <si>
    <t>Flow Meter #3</t>
    <phoneticPr fontId="1" type="noConversion"/>
  </si>
  <si>
    <t>Flow Meter #4</t>
  </si>
  <si>
    <t>Flow Meter #4</t>
    <phoneticPr fontId="1" type="noConversion"/>
  </si>
  <si>
    <t xml:space="preserve">Flow Meter </t>
    <phoneticPr fontId="1" type="noConversion"/>
  </si>
  <si>
    <t>Flow Meter Setting</t>
    <phoneticPr fontId="1" type="noConversion"/>
  </si>
  <si>
    <t>enable</t>
    <phoneticPr fontId="1" type="noConversion"/>
  </si>
  <si>
    <t>device id</t>
    <phoneticPr fontId="1" type="noConversion"/>
  </si>
  <si>
    <t>comm delay</t>
    <phoneticPr fontId="1" type="noConversion"/>
  </si>
  <si>
    <t>Type(0:PCW, 1:CDA, 2:DI, 3:PN, 4:GN)</t>
    <phoneticPr fontId="1" type="noConversion"/>
  </si>
  <si>
    <t>uniqNum</t>
    <phoneticPr fontId="1" type="noConversion"/>
  </si>
  <si>
    <t>unit</t>
    <phoneticPr fontId="1" type="noConversion"/>
  </si>
  <si>
    <t>channel #1</t>
    <phoneticPr fontId="1" type="noConversion"/>
  </si>
  <si>
    <t>channel #2</t>
    <phoneticPr fontId="1" type="noConversion"/>
  </si>
  <si>
    <t>channel #3</t>
    <phoneticPr fontId="1" type="noConversion"/>
  </si>
  <si>
    <t>channel #6</t>
  </si>
  <si>
    <t>channel #7</t>
  </si>
  <si>
    <t>channel #8</t>
  </si>
  <si>
    <t>channel #4</t>
  </si>
  <si>
    <t>channel #5</t>
  </si>
  <si>
    <t>상전류 1</t>
    <phoneticPr fontId="1" type="noConversion"/>
  </si>
  <si>
    <t>상전류 3</t>
    <phoneticPr fontId="1" type="noConversion"/>
  </si>
  <si>
    <t>고조파함유율 상전압 1</t>
    <phoneticPr fontId="1" type="noConversion"/>
  </si>
  <si>
    <t>고조파함유율 상전압 2</t>
  </si>
  <si>
    <t>고조파함유율 상전압 3</t>
  </si>
  <si>
    <t>고조파함유율 상전류 1</t>
    <phoneticPr fontId="1" type="noConversion"/>
  </si>
  <si>
    <t>고조파함유율 상전류 2</t>
  </si>
  <si>
    <t>고조파함유율 상전류 3</t>
  </si>
  <si>
    <t>디맨드왜형율 상전류 1</t>
    <phoneticPr fontId="1" type="noConversion"/>
  </si>
  <si>
    <t>디맨드왜형율 상전류 2</t>
  </si>
  <si>
    <t>디맨드왜형율 상전류 3</t>
  </si>
  <si>
    <t>EN50160 This Week</t>
    <phoneticPr fontId="1" type="noConversion"/>
  </si>
  <si>
    <r>
      <t xml:space="preserve">#define E_SAG 1  
#define E_SWELL 2
</t>
    </r>
    <r>
      <rPr>
        <sz val="10"/>
        <color rgb="FFFF0000"/>
        <rFont val="맑은 고딕"/>
        <family val="3"/>
        <charset val="129"/>
        <scheme val="minor"/>
      </rPr>
      <t>bit15: 1 -&gt; Event Only</t>
    </r>
    <phoneticPr fontId="1" type="noConversion"/>
  </si>
  <si>
    <t>DO enable</t>
    <phoneticPr fontId="1" type="noConversion"/>
  </si>
  <si>
    <t>do Type</t>
    <phoneticPr fontId="1" type="noConversion"/>
  </si>
  <si>
    <t>domode</t>
    <phoneticPr fontId="1" type="noConversion"/>
  </si>
  <si>
    <t>doTimer</t>
    <phoneticPr fontId="1" type="noConversion"/>
  </si>
  <si>
    <t>DOUBLE</t>
    <phoneticPr fontId="1" type="noConversion"/>
  </si>
  <si>
    <t>0 : disable 1 : enable</t>
    <phoneticPr fontId="1" type="noConversion"/>
  </si>
  <si>
    <t>0 : 결상(open phase) 1: relay</t>
    <phoneticPr fontId="1" type="noConversion"/>
  </si>
  <si>
    <t>0 : A contact 1: B contact</t>
    <phoneticPr fontId="1" type="noConversion"/>
  </si>
  <si>
    <t>RS-485 mode
0: Master
1: Slave</t>
    <phoneticPr fontId="1" type="noConversion"/>
  </si>
  <si>
    <t>RS485 Master Mode 
0: disable
1: Temp Sensor
2: Gateway(TGW10)
3: Gateway(NX-DX2)</t>
    <phoneticPr fontId="1" type="noConversion"/>
  </si>
  <si>
    <t>Heatbit</t>
    <phoneticPr fontId="1" type="noConversion"/>
  </si>
  <si>
    <t>HW Model</t>
    <phoneticPr fontId="1" type="noConversion"/>
  </si>
  <si>
    <t>HW Version</t>
    <phoneticPr fontId="1" type="noConversion"/>
  </si>
  <si>
    <t>FW Version</t>
    <phoneticPr fontId="1" type="noConversion"/>
  </si>
  <si>
    <t>FW_BUILD_YEAR</t>
    <phoneticPr fontId="1" type="noConversion"/>
  </si>
  <si>
    <t>FW_BUILD_DAY</t>
    <phoneticPr fontId="1" type="noConversion"/>
  </si>
  <si>
    <t>Serial Num</t>
    <phoneticPr fontId="1" type="noConversion"/>
  </si>
  <si>
    <t>Status</t>
    <phoneticPr fontId="1" type="noConversion"/>
  </si>
  <si>
    <t>Decription</t>
    <phoneticPr fontId="1" type="noConversion"/>
  </si>
  <si>
    <t>1P</t>
    <phoneticPr fontId="1" type="noConversion"/>
  </si>
  <si>
    <t>3P</t>
    <phoneticPr fontId="1" type="noConversion"/>
  </si>
  <si>
    <t>U16</t>
    <phoneticPr fontId="1" type="noConversion"/>
  </si>
  <si>
    <t>U16</t>
    <phoneticPr fontId="1" type="noConversion"/>
  </si>
  <si>
    <t>#1</t>
    <phoneticPr fontId="1" type="noConversion"/>
  </si>
  <si>
    <t>float</t>
    <phoneticPr fontId="1" type="noConversion"/>
  </si>
  <si>
    <t>Common</t>
    <phoneticPr fontId="1" type="noConversion"/>
  </si>
  <si>
    <t>1st draft</t>
    <phoneticPr fontId="1" type="noConversion"/>
  </si>
  <si>
    <t>CB Type</t>
    <phoneticPr fontId="1" type="noConversion"/>
  </si>
  <si>
    <t>CB Status</t>
    <phoneticPr fontId="1" type="noConversion"/>
  </si>
  <si>
    <t>상전류 2</t>
    <phoneticPr fontId="1" type="noConversion"/>
  </si>
  <si>
    <t>P total</t>
    <phoneticPr fontId="1" type="noConversion"/>
  </si>
  <si>
    <t>kVARh_imp</t>
    <phoneticPr fontId="1" type="noConversion"/>
  </si>
  <si>
    <t>kVAh</t>
    <phoneticPr fontId="1" type="noConversion"/>
  </si>
  <si>
    <t>kWh_imp</t>
    <phoneticPr fontId="1" type="noConversion"/>
  </si>
  <si>
    <t>kWh_imp_this_month</t>
    <phoneticPr fontId="1" type="noConversion"/>
  </si>
  <si>
    <t>kWh_imp_last_month</t>
    <phoneticPr fontId="1" type="noConversion"/>
  </si>
  <si>
    <t>P1</t>
    <phoneticPr fontId="1" type="noConversion"/>
  </si>
  <si>
    <t>P2</t>
    <phoneticPr fontId="1" type="noConversion"/>
  </si>
  <si>
    <t>P3</t>
    <phoneticPr fontId="1" type="noConversion"/>
  </si>
  <si>
    <t>Q total</t>
    <phoneticPr fontId="1" type="noConversion"/>
  </si>
  <si>
    <t>S total</t>
    <phoneticPr fontId="1" type="noConversion"/>
  </si>
  <si>
    <t>PF total</t>
    <phoneticPr fontId="1" type="noConversion"/>
  </si>
  <si>
    <t>U12</t>
    <phoneticPr fontId="1" type="noConversion"/>
  </si>
  <si>
    <t>U23</t>
    <phoneticPr fontId="1" type="noConversion"/>
  </si>
  <si>
    <t>U31</t>
    <phoneticPr fontId="1" type="noConversion"/>
  </si>
  <si>
    <t>Hz</t>
    <phoneticPr fontId="1" type="noConversion"/>
  </si>
  <si>
    <t>V</t>
    <phoneticPr fontId="1" type="noConversion"/>
  </si>
  <si>
    <t>A</t>
    <phoneticPr fontId="1" type="noConversion"/>
  </si>
  <si>
    <t>W</t>
    <phoneticPr fontId="1" type="noConversion"/>
  </si>
  <si>
    <t>Var</t>
    <phoneticPr fontId="1" type="noConversion"/>
  </si>
  <si>
    <t>VA</t>
    <phoneticPr fontId="1" type="noConversion"/>
  </si>
  <si>
    <t>%</t>
    <phoneticPr fontId="1" type="noConversion"/>
  </si>
  <si>
    <t>kWh</t>
    <phoneticPr fontId="1" type="noConversion"/>
  </si>
  <si>
    <t>kVarh</t>
    <phoneticPr fontId="1" type="noConversion"/>
  </si>
  <si>
    <t>kVAh</t>
    <phoneticPr fontId="1" type="noConversion"/>
  </si>
  <si>
    <t>%</t>
    <phoneticPr fontId="1" type="noConversion"/>
  </si>
  <si>
    <t>%</t>
    <phoneticPr fontId="1" type="noConversion"/>
  </si>
  <si>
    <t>Volt. Unbalance</t>
    <phoneticPr fontId="1" type="noConversion"/>
  </si>
  <si>
    <t>Current Unbalance</t>
    <phoneticPr fontId="1" type="noConversion"/>
  </si>
  <si>
    <t>1P</t>
    <phoneticPr fontId="1" type="noConversion"/>
  </si>
  <si>
    <t>3P</t>
    <phoneticPr fontId="1" type="noConversion"/>
  </si>
  <si>
    <t>#2</t>
    <phoneticPr fontId="1" type="noConversion"/>
  </si>
  <si>
    <t>U32</t>
    <phoneticPr fontId="1" type="noConversion"/>
  </si>
  <si>
    <t>#3</t>
    <phoneticPr fontId="1" type="noConversion"/>
  </si>
  <si>
    <t>#1</t>
    <phoneticPr fontId="1" type="noConversion"/>
  </si>
  <si>
    <t>Harmonics by order</t>
    <phoneticPr fontId="1" type="noConversion"/>
  </si>
  <si>
    <t>3,4</t>
    <phoneticPr fontId="1" type="noConversion"/>
  </si>
  <si>
    <t>3,4</t>
    <phoneticPr fontId="1" type="noConversion"/>
  </si>
  <si>
    <t>S16</t>
  </si>
  <si>
    <t>#3</t>
    <phoneticPr fontId="1" type="noConversion"/>
  </si>
  <si>
    <t>●</t>
    <phoneticPr fontId="1" type="noConversion"/>
  </si>
  <si>
    <t>●</t>
    <phoneticPr fontId="1" type="noConversion"/>
  </si>
  <si>
    <t>1~41th</t>
    <phoneticPr fontId="1" type="noConversion"/>
  </si>
  <si>
    <t>#5</t>
    <phoneticPr fontId="1" type="noConversion"/>
  </si>
  <si>
    <t>Temp[1..4]</t>
    <phoneticPr fontId="1" type="noConversion"/>
  </si>
  <si>
    <t>온도, DI</t>
    <phoneticPr fontId="1" type="noConversion"/>
  </si>
  <si>
    <t>DI[1..4]</t>
    <phoneticPr fontId="1" type="noConversion"/>
  </si>
  <si>
    <t>start date</t>
    <phoneticPr fontId="1" type="noConversion"/>
  </si>
  <si>
    <t>end date</t>
    <phoneticPr fontId="1" type="noConversion"/>
  </si>
  <si>
    <t>status&amp;compliance</t>
    <phoneticPr fontId="1" type="noConversion"/>
  </si>
  <si>
    <r>
      <t xml:space="preserve">bit 0: Freq Var1
bit 1: Freq Var2
bit 2: Volt Var1 L1
bit 3: Volt Var1 L2
bit 4: Volt Var1 L3
bit 5: Volt Var2 L1
bit 6: Volt Var2 L2
bit 7: Volt Var2 L3
bit 8: Unbalance
</t>
    </r>
    <r>
      <rPr>
        <sz val="10"/>
        <color rgb="FF7030A0"/>
        <rFont val="맑은 고딕"/>
        <family val="3"/>
        <charset val="129"/>
        <scheme val="minor"/>
      </rPr>
      <t>bit 9:  Volt THD L1
bit 10: Volt THD L2
bit 11: Volt THD L3
bit 12: Volt HD L1
bit 13: Volt HD L2
bit 14: Volt HD L3
bit 15: Pst L1
bit 16: Pst L2
bit 17: Pst L3</t>
    </r>
    <r>
      <rPr>
        <sz val="10"/>
        <color theme="1"/>
        <rFont val="맑은 고딕"/>
        <family val="3"/>
        <charset val="129"/>
        <scheme val="minor"/>
      </rPr>
      <t xml:space="preserve">
bit 18: Plt L1
bit 19: Plt L2
bit 20: Plt L3
bit 21: SigVolt L1
bit 22: SigVolt L2
bit 23: SigVolt L3
</t>
    </r>
    <r>
      <rPr>
        <sz val="10"/>
        <color rgb="FFFF0000"/>
        <rFont val="맑은 고딕"/>
        <family val="3"/>
        <charset val="129"/>
        <scheme val="minor"/>
      </rPr>
      <t>bit 31: Complete</t>
    </r>
    <r>
      <rPr>
        <sz val="10"/>
        <color theme="1"/>
        <rFont val="맑은 고딕"/>
        <family val="3"/>
        <charset val="129"/>
        <scheme val="minor"/>
      </rPr>
      <t xml:space="preserve">
[status]
0: OK
1: failed
</t>
    </r>
    <phoneticPr fontId="1" type="noConversion"/>
  </si>
  <si>
    <t>Frequency Variation 1(%)</t>
    <phoneticPr fontId="1" type="noConversion"/>
  </si>
  <si>
    <t>Frequency Variation 2(%)</t>
    <phoneticPr fontId="1" type="noConversion"/>
  </si>
  <si>
    <t>Voltage Variation 1 L1(%)</t>
    <phoneticPr fontId="1" type="noConversion"/>
  </si>
  <si>
    <t>Voltage Variation 1 L2(%)</t>
    <phoneticPr fontId="1" type="noConversion"/>
  </si>
  <si>
    <t>Voltage Variation 1 L3(%)</t>
    <phoneticPr fontId="1" type="noConversion"/>
  </si>
  <si>
    <t>Voltage Variation 2 L1(%)</t>
    <phoneticPr fontId="1" type="noConversion"/>
  </si>
  <si>
    <t>Voltage Variation 2 L2(%)</t>
    <phoneticPr fontId="1" type="noConversion"/>
  </si>
  <si>
    <t>Voltage Variation 2 L3(%)</t>
    <phoneticPr fontId="1" type="noConversion"/>
  </si>
  <si>
    <t>Voltage Unbalance(%)</t>
    <phoneticPr fontId="1" type="noConversion"/>
  </si>
  <si>
    <t>THDs Variation L1(%)</t>
    <phoneticPr fontId="1" type="noConversion"/>
  </si>
  <si>
    <t>THDs Variation L2(%)</t>
    <phoneticPr fontId="1" type="noConversion"/>
  </si>
  <si>
    <t>THDs Variation L3(%)</t>
    <phoneticPr fontId="1" type="noConversion"/>
  </si>
  <si>
    <t>Harmonics Variatiopn L1(%)</t>
    <phoneticPr fontId="1" type="noConversion"/>
  </si>
  <si>
    <t>Harmonics Variatiopn L2(%)</t>
    <phoneticPr fontId="1" type="noConversion"/>
  </si>
  <si>
    <t>Harmonics Variatiopn L3(%)</t>
    <phoneticPr fontId="1" type="noConversion"/>
  </si>
  <si>
    <t>Flickers Pst L1(%)</t>
    <phoneticPr fontId="1" type="noConversion"/>
  </si>
  <si>
    <t>Flickers Pst L2(%)</t>
    <phoneticPr fontId="1" type="noConversion"/>
  </si>
  <si>
    <t>Flickers Pst L3(%)</t>
    <phoneticPr fontId="1" type="noConversion"/>
  </si>
  <si>
    <t>Flickers Plt L1(%)</t>
    <phoneticPr fontId="1" type="noConversion"/>
  </si>
  <si>
    <t>Flickers Plt L2(%)</t>
    <phoneticPr fontId="1" type="noConversion"/>
  </si>
  <si>
    <t>Flickers Plt L3(%)</t>
    <phoneticPr fontId="1" type="noConversion"/>
  </si>
  <si>
    <t>Signaling Voltage L1(%)</t>
    <phoneticPr fontId="1" type="noConversion"/>
  </si>
  <si>
    <t>Signaling Voltage L2(%)</t>
    <phoneticPr fontId="1" type="noConversion"/>
  </si>
  <si>
    <t>Signaling Voltage L3(%)</t>
    <phoneticPr fontId="1" type="noConversion"/>
  </si>
  <si>
    <t>Voltage Dips L1</t>
    <phoneticPr fontId="1" type="noConversion"/>
  </si>
  <si>
    <t>Voltage Dips L2</t>
  </si>
  <si>
    <t>Voltage Dips L3</t>
    <phoneticPr fontId="1" type="noConversion"/>
  </si>
  <si>
    <t>Voltage Dips Multi Phase</t>
    <phoneticPr fontId="1" type="noConversion"/>
  </si>
  <si>
    <t>Voltage Swells L1</t>
    <phoneticPr fontId="1" type="noConversion"/>
  </si>
  <si>
    <t>Voltage Swells L2</t>
  </si>
  <si>
    <t>Voltage Swells L3</t>
  </si>
  <si>
    <t>Voltage Swells Multi Phase</t>
    <phoneticPr fontId="1" type="noConversion"/>
  </si>
  <si>
    <t>Short Interruptions L1</t>
    <phoneticPr fontId="1" type="noConversion"/>
  </si>
  <si>
    <t>Short Interruptions L2</t>
  </si>
  <si>
    <t>Short Interruptions L3</t>
  </si>
  <si>
    <t>Short Interruptions Multi Phase</t>
    <phoneticPr fontId="1" type="noConversion"/>
  </si>
  <si>
    <t>Long Interruptions L1</t>
    <phoneticPr fontId="1" type="noConversion"/>
  </si>
  <si>
    <t>Long Interruptions L2</t>
  </si>
  <si>
    <t>Long Interruptions L3</t>
  </si>
  <si>
    <t>Long Interruptions Multi Phase</t>
    <phoneticPr fontId="1" type="noConversion"/>
  </si>
  <si>
    <t>Rapid Voltage Changes L1</t>
    <phoneticPr fontId="1" type="noConversion"/>
  </si>
  <si>
    <t>Rapid Voltage Changes L2</t>
  </si>
  <si>
    <t>Rapid Voltage Changes L3</t>
  </si>
  <si>
    <t>Rapid Voltage Changes Multi Phase</t>
    <phoneticPr fontId="1" type="noConversion"/>
  </si>
  <si>
    <t>status</t>
    <phoneticPr fontId="1" type="noConversion"/>
  </si>
  <si>
    <t>compilance</t>
    <phoneticPr fontId="1" type="noConversion"/>
  </si>
  <si>
    <t>reset Ts</t>
  </si>
  <si>
    <t>Alarm State #1</t>
    <phoneticPr fontId="1" type="noConversion"/>
  </si>
  <si>
    <t>Alarm Channel</t>
  </si>
  <si>
    <t>Alarm Condition</t>
  </si>
  <si>
    <t>Alarm Level</t>
  </si>
  <si>
    <t>Alarm Status</t>
  </si>
  <si>
    <t>Alarm Count</t>
  </si>
  <si>
    <t>Alarm State #2</t>
    <phoneticPr fontId="1" type="noConversion"/>
  </si>
  <si>
    <t>Alarm State #3</t>
  </si>
  <si>
    <t>Alarm State #4</t>
  </si>
  <si>
    <t>Alarm State #5</t>
  </si>
  <si>
    <t>Alarm State #6</t>
  </si>
  <si>
    <t>Alarm State #7</t>
  </si>
  <si>
    <t>Alarm State #8</t>
  </si>
  <si>
    <t>Alarm State #9</t>
  </si>
  <si>
    <t>Alarm State #10</t>
  </si>
  <si>
    <t>Alarm State #11</t>
  </si>
  <si>
    <t>Alarm State #12</t>
  </si>
  <si>
    <t>Alarm State #13</t>
  </si>
  <si>
    <t>Alarm State #14</t>
  </si>
  <si>
    <t>Alarm State #15</t>
  </si>
  <si>
    <t>Alarm State #16</t>
  </si>
  <si>
    <t>Alarm State #17</t>
  </si>
  <si>
    <t>Alarm State #18</t>
  </si>
  <si>
    <t>Alarm State #19</t>
  </si>
  <si>
    <t>Alarm State #20</t>
  </si>
  <si>
    <t>Alarm State #21</t>
  </si>
  <si>
    <t>Alarm State #22</t>
  </si>
  <si>
    <t>Alarm State #23</t>
  </si>
  <si>
    <t>Alarm State #24</t>
  </si>
  <si>
    <t>Alarm State #25</t>
  </si>
  <si>
    <t>Alarm State #26</t>
  </si>
  <si>
    <t>Alarm State #27</t>
  </si>
  <si>
    <t>Alarm State #28</t>
  </si>
  <si>
    <t>Alarm State #29</t>
  </si>
  <si>
    <t>Alarm State #30</t>
  </si>
  <si>
    <t>Alarm State #31</t>
  </si>
  <si>
    <t>Alarm State #32</t>
  </si>
  <si>
    <t>update Ts</t>
  </si>
  <si>
    <t>Global Alarm Status(alarm 하나라도 있으면 1, 아니면 0)</t>
    <phoneticPr fontId="1" type="noConversion"/>
  </si>
  <si>
    <t>0 ~ 1023</t>
    <phoneticPr fontId="1" type="noConversion"/>
  </si>
  <si>
    <t>전체 log 수</t>
    <phoneticPr fontId="1" type="noConversion"/>
  </si>
  <si>
    <t>Alarm Log #1</t>
    <phoneticPr fontId="1" type="noConversion"/>
  </si>
  <si>
    <t>Time Stamp</t>
  </si>
  <si>
    <t>status</t>
  </si>
  <si>
    <t>Alarm Channel &amp; Condition</t>
  </si>
  <si>
    <t>level</t>
  </si>
  <si>
    <t>Value</t>
  </si>
  <si>
    <t>Alarm Log #2</t>
    <phoneticPr fontId="1" type="noConversion"/>
  </si>
  <si>
    <t>Alarm Log #3</t>
  </si>
  <si>
    <t>Alarm Log #4</t>
  </si>
  <si>
    <t>Alarm Log #5</t>
  </si>
  <si>
    <t>Alarm Log #6</t>
  </si>
  <si>
    <t>Alarm Log #7</t>
  </si>
  <si>
    <t>Alarm Log #8</t>
  </si>
  <si>
    <t>Alarm Log #9</t>
  </si>
  <si>
    <t>Alarm Log #10</t>
  </si>
  <si>
    <t>Alarm Log #11</t>
  </si>
  <si>
    <t>Alarm Log #12</t>
  </si>
  <si>
    <t>Alarm Log #13</t>
  </si>
  <si>
    <t>Alarm Log #14</t>
  </si>
  <si>
    <t>Alarm Log #15</t>
  </si>
  <si>
    <t>Alarm Log #16</t>
  </si>
  <si>
    <t>Alarm Log #17</t>
  </si>
  <si>
    <t>Alarm Log #18</t>
  </si>
  <si>
    <t>Alarm Log #19</t>
  </si>
  <si>
    <t>Alarm Log #20</t>
  </si>
  <si>
    <t>Alarm Log #21</t>
  </si>
  <si>
    <t>Alarm Log #22</t>
  </si>
  <si>
    <t>Alarm Log #23</t>
  </si>
  <si>
    <t>Alarm Log #24</t>
  </si>
  <si>
    <t>Alarm Log #25</t>
  </si>
  <si>
    <t>Alarm Log #26</t>
  </si>
  <si>
    <t>Alarm Log #27</t>
  </si>
  <si>
    <t>Alarm Log #28</t>
  </si>
  <si>
    <t>Alarm Log #29</t>
  </si>
  <si>
    <t>Alarm Log #30</t>
  </si>
  <si>
    <t>Alarm Log #31</t>
  </si>
  <si>
    <t>Alarm Log #32</t>
  </si>
  <si>
    <t>Update TimeStamp</t>
    <phoneticPr fontId="1" type="noConversion"/>
  </si>
  <si>
    <t>U THD1</t>
    <phoneticPr fontId="1" type="noConversion"/>
  </si>
  <si>
    <t>U THD2</t>
  </si>
  <si>
    <t>U THD3</t>
  </si>
  <si>
    <t>Upp THD1</t>
    <phoneticPr fontId="1" type="noConversion"/>
  </si>
  <si>
    <t>Upp THD2</t>
  </si>
  <si>
    <t>Upp THD3</t>
  </si>
  <si>
    <t>U Unbal Uu</t>
    <phoneticPr fontId="1" type="noConversion"/>
  </si>
  <si>
    <t>U Unbal Uo</t>
    <phoneticPr fontId="1" type="noConversion"/>
  </si>
  <si>
    <t>I THD1</t>
    <phoneticPr fontId="1" type="noConversion"/>
  </si>
  <si>
    <t>I THD2</t>
  </si>
  <si>
    <t>I THD3</t>
  </si>
  <si>
    <t>I TDD1</t>
    <phoneticPr fontId="1" type="noConversion"/>
  </si>
  <si>
    <t>I TDD2</t>
  </si>
  <si>
    <t>I TDD3</t>
  </si>
  <si>
    <t>K-factor 1</t>
    <phoneticPr fontId="1" type="noConversion"/>
  </si>
  <si>
    <t>K-factor 2</t>
  </si>
  <si>
    <t>K-factor 3</t>
  </si>
  <si>
    <t>I Unbal Iu</t>
    <phoneticPr fontId="1" type="noConversion"/>
  </si>
  <si>
    <t>I Unbal Io</t>
    <phoneticPr fontId="1" type="noConversion"/>
  </si>
  <si>
    <t>kw imp</t>
    <phoneticPr fontId="1" type="noConversion"/>
  </si>
  <si>
    <t>kw exp</t>
    <phoneticPr fontId="1" type="noConversion"/>
  </si>
  <si>
    <t>kvar lag</t>
    <phoneticPr fontId="1" type="noConversion"/>
  </si>
  <si>
    <t>kvar lead</t>
    <phoneticPr fontId="1" type="noConversion"/>
  </si>
  <si>
    <t>kVA</t>
    <phoneticPr fontId="1" type="noConversion"/>
  </si>
  <si>
    <t>temperature #1</t>
    <phoneticPr fontId="1" type="noConversion"/>
  </si>
  <si>
    <t>temperature #2</t>
  </si>
  <si>
    <t>temperature #3</t>
  </si>
  <si>
    <t>temperature #4</t>
  </si>
  <si>
    <t>temperature #5</t>
  </si>
  <si>
    <t>kwh import</t>
    <phoneticPr fontId="1" type="noConversion"/>
  </si>
  <si>
    <t>kvarh lag</t>
    <phoneticPr fontId="1" type="noConversion"/>
  </si>
  <si>
    <t>kvarh lead</t>
    <phoneticPr fontId="1" type="noConversion"/>
  </si>
  <si>
    <t xml:space="preserve">kVAh </t>
    <phoneticPr fontId="1" type="noConversion"/>
  </si>
  <si>
    <t>energy log last day 01h</t>
    <phoneticPr fontId="1" type="noConversion"/>
  </si>
  <si>
    <t>energy log last day 02h</t>
  </si>
  <si>
    <t>energy log last day 03h</t>
  </si>
  <si>
    <t>energy log last day 04h</t>
  </si>
  <si>
    <t>energy log last day 05h</t>
  </si>
  <si>
    <t>energy log last day 06h</t>
  </si>
  <si>
    <t>energy log last day 07h</t>
  </si>
  <si>
    <t>energy log last day 08h</t>
  </si>
  <si>
    <t>energy log last day 09h</t>
  </si>
  <si>
    <t>energy log last day 10h</t>
  </si>
  <si>
    <t>energy log last day 11h</t>
  </si>
  <si>
    <t>energy log last day 12h</t>
  </si>
  <si>
    <t>energy log last day 13h</t>
  </si>
  <si>
    <t>energy log last day 14h</t>
  </si>
  <si>
    <t>energy log last day 15h</t>
  </si>
  <si>
    <t>energy log last day 16h</t>
  </si>
  <si>
    <t>energy log last day 17h</t>
  </si>
  <si>
    <t>energy log last day 18h</t>
  </si>
  <si>
    <t>energy log last day 19h</t>
  </si>
  <si>
    <t>energy log last day 20h</t>
  </si>
  <si>
    <t>energy log last day 21h</t>
  </si>
  <si>
    <t>energy log last day 22h</t>
  </si>
  <si>
    <t>energy log last day 23h</t>
  </si>
  <si>
    <t>energy log this day 01h</t>
    <phoneticPr fontId="1" type="noConversion"/>
  </si>
  <si>
    <t>energy log this day 02h</t>
  </si>
  <si>
    <t>energy log this day 03h</t>
  </si>
  <si>
    <t>energy log this day 04h</t>
  </si>
  <si>
    <t>energy log this day 05h</t>
  </si>
  <si>
    <t>energy log this day 06h</t>
  </si>
  <si>
    <t>energy log this day 07h</t>
  </si>
  <si>
    <t>energy log this day 08h</t>
  </si>
  <si>
    <t>energy log this day 09h</t>
  </si>
  <si>
    <t>energy log this day 10h</t>
  </si>
  <si>
    <t>energy log this day 11h</t>
  </si>
  <si>
    <t>energy log this day 12h</t>
  </si>
  <si>
    <t>energy log this day 13h</t>
  </si>
  <si>
    <t>energy log this day 14h</t>
  </si>
  <si>
    <t>energy log this day 15h</t>
  </si>
  <si>
    <t>energy log this day 16h</t>
  </si>
  <si>
    <t>energy log this day 17h</t>
  </si>
  <si>
    <t>energy log this day 18h</t>
  </si>
  <si>
    <t>energy log this day 19h</t>
  </si>
  <si>
    <t>energy log this day 20h</t>
  </si>
  <si>
    <t>energy log this day 21h</t>
  </si>
  <si>
    <t>energy log this day 22h</t>
  </si>
  <si>
    <t>energy log this day 23h</t>
  </si>
  <si>
    <t>1 : E_SAG  
2 : E_SWELL
3 : E_sINTR
4 : E_lINTR
5 : E_OC
6 : E_RVC
7 : E_TrV
8 : E_TrC</t>
    <phoneticPr fontId="1" type="noConversion"/>
  </si>
  <si>
    <t>TEMP #0</t>
    <phoneticPr fontId="1" type="noConversion"/>
  </si>
  <si>
    <t>TEMP #1</t>
  </si>
  <si>
    <t>TEMP #2</t>
  </si>
  <si>
    <t>TEMP #3</t>
  </si>
  <si>
    <t>IOM SETTING</t>
    <phoneticPr fontId="1" type="noConversion"/>
  </si>
  <si>
    <t>0 : DI, 1 : PI</t>
    <phoneticPr fontId="1" type="noConversion"/>
  </si>
  <si>
    <t>DI TYPE #0~3</t>
    <phoneticPr fontId="1" type="noConversion"/>
  </si>
  <si>
    <t>DI  debounce  #0~3</t>
    <phoneticPr fontId="1" type="noConversion"/>
  </si>
  <si>
    <t>PI  Scale  #0~3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</si>
</sst>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00000E+00"/>
    <numFmt numFmtId="177" formatCode="0.000"/>
    <numFmt numFmtId="178" formatCode="0.000_);[Red]\(0.000\)"/>
    <numFmt numFmtId="179" formatCode="0.000000_);[Red]\(0.000000\)"/>
    <numFmt numFmtId="180" formatCode="0.000000"/>
    <numFmt numFmtId="181" formatCode="000\-000"/>
    <numFmt numFmtId="182" formatCode="0.000000000"/>
    <numFmt numFmtId="183" formatCode="0.0000.E+00"/>
    <numFmt numFmtId="184" formatCode="0.00000"/>
  </numFmts>
  <fonts count="29">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9"/>
      <color theme="1"/>
      <name val="맑은 고딕"/>
      <family val="2"/>
      <charset val="129"/>
      <scheme val="minor"/>
    </font>
    <font>
      <sz val="9"/>
      <color theme="1"/>
      <name val="맑은 고딕"/>
      <family val="3"/>
      <charset val="129"/>
      <scheme val="minor"/>
    </font>
    <font>
      <sz val="8"/>
      <color theme="1"/>
      <name val="맑은 고딕"/>
      <family val="2"/>
      <charset val="129"/>
      <scheme val="minor"/>
    </font>
    <font>
      <sz val="8"/>
      <color theme="1"/>
      <name val="맑은 고딕"/>
      <family val="3"/>
      <charset val="129"/>
      <scheme val="minor"/>
    </font>
    <font>
      <u/>
      <sz val="11"/>
      <color theme="10"/>
      <name val="맑은 고딕"/>
      <family val="2"/>
      <charset val="129"/>
      <scheme val="minor"/>
    </font>
    <font>
      <sz val="8"/>
      <color theme="1"/>
      <name val="맑은 고딕"/>
      <family val="2"/>
      <scheme val="minor"/>
    </font>
    <font>
      <sz val="10"/>
      <color theme="1"/>
      <name val="맑은 고딕"/>
      <family val="2"/>
      <scheme val="minor"/>
    </font>
    <font>
      <sz val="10"/>
      <color rgb="FFFF0000"/>
      <name val="맑은 고딕"/>
      <family val="2"/>
      <charset val="129"/>
      <scheme val="minor"/>
    </font>
    <font>
      <sz val="10"/>
      <color rgb="FFFF0000"/>
      <name val="맑은 고딕"/>
      <family val="3"/>
      <charset val="129"/>
      <scheme val="minor"/>
    </font>
    <font>
      <u/>
      <sz val="10"/>
      <color theme="10"/>
      <name val="맑은 고딕"/>
      <family val="3"/>
      <charset val="129"/>
      <scheme val="minor"/>
    </font>
    <font>
      <i/>
      <sz val="10"/>
      <color theme="1"/>
      <name val="맑은 고딕"/>
      <family val="3"/>
      <charset val="129"/>
      <scheme val="minor"/>
    </font>
    <font>
      <sz val="10"/>
      <color theme="1"/>
      <name val="나눔명조"/>
      <family val="1"/>
      <charset val="129"/>
    </font>
    <font>
      <sz val="13"/>
      <color rgb="FF000000"/>
      <name val="한양신명조"/>
      <family val="3"/>
      <charset val="129"/>
    </font>
    <font>
      <sz val="13"/>
      <color rgb="FF000000"/>
      <name val="맑은 고딕"/>
      <family val="2"/>
      <charset val="129"/>
      <scheme val="minor"/>
    </font>
    <font>
      <vertAlign val="superscript"/>
      <sz val="13"/>
      <color rgb="FF000000"/>
      <name val="맑은 고딕"/>
      <family val="2"/>
      <charset val="129"/>
      <scheme val="minor"/>
    </font>
    <font>
      <b/>
      <sz val="10"/>
      <color rgb="FF2E2E2E"/>
      <name val="Arial"/>
      <family val="2"/>
    </font>
    <font>
      <sz val="10"/>
      <color rgb="FF2E2E2E"/>
      <name val="Arial"/>
      <family val="2"/>
    </font>
    <font>
      <b/>
      <i/>
      <sz val="9"/>
      <color theme="1"/>
      <name val="맑은 고딕"/>
      <family val="3"/>
      <charset val="129"/>
      <scheme val="minor"/>
    </font>
    <font>
      <sz val="10"/>
      <color rgb="FF0070C0"/>
      <name val="맑은 고딕"/>
      <family val="3"/>
      <charset val="129"/>
      <scheme val="minor"/>
    </font>
    <font>
      <i/>
      <sz val="10"/>
      <color rgb="FF0070C0"/>
      <name val="맑은 고딕"/>
      <family val="3"/>
      <charset val="129"/>
      <scheme val="minor"/>
    </font>
    <font>
      <b/>
      <sz val="10"/>
      <color theme="1"/>
      <name val="맑은 고딕"/>
      <family val="3"/>
      <charset val="129"/>
      <scheme val="minor"/>
    </font>
    <font>
      <sz val="10"/>
      <color theme="8"/>
      <name val="맑은 고딕"/>
      <family val="3"/>
      <charset val="129"/>
      <scheme val="minor"/>
    </font>
    <font>
      <sz val="10"/>
      <color theme="1"/>
      <name val="바탕"/>
      <family val="1"/>
      <charset val="129"/>
    </font>
    <font>
      <sz val="10"/>
      <color theme="1"/>
      <name val="맑은 고딕"/>
      <family val="3"/>
      <charset val="129"/>
    </font>
    <font>
      <sz val="10"/>
      <color rgb="FF7030A0"/>
      <name val="맑은 고딕"/>
      <family val="3"/>
      <charset val="129"/>
      <scheme val="minor"/>
    </font>
  </fonts>
  <fills count="1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D8D8D8"/>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ck">
        <color rgb="FF000000"/>
      </right>
      <top style="double">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ck">
        <color rgb="FF000000"/>
      </right>
      <top style="thin">
        <color rgb="FF000000"/>
      </top>
      <bottom style="double">
        <color rgb="FF000000"/>
      </bottom>
      <diagonal/>
    </border>
    <border>
      <left style="thick">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635">
    <xf numFmtId="0" fontId="0" fillId="0" borderId="0" xfId="0">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lignment vertical="center"/>
    </xf>
    <xf numFmtId="0" fontId="3" fillId="0" borderId="1" xfId="0" applyFont="1" applyBorder="1">
      <alignment vertical="center"/>
    </xf>
    <xf numFmtId="0" fontId="2" fillId="0" borderId="0" xfId="0" applyFont="1">
      <alignment vertical="center"/>
    </xf>
    <xf numFmtId="0" fontId="4" fillId="0" borderId="0" xfId="0" applyFont="1">
      <alignment vertical="center"/>
    </xf>
    <xf numFmtId="0" fontId="6" fillId="0" borderId="0" xfId="0" applyFont="1">
      <alignment vertical="center"/>
    </xf>
    <xf numFmtId="0" fontId="3" fillId="0" borderId="1" xfId="0" applyFont="1" applyBorder="1" applyAlignment="1"/>
    <xf numFmtId="0" fontId="3" fillId="0" borderId="4" xfId="0" applyFont="1" applyBorder="1" applyAlignment="1"/>
    <xf numFmtId="0" fontId="3" fillId="0" borderId="5" xfId="0" applyFont="1" applyBorder="1" applyAlignment="1"/>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lignment vertical="center"/>
    </xf>
    <xf numFmtId="0" fontId="6" fillId="0" borderId="1" xfId="0" applyFont="1" applyBorder="1">
      <alignment vertical="center"/>
    </xf>
    <xf numFmtId="0" fontId="7" fillId="0" borderId="1" xfId="0" applyFont="1" applyBorder="1">
      <alignment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3" fillId="0" borderId="0" xfId="0" applyFont="1" applyAlignment="1"/>
    <xf numFmtId="0" fontId="6" fillId="0" borderId="8" xfId="0" applyFont="1" applyBorder="1">
      <alignment vertical="center"/>
    </xf>
    <xf numFmtId="0" fontId="6" fillId="0" borderId="10" xfId="0" applyFont="1" applyBorder="1">
      <alignment vertical="center"/>
    </xf>
    <xf numFmtId="0" fontId="3" fillId="0" borderId="12" xfId="0" applyFont="1" applyBorder="1" applyAlignment="1"/>
    <xf numFmtId="0" fontId="2" fillId="0" borderId="0" xfId="0" applyFont="1" applyAlignment="1">
      <alignment horizontal="center" vertical="center"/>
    </xf>
    <xf numFmtId="176" fontId="2" fillId="0" borderId="1" xfId="0" applyNumberFormat="1" applyFont="1" applyBorder="1">
      <alignment vertical="center"/>
    </xf>
    <xf numFmtId="177" fontId="2" fillId="0" borderId="1" xfId="0" applyNumberFormat="1" applyFont="1" applyBorder="1">
      <alignment vertical="center"/>
    </xf>
    <xf numFmtId="0" fontId="2" fillId="2" borderId="1" xfId="0" applyFont="1" applyFill="1" applyBorder="1">
      <alignment vertical="center"/>
    </xf>
    <xf numFmtId="0" fontId="0" fillId="0" borderId="0" xfId="0" applyAlignment="1">
      <alignment horizontal="center" vertical="center"/>
    </xf>
    <xf numFmtId="178" fontId="3" fillId="0" borderId="1" xfId="0" applyNumberFormat="1" applyFont="1" applyBorder="1">
      <alignment vertical="center"/>
    </xf>
    <xf numFmtId="179" fontId="3" fillId="0" borderId="1" xfId="0" applyNumberFormat="1" applyFont="1" applyBorder="1">
      <alignment vertical="center"/>
    </xf>
    <xf numFmtId="177" fontId="0" fillId="0" borderId="0" xfId="0" applyNumberFormat="1" applyAlignment="1">
      <alignment horizontal="center" vertical="center"/>
    </xf>
    <xf numFmtId="0" fontId="3" fillId="2" borderId="1" xfId="0" applyFont="1" applyFill="1" applyBorder="1" applyAlignment="1">
      <alignment horizontal="center" vertical="center"/>
    </xf>
    <xf numFmtId="177" fontId="3" fillId="2" borderId="1" xfId="0" applyNumberFormat="1" applyFont="1" applyFill="1" applyBorder="1">
      <alignment vertical="center"/>
    </xf>
    <xf numFmtId="0" fontId="3" fillId="2" borderId="1" xfId="0" applyFont="1" applyFill="1" applyBorder="1">
      <alignment vertical="center"/>
    </xf>
    <xf numFmtId="0" fontId="0" fillId="2" borderId="0" xfId="0" applyFill="1">
      <alignment vertical="center"/>
    </xf>
    <xf numFmtId="0" fontId="5" fillId="2" borderId="1" xfId="0" applyFont="1" applyFill="1" applyBorder="1">
      <alignment vertical="center"/>
    </xf>
    <xf numFmtId="0" fontId="3" fillId="2" borderId="1" xfId="0" applyFont="1" applyFill="1" applyBorder="1" applyAlignment="1"/>
    <xf numFmtId="177" fontId="3" fillId="0" borderId="0" xfId="0" applyNumberFormat="1" applyFont="1">
      <alignment vertical="center"/>
    </xf>
    <xf numFmtId="49" fontId="0" fillId="0" borderId="0" xfId="0" applyNumberFormat="1" applyAlignment="1">
      <alignment horizontal="center" vertical="center"/>
    </xf>
    <xf numFmtId="0" fontId="0" fillId="0" borderId="0" xfId="0" applyAlignment="1"/>
    <xf numFmtId="49" fontId="0" fillId="0" borderId="0" xfId="0" applyNumberFormat="1" applyAlignment="1">
      <alignment horizontal="center"/>
    </xf>
    <xf numFmtId="0" fontId="0" fillId="2" borderId="1" xfId="0" applyFill="1" applyBorder="1">
      <alignment vertical="center"/>
    </xf>
    <xf numFmtId="49" fontId="0" fillId="2" borderId="1" xfId="0" applyNumberFormat="1" applyFill="1" applyBorder="1" applyAlignment="1">
      <alignment horizontal="center"/>
    </xf>
    <xf numFmtId="0" fontId="0" fillId="2" borderId="1" xfId="0" applyFill="1" applyBorder="1" applyAlignment="1">
      <alignment horizontal="center"/>
    </xf>
    <xf numFmtId="0" fontId="0" fillId="0" borderId="1" xfId="0" applyBorder="1">
      <alignment vertical="center"/>
    </xf>
    <xf numFmtId="49"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vertical="center"/>
    </xf>
    <xf numFmtId="180" fontId="0" fillId="2" borderId="1" xfId="0" applyNumberFormat="1" applyFill="1" applyBorder="1" applyAlignment="1">
      <alignment horizontal="center" vertical="center"/>
    </xf>
    <xf numFmtId="177" fontId="0" fillId="2" borderId="1" xfId="0" applyNumberFormat="1" applyFill="1" applyBorder="1" applyAlignment="1">
      <alignment horizontal="center" vertical="center"/>
    </xf>
    <xf numFmtId="0" fontId="2" fillId="3" borderId="1" xfId="0" applyFont="1" applyFill="1" applyBorder="1" applyAlignment="1">
      <alignment horizontal="center" vertical="center"/>
    </xf>
    <xf numFmtId="0" fontId="6" fillId="6" borderId="1" xfId="0" applyFont="1" applyFill="1" applyBorder="1">
      <alignment vertical="center"/>
    </xf>
    <xf numFmtId="0" fontId="3" fillId="6" borderId="1" xfId="0" applyFont="1" applyFill="1" applyBorder="1" applyAlignment="1"/>
    <xf numFmtId="0" fontId="2" fillId="6" borderId="0" xfId="0" applyFont="1" applyFill="1">
      <alignment vertical="center"/>
    </xf>
    <xf numFmtId="0" fontId="9" fillId="6" borderId="1" xfId="0" applyFont="1" applyFill="1" applyBorder="1">
      <alignment vertical="center"/>
    </xf>
    <xf numFmtId="0" fontId="10" fillId="6" borderId="1" xfId="0" applyFont="1" applyFill="1" applyBorder="1" applyAlignment="1"/>
    <xf numFmtId="0" fontId="2" fillId="6" borderId="1" xfId="0" applyFont="1" applyFill="1" applyBorder="1">
      <alignment vertical="center"/>
    </xf>
    <xf numFmtId="0" fontId="2" fillId="6" borderId="1" xfId="0" applyFont="1" applyFill="1" applyBorder="1" applyAlignment="1">
      <alignment horizontal="center" vertical="center"/>
    </xf>
    <xf numFmtId="0" fontId="2" fillId="3" borderId="1" xfId="0" applyFont="1" applyFill="1" applyBorder="1">
      <alignment vertical="center"/>
    </xf>
    <xf numFmtId="0" fontId="2" fillId="3" borderId="0" xfId="0" applyFont="1" applyFill="1">
      <alignment vertical="center"/>
    </xf>
    <xf numFmtId="0" fontId="3" fillId="0" borderId="0" xfId="0" applyFont="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181" fontId="3" fillId="0" borderId="1" xfId="0" applyNumberFormat="1" applyFont="1" applyBorder="1" applyAlignment="1">
      <alignment horizontal="left" vertical="center" wrapText="1"/>
    </xf>
    <xf numFmtId="0" fontId="3" fillId="5"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7" xfId="0" applyFont="1" applyBorder="1" applyAlignment="1">
      <alignment horizontal="left" vertical="center" wrapText="1"/>
    </xf>
    <xf numFmtId="0" fontId="3" fillId="0" borderId="8" xfId="0" applyFont="1" applyBorder="1" applyAlignment="1">
      <alignment horizontal="center" vertical="center" wrapText="1"/>
    </xf>
    <xf numFmtId="0" fontId="14" fillId="0" borderId="0" xfId="0" applyFont="1" applyAlignment="1">
      <alignment horizontal="center" vertical="center" wrapText="1"/>
    </xf>
    <xf numFmtId="0" fontId="3" fillId="4" borderId="7" xfId="0" applyFont="1" applyFill="1" applyBorder="1" applyAlignment="1">
      <alignment horizontal="left" vertical="center" wrapText="1"/>
    </xf>
    <xf numFmtId="181" fontId="3" fillId="4" borderId="1" xfId="0" applyNumberFormat="1" applyFont="1" applyFill="1" applyBorder="1" applyAlignment="1">
      <alignment horizontal="left" vertical="center" wrapText="1"/>
    </xf>
    <xf numFmtId="0" fontId="3" fillId="4" borderId="15" xfId="0" applyFont="1" applyFill="1" applyBorder="1">
      <alignment vertical="center"/>
    </xf>
    <xf numFmtId="0" fontId="3" fillId="4" borderId="1" xfId="0" applyFont="1" applyFill="1" applyBorder="1">
      <alignment vertical="center"/>
    </xf>
    <xf numFmtId="0" fontId="12" fillId="4" borderId="1" xfId="0" applyFont="1" applyFill="1" applyBorder="1">
      <alignment vertical="center"/>
    </xf>
    <xf numFmtId="0" fontId="3" fillId="4" borderId="1"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13" xfId="0" applyFont="1" applyFill="1" applyBorder="1">
      <alignment vertical="center"/>
    </xf>
    <xf numFmtId="0" fontId="3" fillId="4" borderId="13" xfId="0" applyFont="1" applyFill="1" applyBorder="1" applyAlignment="1">
      <alignment horizontal="center" vertical="center" wrapText="1"/>
    </xf>
    <xf numFmtId="0" fontId="2" fillId="4" borderId="1" xfId="0" applyFont="1" applyFill="1" applyBorder="1">
      <alignment vertical="center"/>
    </xf>
    <xf numFmtId="0" fontId="2" fillId="4" borderId="1" xfId="0" applyFont="1" applyFill="1" applyBorder="1" applyAlignment="1">
      <alignment horizontal="center" vertical="center"/>
    </xf>
    <xf numFmtId="0" fontId="0" fillId="4" borderId="1" xfId="0" applyFill="1" applyBorder="1">
      <alignment vertical="center"/>
    </xf>
    <xf numFmtId="0" fontId="11" fillId="4" borderId="1" xfId="0" applyFont="1" applyFill="1" applyBorder="1">
      <alignment vertical="center"/>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3" fillId="5" borderId="1" xfId="0" applyFont="1" applyFill="1" applyBorder="1" applyAlignment="1">
      <alignment horizontal="center" vertical="center" wrapText="1"/>
    </xf>
    <xf numFmtId="0" fontId="2" fillId="4" borderId="15" xfId="0" applyFont="1" applyFill="1" applyBorder="1">
      <alignment vertical="center"/>
    </xf>
    <xf numFmtId="0" fontId="2" fillId="4" borderId="15" xfId="0" applyFont="1" applyFill="1" applyBorder="1" applyAlignment="1">
      <alignment horizontal="center" vertical="center"/>
    </xf>
    <xf numFmtId="0" fontId="3" fillId="0" borderId="16" xfId="0" applyFont="1" applyBorder="1" applyAlignment="1">
      <alignment horizontal="center" vertical="center" wrapText="1"/>
    </xf>
    <xf numFmtId="0" fontId="2" fillId="4" borderId="17" xfId="0" applyFont="1" applyFill="1" applyBorder="1">
      <alignment vertical="center"/>
    </xf>
    <xf numFmtId="0" fontId="2" fillId="4" borderId="17" xfId="0" applyFont="1" applyFill="1" applyBorder="1" applyAlignment="1">
      <alignment horizontal="center" vertical="center"/>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2" fillId="4" borderId="22" xfId="0" applyFont="1" applyFill="1" applyBorder="1">
      <alignment vertical="center"/>
    </xf>
    <xf numFmtId="0" fontId="2" fillId="4" borderId="22" xfId="0" applyFont="1" applyFill="1" applyBorder="1" applyAlignment="1">
      <alignment horizontal="center" vertical="center"/>
    </xf>
    <xf numFmtId="0" fontId="3" fillId="0" borderId="23" xfId="0" applyFont="1" applyBorder="1" applyAlignment="1">
      <alignment horizontal="center" vertical="center" wrapText="1"/>
    </xf>
    <xf numFmtId="0" fontId="0" fillId="4" borderId="15" xfId="0" applyFill="1" applyBorder="1">
      <alignment vertical="center"/>
    </xf>
    <xf numFmtId="0" fontId="0" fillId="4" borderId="17" xfId="0" applyFill="1" applyBorder="1">
      <alignment vertical="center"/>
    </xf>
    <xf numFmtId="0" fontId="11" fillId="4" borderId="22" xfId="0" applyFont="1" applyFill="1" applyBorder="1">
      <alignment vertical="center"/>
    </xf>
    <xf numFmtId="0" fontId="3" fillId="4" borderId="22" xfId="0" applyFont="1" applyFill="1" applyBorder="1" applyAlignment="1">
      <alignment vertical="center" wrapText="1"/>
    </xf>
    <xf numFmtId="0" fontId="0" fillId="4" borderId="22" xfId="0" applyFill="1" applyBorder="1">
      <alignment vertical="center"/>
    </xf>
    <xf numFmtId="0" fontId="3" fillId="0" borderId="1" xfId="0" applyFont="1" applyBorder="1" applyAlignment="1" applyProtection="1">
      <alignment horizontal="center" vertical="center" wrapText="1"/>
      <protection locked="0"/>
    </xf>
    <xf numFmtId="181" fontId="3" fillId="4" borderId="1" xfId="0" applyNumberFormat="1" applyFont="1" applyFill="1" applyBorder="1" applyAlignment="1" applyProtection="1">
      <alignment horizontal="left" vertical="center" wrapText="1"/>
      <protection locked="0"/>
    </xf>
    <xf numFmtId="0" fontId="3" fillId="4" borderId="1"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181" fontId="3" fillId="4" borderId="0" xfId="0" applyNumberFormat="1" applyFont="1" applyFill="1" applyAlignment="1">
      <alignment horizontal="left" vertical="center" wrapText="1"/>
    </xf>
    <xf numFmtId="181" fontId="3" fillId="4" borderId="6" xfId="0" applyNumberFormat="1"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181" fontId="3" fillId="4" borderId="2" xfId="0" applyNumberFormat="1" applyFont="1" applyFill="1" applyBorder="1" applyAlignment="1">
      <alignment horizontal="left" vertical="center" wrapText="1"/>
    </xf>
    <xf numFmtId="0" fontId="3" fillId="0" borderId="14" xfId="0" applyFont="1" applyBorder="1" applyAlignment="1">
      <alignment horizontal="center" vertical="center" wrapText="1"/>
    </xf>
    <xf numFmtId="0" fontId="3" fillId="0" borderId="0" xfId="0" applyFont="1">
      <alignment vertical="center"/>
    </xf>
    <xf numFmtId="0" fontId="3" fillId="0" borderId="0" xfId="0" applyFont="1" applyAlignment="1">
      <alignment horizontal="center" vertical="center"/>
    </xf>
    <xf numFmtId="0" fontId="3" fillId="0" borderId="13" xfId="0" applyFont="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5" fillId="0" borderId="0" xfId="0" applyFont="1">
      <alignment vertical="center"/>
    </xf>
    <xf numFmtId="0" fontId="15" fillId="0" borderId="0" xfId="0" applyFont="1" applyAlignment="1">
      <alignment horizontal="center" vertical="center"/>
    </xf>
    <xf numFmtId="0" fontId="15" fillId="0" borderId="0" xfId="0" applyFont="1" applyAlignment="1">
      <alignment vertical="center" wrapText="1"/>
    </xf>
    <xf numFmtId="0" fontId="15" fillId="0" borderId="0" xfId="0" applyFont="1" applyAlignment="1" applyProtection="1">
      <alignment vertical="center" wrapText="1"/>
      <protection locked="0"/>
    </xf>
    <xf numFmtId="0" fontId="2" fillId="2" borderId="17" xfId="0" applyFont="1" applyFill="1" applyBorder="1" applyAlignment="1">
      <alignment vertical="center" wrapText="1"/>
    </xf>
    <xf numFmtId="0" fontId="3" fillId="2" borderId="17" xfId="0" applyFont="1" applyFill="1" applyBorder="1" applyAlignment="1">
      <alignment vertical="center" wrapText="1"/>
    </xf>
    <xf numFmtId="0" fontId="2" fillId="2" borderId="17" xfId="0" applyFont="1" applyFill="1" applyBorder="1" applyAlignment="1">
      <alignment horizontal="center" vertical="center"/>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13" fillId="0" borderId="0" xfId="1" applyFont="1" applyAlignment="1">
      <alignment horizontal="center" vertical="center" wrapText="1"/>
    </xf>
    <xf numFmtId="10" fontId="0" fillId="0" borderId="0" xfId="0" applyNumberFormat="1" applyAlignment="1">
      <alignment horizontal="center" vertical="center"/>
    </xf>
    <xf numFmtId="0" fontId="0" fillId="2" borderId="14" xfId="0" applyFill="1" applyBorder="1" applyAlignment="1">
      <alignment horizontal="center" vertical="center"/>
    </xf>
    <xf numFmtId="10" fontId="0" fillId="0" borderId="0" xfId="0" applyNumberFormat="1">
      <alignment vertical="center"/>
    </xf>
    <xf numFmtId="4" fontId="0" fillId="0" borderId="0" xfId="0" applyNumberFormat="1">
      <alignment vertical="center"/>
    </xf>
    <xf numFmtId="14" fontId="0" fillId="0" borderId="0" xfId="0" applyNumberFormat="1">
      <alignment vertical="center"/>
    </xf>
    <xf numFmtId="0" fontId="0" fillId="0" borderId="0" xfId="0" applyAlignment="1">
      <alignment horizontal="left" vertical="center"/>
    </xf>
    <xf numFmtId="0" fontId="0" fillId="0" borderId="1" xfId="0" applyBorder="1" applyAlignment="1">
      <alignment horizontal="left" vertical="center"/>
    </xf>
    <xf numFmtId="0" fontId="6" fillId="0" borderId="0" xfId="0" applyFont="1" applyAlignment="1">
      <alignment horizontal="left" vertical="center"/>
    </xf>
    <xf numFmtId="9" fontId="0" fillId="0" borderId="0" xfId="0" applyNumberFormat="1">
      <alignment vertical="center"/>
    </xf>
    <xf numFmtId="9" fontId="17" fillId="0" borderId="24" xfId="0" applyNumberFormat="1" applyFont="1" applyBorder="1" applyAlignment="1">
      <alignment horizontal="center" vertical="center" wrapText="1"/>
    </xf>
    <xf numFmtId="0" fontId="17" fillId="0" borderId="25" xfId="0" applyFont="1" applyBorder="1" applyAlignment="1">
      <alignment horizontal="center" vertical="center" wrapText="1"/>
    </xf>
    <xf numFmtId="0" fontId="17" fillId="0" borderId="26" xfId="0" applyFont="1" applyBorder="1" applyAlignment="1">
      <alignment horizontal="center" vertical="center" wrapText="1"/>
    </xf>
    <xf numFmtId="10" fontId="17" fillId="0" borderId="27" xfId="0" applyNumberFormat="1" applyFont="1" applyBorder="1" applyAlignment="1">
      <alignment horizontal="center" vertical="center" wrapText="1"/>
    </xf>
    <xf numFmtId="0" fontId="17" fillId="0" borderId="28" xfId="0" applyFont="1" applyBorder="1" applyAlignment="1">
      <alignment horizontal="center" vertical="center" wrapText="1"/>
    </xf>
    <xf numFmtId="0" fontId="17" fillId="0" borderId="29" xfId="0" applyFont="1" applyBorder="1" applyAlignment="1">
      <alignment horizontal="center" vertical="center" wrapText="1"/>
    </xf>
    <xf numFmtId="0" fontId="16" fillId="0" borderId="27" xfId="0" applyFont="1" applyBorder="1" applyAlignment="1">
      <alignment horizontal="center" vertical="center" wrapText="1"/>
    </xf>
    <xf numFmtId="0" fontId="16" fillId="0" borderId="28" xfId="0" applyFont="1" applyBorder="1" applyAlignment="1">
      <alignment horizontal="center" vertical="center" wrapText="1"/>
    </xf>
    <xf numFmtId="0" fontId="16" fillId="0" borderId="29" xfId="0" applyFont="1" applyBorder="1" applyAlignment="1">
      <alignment horizontal="center" vertical="center" wrapText="1"/>
    </xf>
    <xf numFmtId="0" fontId="16" fillId="8" borderId="30" xfId="0" applyFont="1" applyFill="1" applyBorder="1" applyAlignment="1">
      <alignment horizontal="center" vertical="center" wrapText="1"/>
    </xf>
    <xf numFmtId="0" fontId="17" fillId="8" borderId="31" xfId="0" applyFont="1" applyFill="1" applyBorder="1" applyAlignment="1">
      <alignment horizontal="center" vertical="center" wrapText="1"/>
    </xf>
    <xf numFmtId="0" fontId="17" fillId="8" borderId="32"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7" fillId="0" borderId="24" xfId="0" applyFont="1" applyBorder="1" applyAlignment="1">
      <alignment horizontal="center" vertical="center" wrapText="1"/>
    </xf>
    <xf numFmtId="0" fontId="17" fillId="0" borderId="27" xfId="0" applyFont="1" applyBorder="1" applyAlignment="1">
      <alignment horizontal="center" vertical="center" wrapText="1"/>
    </xf>
    <xf numFmtId="10" fontId="17" fillId="0" borderId="28" xfId="0" applyNumberFormat="1" applyFont="1" applyBorder="1" applyAlignment="1">
      <alignment horizontal="center" vertical="center" wrapText="1"/>
    </xf>
    <xf numFmtId="3" fontId="17" fillId="0" borderId="28" xfId="0" applyNumberFormat="1" applyFont="1" applyBorder="1" applyAlignment="1">
      <alignment horizontal="center" vertical="center" wrapText="1"/>
    </xf>
    <xf numFmtId="0" fontId="17" fillId="0" borderId="0" xfId="0" applyFont="1" applyAlignment="1">
      <alignment horizontal="center" vertical="center"/>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0" borderId="15" xfId="0" applyFont="1" applyBorder="1" applyAlignment="1">
      <alignment horizontal="left" vertical="center" wrapText="1"/>
    </xf>
    <xf numFmtId="0" fontId="3" fillId="4" borderId="19"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9"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20" xfId="0" applyFont="1" applyFill="1" applyBorder="1" applyAlignment="1">
      <alignment horizontal="center" vertical="center" wrapText="1"/>
    </xf>
    <xf numFmtId="0" fontId="3" fillId="11" borderId="0" xfId="0" applyFont="1" applyFill="1" applyAlignment="1">
      <alignment horizontal="left" vertical="center" wrapText="1"/>
    </xf>
    <xf numFmtId="0" fontId="3" fillId="0" borderId="13" xfId="0" applyFont="1" applyBorder="1" applyAlignment="1">
      <alignment vertical="center" wrapText="1"/>
    </xf>
    <xf numFmtId="0" fontId="3" fillId="0" borderId="15" xfId="0" applyFont="1" applyBorder="1" applyAlignment="1">
      <alignment vertical="center" wrapText="1"/>
    </xf>
    <xf numFmtId="0" fontId="3" fillId="4" borderId="17" xfId="0" applyFont="1" applyFill="1" applyBorder="1" applyAlignment="1">
      <alignment horizontal="center" vertical="center" wrapText="1"/>
    </xf>
    <xf numFmtId="0" fontId="3" fillId="4" borderId="13" xfId="0" applyFont="1" applyFill="1" applyBorder="1" applyAlignment="1">
      <alignment horizontal="left" vertical="center" wrapText="1"/>
    </xf>
    <xf numFmtId="0" fontId="3" fillId="0" borderId="35" xfId="0" applyFont="1" applyBorder="1" applyAlignment="1">
      <alignment horizontal="center" vertical="center" wrapText="1"/>
    </xf>
    <xf numFmtId="0" fontId="3" fillId="0" borderId="0" xfId="0" applyFont="1" applyAlignment="1">
      <alignment horizontal="left" vertical="top" wrapText="1"/>
    </xf>
    <xf numFmtId="0" fontId="3" fillId="4" borderId="15" xfId="0" applyFont="1" applyFill="1" applyBorder="1" applyAlignment="1">
      <alignment horizontal="center" vertical="center" wrapText="1"/>
    </xf>
    <xf numFmtId="0" fontId="3" fillId="0" borderId="17" xfId="0" applyFont="1" applyBorder="1" applyAlignment="1">
      <alignment horizontal="left" vertical="center" wrapText="1"/>
    </xf>
    <xf numFmtId="0" fontId="3" fillId="0" borderId="17"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22" xfId="0" applyFont="1" applyBorder="1" applyAlignment="1">
      <alignment horizontal="left" vertical="center" wrapText="1"/>
    </xf>
    <xf numFmtId="0" fontId="3" fillId="0" borderId="22" xfId="0" applyFont="1" applyBorder="1" applyAlignment="1">
      <alignment horizontal="center" vertical="center" wrapText="1"/>
    </xf>
    <xf numFmtId="0" fontId="3" fillId="4" borderId="22" xfId="0" applyFont="1" applyFill="1" applyBorder="1" applyAlignment="1">
      <alignment horizontal="center" vertical="center" wrapText="1"/>
    </xf>
    <xf numFmtId="0" fontId="3" fillId="4" borderId="22" xfId="0" applyFont="1" applyFill="1" applyBorder="1" applyAlignment="1">
      <alignment horizontal="left" vertical="center" wrapText="1"/>
    </xf>
    <xf numFmtId="49" fontId="2"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38" xfId="0" applyFont="1" applyBorder="1" applyAlignment="1">
      <alignment horizontal="center" vertical="center" wrapText="1"/>
    </xf>
    <xf numFmtId="0" fontId="3" fillId="0" borderId="17" xfId="0" applyFont="1" applyBorder="1" applyAlignment="1">
      <alignment vertical="center" wrapText="1"/>
    </xf>
    <xf numFmtId="0" fontId="3" fillId="0" borderId="22" xfId="0" applyFont="1" applyBorder="1" applyAlignment="1">
      <alignment vertical="center" wrapText="1"/>
    </xf>
    <xf numFmtId="0" fontId="3" fillId="0" borderId="41"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33" xfId="0" applyFont="1" applyBorder="1" applyAlignment="1">
      <alignment horizontal="left" vertical="center" wrapText="1"/>
    </xf>
    <xf numFmtId="0" fontId="3" fillId="0" borderId="33" xfId="0" applyFont="1" applyBorder="1" applyAlignment="1">
      <alignment horizontal="center" vertical="center" wrapText="1"/>
    </xf>
    <xf numFmtId="0" fontId="3" fillId="4" borderId="33" xfId="0" applyFont="1" applyFill="1" applyBorder="1" applyAlignment="1">
      <alignment horizontal="center" vertical="center" wrapText="1"/>
    </xf>
    <xf numFmtId="0" fontId="3" fillId="0" borderId="34" xfId="0" applyFont="1" applyBorder="1" applyAlignment="1">
      <alignment horizontal="center" vertical="center" wrapText="1"/>
    </xf>
    <xf numFmtId="0" fontId="3" fillId="0" borderId="20" xfId="0" applyFont="1" applyBorder="1" applyAlignment="1">
      <alignmen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0" borderId="6" xfId="0" applyFont="1" applyBorder="1" applyAlignment="1">
      <alignment horizontal="left" vertical="center" wrapText="1"/>
    </xf>
    <xf numFmtId="0" fontId="3" fillId="12" borderId="15" xfId="0" applyFont="1" applyFill="1" applyBorder="1" applyAlignment="1">
      <alignment horizontal="center" vertical="center" wrapText="1"/>
    </xf>
    <xf numFmtId="0" fontId="4" fillId="0" borderId="1" xfId="0" applyFont="1" applyBorder="1">
      <alignment vertical="center"/>
    </xf>
    <xf numFmtId="0" fontId="4" fillId="2" borderId="1" xfId="0" applyFont="1" applyFill="1" applyBorder="1">
      <alignment vertical="center"/>
    </xf>
    <xf numFmtId="0" fontId="4" fillId="13" borderId="1" xfId="0" applyFont="1" applyFill="1" applyBorder="1">
      <alignment vertical="center"/>
    </xf>
    <xf numFmtId="0" fontId="5" fillId="13" borderId="1" xfId="0" applyFont="1" applyFill="1" applyBorder="1">
      <alignment vertical="center"/>
    </xf>
    <xf numFmtId="0" fontId="3" fillId="12" borderId="16" xfId="0" applyFont="1" applyFill="1" applyBorder="1" applyAlignment="1">
      <alignment horizontal="center" vertical="center" wrapText="1"/>
    </xf>
    <xf numFmtId="0" fontId="3" fillId="12" borderId="17" xfId="0" applyFont="1" applyFill="1" applyBorder="1" applyAlignment="1">
      <alignment horizontal="left" vertical="center" wrapText="1"/>
    </xf>
    <xf numFmtId="0" fontId="3" fillId="12" borderId="17" xfId="0" applyFont="1" applyFill="1" applyBorder="1" applyAlignment="1">
      <alignment horizontal="center" vertical="center" wrapText="1"/>
    </xf>
    <xf numFmtId="0" fontId="3" fillId="12" borderId="18" xfId="0" applyFont="1" applyFill="1" applyBorder="1" applyAlignment="1">
      <alignment horizontal="center" vertical="center" wrapText="1"/>
    </xf>
    <xf numFmtId="0" fontId="3" fillId="12" borderId="38" xfId="0" applyFont="1" applyFill="1" applyBorder="1" applyAlignment="1">
      <alignment horizontal="center" vertical="center" wrapText="1"/>
    </xf>
    <xf numFmtId="0" fontId="3" fillId="0" borderId="48" xfId="0" applyFont="1" applyBorder="1" applyAlignment="1">
      <alignment horizontal="left" vertical="center" wrapText="1"/>
    </xf>
    <xf numFmtId="0" fontId="3" fillId="0" borderId="48" xfId="0" applyFont="1" applyBorder="1" applyAlignment="1">
      <alignment horizontal="center" vertical="center" wrapText="1"/>
    </xf>
    <xf numFmtId="0" fontId="3" fillId="12" borderId="15" xfId="0" applyFont="1" applyFill="1" applyBorder="1" applyAlignment="1">
      <alignment horizontal="left" vertical="center" wrapText="1"/>
    </xf>
    <xf numFmtId="0" fontId="0" fillId="0" borderId="16" xfId="0" applyBorder="1">
      <alignment vertical="center"/>
    </xf>
    <xf numFmtId="0" fontId="0" fillId="0" borderId="17" xfId="0" applyBorder="1">
      <alignment vertical="center"/>
    </xf>
    <xf numFmtId="0" fontId="0" fillId="0" borderId="17" xfId="0" applyBorder="1" applyAlignment="1">
      <alignment horizontal="center"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2" xfId="0" applyBorder="1" applyAlignment="1">
      <alignment horizontal="center" vertical="center"/>
    </xf>
    <xf numFmtId="0" fontId="0" fillId="0" borderId="23" xfId="0" applyBorder="1">
      <alignment vertical="center"/>
    </xf>
    <xf numFmtId="0" fontId="20" fillId="0" borderId="1" xfId="0" applyFont="1" applyBorder="1" applyAlignment="1">
      <alignment vertical="center" wrapText="1"/>
    </xf>
    <xf numFmtId="0" fontId="19" fillId="10" borderId="1" xfId="0" applyFont="1" applyFill="1" applyBorder="1" applyAlignment="1">
      <alignment horizontal="center" vertical="center" wrapText="1"/>
    </xf>
    <xf numFmtId="0" fontId="3" fillId="0" borderId="54" xfId="0" applyFont="1" applyBorder="1" applyAlignment="1">
      <alignment horizontal="center" vertical="center" wrapText="1"/>
    </xf>
    <xf numFmtId="0" fontId="3" fillId="4" borderId="16" xfId="0" applyFont="1" applyFill="1" applyBorder="1" applyAlignment="1">
      <alignment horizontal="left" vertical="center" wrapText="1"/>
    </xf>
    <xf numFmtId="0" fontId="3" fillId="4" borderId="19" xfId="0" applyFont="1" applyFill="1" applyBorder="1" applyAlignment="1">
      <alignment horizontal="left" vertical="center" wrapText="1"/>
    </xf>
    <xf numFmtId="0" fontId="3" fillId="4" borderId="21" xfId="0" applyFont="1" applyFill="1" applyBorder="1" applyAlignment="1">
      <alignment horizontal="left" vertical="center" wrapText="1"/>
    </xf>
    <xf numFmtId="0" fontId="3" fillId="4" borderId="55" xfId="0" applyFont="1" applyFill="1" applyBorder="1" applyAlignment="1">
      <alignment horizontal="left" vertical="center" wrapText="1"/>
    </xf>
    <xf numFmtId="0" fontId="3" fillId="0" borderId="55" xfId="0" applyFont="1" applyBorder="1" applyAlignment="1">
      <alignment horizontal="center" vertical="center" wrapText="1"/>
    </xf>
    <xf numFmtId="0" fontId="3" fillId="4" borderId="55" xfId="0" applyFont="1" applyFill="1" applyBorder="1" applyAlignment="1">
      <alignment horizontal="center" vertical="center" wrapText="1"/>
    </xf>
    <xf numFmtId="0" fontId="3" fillId="0" borderId="56" xfId="0" applyFont="1" applyBorder="1" applyAlignment="1">
      <alignment horizontal="center" vertical="center" wrapText="1"/>
    </xf>
    <xf numFmtId="0" fontId="2" fillId="4" borderId="16"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41" xfId="0" applyFont="1" applyFill="1" applyBorder="1" applyAlignment="1">
      <alignment horizontal="center" vertical="center"/>
    </xf>
    <xf numFmtId="0" fontId="3" fillId="4" borderId="19" xfId="0" applyFont="1" applyFill="1" applyBorder="1" applyAlignment="1">
      <alignment horizontal="center" vertical="center"/>
    </xf>
    <xf numFmtId="0" fontId="3" fillId="4" borderId="17" xfId="0" applyFont="1" applyFill="1" applyBorder="1">
      <alignment vertical="center"/>
    </xf>
    <xf numFmtId="0" fontId="3" fillId="4" borderId="17" xfId="0" applyFont="1" applyFill="1" applyBorder="1" applyAlignment="1">
      <alignment vertical="center" wrapText="1"/>
    </xf>
    <xf numFmtId="0" fontId="3" fillId="4" borderId="17" xfId="0" applyFont="1" applyFill="1" applyBorder="1" applyAlignment="1">
      <alignment horizontal="center" vertical="center"/>
    </xf>
    <xf numFmtId="0" fontId="3" fillId="0" borderId="18" xfId="0" applyFont="1" applyBorder="1" applyAlignment="1">
      <alignment horizontal="left" vertical="center"/>
    </xf>
    <xf numFmtId="0" fontId="3" fillId="4" borderId="1" xfId="0" applyFont="1" applyFill="1" applyBorder="1" applyAlignment="1">
      <alignment horizontal="center" vertical="center"/>
    </xf>
    <xf numFmtId="0" fontId="3" fillId="0" borderId="20" xfId="0" applyFont="1" applyBorder="1" applyAlignment="1">
      <alignment horizontal="left" vertical="center"/>
    </xf>
    <xf numFmtId="14" fontId="3" fillId="0" borderId="20" xfId="0" applyNumberFormat="1" applyFont="1" applyBorder="1" applyAlignment="1">
      <alignment horizontal="left" vertical="center"/>
    </xf>
    <xf numFmtId="0" fontId="3" fillId="0" borderId="23" xfId="0" applyFont="1" applyBorder="1" applyAlignment="1">
      <alignment horizontal="left" vertical="center"/>
    </xf>
    <xf numFmtId="0" fontId="2" fillId="12" borderId="16" xfId="0" applyFont="1" applyFill="1" applyBorder="1" applyAlignment="1">
      <alignment horizontal="center" vertical="center"/>
    </xf>
    <xf numFmtId="0" fontId="2" fillId="12" borderId="17" xfId="0" applyFont="1" applyFill="1" applyBorder="1">
      <alignment vertical="center"/>
    </xf>
    <xf numFmtId="0" fontId="3" fillId="12" borderId="17" xfId="0" applyFont="1" applyFill="1" applyBorder="1">
      <alignment vertical="center"/>
    </xf>
    <xf numFmtId="0" fontId="2" fillId="12" borderId="17" xfId="0" applyFont="1" applyFill="1" applyBorder="1" applyAlignment="1">
      <alignment horizontal="center" vertical="center"/>
    </xf>
    <xf numFmtId="0" fontId="3" fillId="12" borderId="17" xfId="0" applyFont="1" applyFill="1" applyBorder="1" applyAlignment="1">
      <alignment horizontal="center" vertical="center"/>
    </xf>
    <xf numFmtId="0" fontId="3" fillId="12" borderId="19" xfId="0" applyFont="1" applyFill="1" applyBorder="1" applyAlignment="1">
      <alignment horizontal="center" vertical="center"/>
    </xf>
    <xf numFmtId="0" fontId="3" fillId="12" borderId="1" xfId="0" applyFont="1" applyFill="1" applyBorder="1" applyAlignment="1">
      <alignment horizontal="center" vertical="center"/>
    </xf>
    <xf numFmtId="0" fontId="2" fillId="12" borderId="1" xfId="0" applyFont="1" applyFill="1" applyBorder="1" applyAlignment="1">
      <alignment horizontal="center" vertical="center"/>
    </xf>
    <xf numFmtId="0" fontId="3" fillId="12" borderId="21" xfId="0" applyFont="1" applyFill="1" applyBorder="1" applyAlignment="1">
      <alignment horizontal="center" vertical="center"/>
    </xf>
    <xf numFmtId="0" fontId="3" fillId="12" borderId="22" xfId="0" applyFont="1" applyFill="1" applyBorder="1" applyAlignment="1">
      <alignment horizontal="center" vertical="center"/>
    </xf>
    <xf numFmtId="0" fontId="3" fillId="12" borderId="16" xfId="0" applyFont="1" applyFill="1" applyBorder="1" applyAlignment="1">
      <alignment horizontal="center" vertical="center"/>
    </xf>
    <xf numFmtId="0" fontId="3" fillId="12" borderId="1" xfId="0" applyFont="1" applyFill="1" applyBorder="1">
      <alignment vertical="center"/>
    </xf>
    <xf numFmtId="0" fontId="2" fillId="12" borderId="1" xfId="0" applyFont="1" applyFill="1" applyBorder="1">
      <alignment vertical="center"/>
    </xf>
    <xf numFmtId="0" fontId="3" fillId="12" borderId="22" xfId="0" applyFont="1" applyFill="1" applyBorder="1">
      <alignment vertical="center"/>
    </xf>
    <xf numFmtId="0" fontId="2" fillId="12" borderId="22" xfId="0" applyFont="1" applyFill="1" applyBorder="1" applyAlignment="1">
      <alignment horizontal="center" vertical="center"/>
    </xf>
    <xf numFmtId="0" fontId="3" fillId="14" borderId="15" xfId="0" applyFont="1" applyFill="1" applyBorder="1" applyAlignment="1">
      <alignment horizontal="center" vertical="center"/>
    </xf>
    <xf numFmtId="0" fontId="3" fillId="14" borderId="15" xfId="0" applyFont="1" applyFill="1" applyBorder="1">
      <alignment vertical="center"/>
    </xf>
    <xf numFmtId="0" fontId="3" fillId="0" borderId="15" xfId="0" applyFont="1" applyBorder="1" applyAlignment="1">
      <alignment horizontal="left" vertical="center"/>
    </xf>
    <xf numFmtId="14" fontId="3" fillId="0" borderId="1" xfId="0" applyNumberFormat="1" applyFont="1" applyBorder="1" applyAlignment="1">
      <alignment horizontal="left" vertical="center"/>
    </xf>
    <xf numFmtId="0" fontId="3" fillId="14" borderId="1" xfId="0" applyFont="1" applyFill="1" applyBorder="1" applyAlignment="1">
      <alignment horizontal="center" vertical="center"/>
    </xf>
    <xf numFmtId="0" fontId="3" fillId="14" borderId="1" xfId="0" applyFont="1" applyFill="1" applyBorder="1">
      <alignment vertical="center"/>
    </xf>
    <xf numFmtId="0" fontId="2" fillId="14" borderId="1" xfId="0" applyFont="1" applyFill="1" applyBorder="1">
      <alignment vertical="center"/>
    </xf>
    <xf numFmtId="0" fontId="2" fillId="14" borderId="1" xfId="0" applyFont="1" applyFill="1" applyBorder="1" applyAlignment="1">
      <alignment horizontal="center" vertical="center"/>
    </xf>
    <xf numFmtId="0" fontId="3" fillId="0" borderId="1" xfId="0" applyFont="1" applyBorder="1" applyAlignment="1">
      <alignment horizontal="left" vertical="center"/>
    </xf>
    <xf numFmtId="0" fontId="3" fillId="7" borderId="1" xfId="0" applyFont="1" applyFill="1" applyBorder="1">
      <alignment vertical="center"/>
    </xf>
    <xf numFmtId="0" fontId="3" fillId="12" borderId="0" xfId="0" applyFont="1" applyFill="1">
      <alignment vertical="center"/>
    </xf>
    <xf numFmtId="0" fontId="3" fillId="7" borderId="1" xfId="0" applyFont="1" applyFill="1" applyBorder="1" applyAlignment="1">
      <alignment horizontal="center" vertical="center"/>
    </xf>
    <xf numFmtId="0" fontId="2" fillId="7" borderId="1" xfId="0" applyFont="1" applyFill="1" applyBorder="1">
      <alignment vertical="center"/>
    </xf>
    <xf numFmtId="0" fontId="3" fillId="15" borderId="1" xfId="0" applyFont="1" applyFill="1" applyBorder="1" applyAlignment="1">
      <alignment horizontal="center" vertical="center"/>
    </xf>
    <xf numFmtId="0" fontId="3" fillId="15" borderId="1" xfId="0" applyFont="1" applyFill="1" applyBorder="1">
      <alignment vertical="center"/>
    </xf>
    <xf numFmtId="0" fontId="2" fillId="15" borderId="1" xfId="0" applyFont="1" applyFill="1" applyBorder="1" applyAlignment="1">
      <alignment horizontal="center" vertical="center"/>
    </xf>
    <xf numFmtId="0" fontId="2" fillId="15" borderId="1" xfId="0" applyFont="1" applyFill="1" applyBorder="1">
      <alignment vertical="center"/>
    </xf>
    <xf numFmtId="0" fontId="3" fillId="0" borderId="0" xfId="0" applyFont="1" applyAlignment="1">
      <alignment horizontal="left" vertical="center"/>
    </xf>
    <xf numFmtId="0" fontId="3" fillId="2" borderId="21" xfId="0" applyFont="1" applyFill="1" applyBorder="1" applyAlignment="1">
      <alignment horizontal="center" vertical="center"/>
    </xf>
    <xf numFmtId="0" fontId="3" fillId="2" borderId="22" xfId="0" applyFont="1" applyFill="1" applyBorder="1">
      <alignment vertical="center"/>
    </xf>
    <xf numFmtId="0" fontId="3" fillId="2" borderId="22" xfId="0" applyFont="1" applyFill="1" applyBorder="1" applyAlignment="1">
      <alignment horizontal="center" vertical="center"/>
    </xf>
    <xf numFmtId="0" fontId="3" fillId="2" borderId="23" xfId="0" applyFont="1" applyFill="1" applyBorder="1" applyAlignment="1">
      <alignment horizontal="left" vertical="center"/>
    </xf>
    <xf numFmtId="0" fontId="2" fillId="0" borderId="1" xfId="0" applyFont="1" applyBorder="1" applyAlignment="1">
      <alignment horizontal="center" vertical="center" wrapText="1"/>
    </xf>
    <xf numFmtId="0" fontId="2" fillId="0" borderId="6" xfId="0" applyFont="1" applyBorder="1">
      <alignment vertical="center"/>
    </xf>
    <xf numFmtId="0" fontId="2" fillId="0" borderId="43" xfId="0" applyFont="1" applyBorder="1">
      <alignment vertical="center"/>
    </xf>
    <xf numFmtId="0" fontId="2" fillId="0" borderId="58" xfId="0" applyFont="1" applyBorder="1">
      <alignment vertical="center"/>
    </xf>
    <xf numFmtId="0" fontId="2" fillId="0" borderId="46" xfId="0" applyFont="1" applyBorder="1">
      <alignment vertical="center"/>
    </xf>
    <xf numFmtId="0" fontId="2" fillId="0" borderId="47" xfId="0" applyFont="1" applyBorder="1">
      <alignment vertical="center"/>
    </xf>
    <xf numFmtId="0" fontId="2" fillId="0" borderId="44" xfId="0" applyFont="1" applyBorder="1">
      <alignment vertical="center"/>
    </xf>
    <xf numFmtId="0" fontId="2" fillId="0" borderId="45" xfId="0" applyFont="1" applyBorder="1">
      <alignment vertical="center"/>
    </xf>
    <xf numFmtId="0" fontId="3" fillId="7" borderId="16" xfId="0" applyFont="1" applyFill="1" applyBorder="1" applyAlignment="1">
      <alignment horizontal="center" vertical="center" wrapText="1"/>
    </xf>
    <xf numFmtId="0" fontId="3" fillId="7" borderId="17" xfId="0" applyFont="1" applyFill="1" applyBorder="1" applyAlignment="1">
      <alignment horizontal="left" vertical="center" wrapText="1"/>
    </xf>
    <xf numFmtId="0" fontId="3" fillId="7" borderId="17" xfId="0" applyFont="1" applyFill="1" applyBorder="1" applyAlignment="1">
      <alignment horizontal="center" vertical="center" wrapText="1"/>
    </xf>
    <xf numFmtId="0" fontId="3" fillId="7" borderId="18" xfId="0" applyFont="1" applyFill="1" applyBorder="1" applyAlignment="1">
      <alignment horizontal="center" vertical="center" wrapText="1"/>
    </xf>
    <xf numFmtId="0" fontId="3" fillId="7" borderId="0" xfId="0" applyFont="1" applyFill="1" applyAlignment="1">
      <alignment horizontal="left" vertical="center" wrapText="1"/>
    </xf>
    <xf numFmtId="0" fontId="3" fillId="7" borderId="21" xfId="0" applyFont="1" applyFill="1" applyBorder="1" applyAlignment="1">
      <alignment horizontal="center" vertical="center" wrapText="1"/>
    </xf>
    <xf numFmtId="0" fontId="3" fillId="7" borderId="22" xfId="0" applyFont="1" applyFill="1" applyBorder="1" applyAlignment="1">
      <alignment horizontal="left" vertical="center" wrapText="1"/>
    </xf>
    <xf numFmtId="0" fontId="3" fillId="7" borderId="22" xfId="0" applyFont="1" applyFill="1" applyBorder="1" applyAlignment="1">
      <alignment horizontal="center" vertical="center" wrapText="1"/>
    </xf>
    <xf numFmtId="0" fontId="3" fillId="7" borderId="23" xfId="0" applyFont="1" applyFill="1" applyBorder="1" applyAlignment="1">
      <alignment horizontal="center" vertical="center" wrapText="1"/>
    </xf>
    <xf numFmtId="0" fontId="2" fillId="3" borderId="0" xfId="0" applyFont="1" applyFill="1" applyAlignment="1">
      <alignment horizontal="center" vertical="center"/>
    </xf>
    <xf numFmtId="0" fontId="2" fillId="2" borderId="6" xfId="0" applyFont="1" applyFill="1" applyBorder="1">
      <alignment vertical="center"/>
    </xf>
    <xf numFmtId="177" fontId="2" fillId="0" borderId="6" xfId="0" applyNumberFormat="1" applyFont="1" applyBorder="1">
      <alignment vertical="center"/>
    </xf>
    <xf numFmtId="0" fontId="2" fillId="2" borderId="2" xfId="0" applyFont="1" applyFill="1" applyBorder="1" applyAlignment="1">
      <alignment horizontal="center" vertical="center"/>
    </xf>
    <xf numFmtId="177" fontId="2" fillId="0" borderId="2" xfId="0" applyNumberFormat="1" applyFont="1" applyBorder="1" applyAlignment="1">
      <alignment horizontal="center" vertical="center"/>
    </xf>
    <xf numFmtId="0" fontId="2" fillId="0" borderId="59" xfId="0" applyFont="1" applyBorder="1" applyAlignment="1">
      <alignment horizontal="center" vertical="center" wrapText="1"/>
    </xf>
    <xf numFmtId="0" fontId="2" fillId="0" borderId="54" xfId="0" applyFont="1" applyBorder="1" applyAlignment="1">
      <alignment horizontal="center" vertical="center"/>
    </xf>
    <xf numFmtId="0" fontId="2" fillId="2" borderId="54" xfId="0" applyFont="1" applyFill="1" applyBorder="1" applyAlignment="1">
      <alignment horizontal="center" vertical="center"/>
    </xf>
    <xf numFmtId="177" fontId="2" fillId="0" borderId="60" xfId="0" applyNumberFormat="1" applyFont="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xf>
    <xf numFmtId="0" fontId="2" fillId="2" borderId="62" xfId="0" applyFont="1" applyFill="1" applyBorder="1" applyAlignment="1">
      <alignment horizontal="center" vertical="center"/>
    </xf>
    <xf numFmtId="177" fontId="2" fillId="0" borderId="63" xfId="0" applyNumberFormat="1" applyFont="1" applyBorder="1" applyAlignment="1">
      <alignment horizontal="center" vertical="center"/>
    </xf>
    <xf numFmtId="0" fontId="2" fillId="10" borderId="47" xfId="0" applyFont="1" applyFill="1" applyBorder="1" applyAlignment="1">
      <alignment horizontal="center" vertical="center" wrapText="1"/>
    </xf>
    <xf numFmtId="0" fontId="2" fillId="10" borderId="44" xfId="0" applyFont="1" applyFill="1" applyBorder="1" applyAlignment="1">
      <alignment horizontal="center" vertical="center"/>
    </xf>
    <xf numFmtId="177" fontId="2" fillId="10" borderId="45"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47" xfId="0" applyFont="1" applyBorder="1" applyAlignment="1">
      <alignment horizontal="center" vertical="center"/>
    </xf>
    <xf numFmtId="0" fontId="2" fillId="0" borderId="44" xfId="0" applyFont="1" applyBorder="1" applyAlignment="1">
      <alignment horizontal="center" vertical="center"/>
    </xf>
    <xf numFmtId="0" fontId="2" fillId="2" borderId="44" xfId="0" applyFont="1" applyFill="1" applyBorder="1" applyAlignment="1">
      <alignment horizontal="center" vertical="center"/>
    </xf>
    <xf numFmtId="177" fontId="2" fillId="0" borderId="45" xfId="0" applyNumberFormat="1" applyFont="1" applyBorder="1" applyAlignment="1">
      <alignment horizontal="center" vertical="center"/>
    </xf>
    <xf numFmtId="0" fontId="2" fillId="3" borderId="10" xfId="0" applyFont="1" applyFill="1" applyBorder="1">
      <alignment vertical="center"/>
    </xf>
    <xf numFmtId="0" fontId="2" fillId="3" borderId="12" xfId="0" applyFont="1" applyFill="1" applyBorder="1">
      <alignment vertical="center"/>
    </xf>
    <xf numFmtId="177" fontId="2" fillId="2" borderId="1" xfId="0" applyNumberFormat="1" applyFont="1" applyFill="1" applyBorder="1">
      <alignment vertical="center"/>
    </xf>
    <xf numFmtId="181" fontId="3" fillId="0" borderId="17" xfId="0" applyNumberFormat="1" applyFont="1" applyBorder="1" applyAlignment="1">
      <alignment horizontal="left" vertical="center" wrapText="1"/>
    </xf>
    <xf numFmtId="181" fontId="3" fillId="0" borderId="22" xfId="0" applyNumberFormat="1" applyFont="1" applyBorder="1" applyAlignment="1">
      <alignment horizontal="left" vertical="center" wrapText="1"/>
    </xf>
    <xf numFmtId="181" fontId="21" fillId="4" borderId="1" xfId="0" applyNumberFormat="1" applyFont="1" applyFill="1" applyBorder="1" applyAlignment="1">
      <alignment horizontal="left" vertical="center" wrapText="1"/>
    </xf>
    <xf numFmtId="0" fontId="12" fillId="4" borderId="1" xfId="0" applyFont="1" applyFill="1" applyBorder="1" applyAlignment="1">
      <alignment horizontal="left" vertical="center" wrapText="1"/>
    </xf>
    <xf numFmtId="181" fontId="12" fillId="4" borderId="1" xfId="0" applyNumberFormat="1" applyFont="1" applyFill="1" applyBorder="1" applyAlignment="1">
      <alignment horizontal="left" vertical="center" wrapText="1"/>
    </xf>
    <xf numFmtId="1" fontId="2" fillId="0" borderId="0" xfId="0" applyNumberFormat="1" applyFont="1">
      <alignment vertical="center"/>
    </xf>
    <xf numFmtId="0" fontId="2" fillId="0" borderId="16" xfId="0" applyFont="1" applyBorder="1">
      <alignment vertical="center"/>
    </xf>
    <xf numFmtId="0" fontId="2" fillId="0" borderId="18" xfId="0" applyFont="1" applyBorder="1">
      <alignment vertical="center"/>
    </xf>
    <xf numFmtId="0" fontId="2" fillId="0" borderId="19" xfId="0" applyFont="1" applyBorder="1">
      <alignment vertical="center"/>
    </xf>
    <xf numFmtId="0" fontId="2" fillId="0" borderId="20" xfId="0" applyFont="1" applyBorder="1">
      <alignment vertical="center"/>
    </xf>
    <xf numFmtId="1" fontId="2" fillId="0" borderId="20" xfId="0" applyNumberFormat="1" applyFont="1" applyBorder="1">
      <alignment vertical="center"/>
    </xf>
    <xf numFmtId="0" fontId="2" fillId="0" borderId="21" xfId="0" applyFont="1" applyBorder="1">
      <alignment vertical="center"/>
    </xf>
    <xf numFmtId="1" fontId="2" fillId="0" borderId="23" xfId="0" applyNumberFormat="1" applyFont="1" applyBorder="1">
      <alignment vertical="center"/>
    </xf>
    <xf numFmtId="0" fontId="2" fillId="0" borderId="23" xfId="0" applyFont="1" applyBorder="1">
      <alignment vertical="center"/>
    </xf>
    <xf numFmtId="182" fontId="2" fillId="0" borderId="20" xfId="0" applyNumberFormat="1" applyFont="1" applyBorder="1">
      <alignment vertical="center"/>
    </xf>
    <xf numFmtId="183" fontId="2" fillId="0" borderId="1" xfId="0" applyNumberFormat="1" applyFont="1" applyBorder="1">
      <alignment vertical="center"/>
    </xf>
    <xf numFmtId="0" fontId="2" fillId="0" borderId="5" xfId="0" applyFont="1" applyBorder="1">
      <alignment vertical="center"/>
    </xf>
    <xf numFmtId="1" fontId="2" fillId="0" borderId="10" xfId="0" applyNumberFormat="1" applyFont="1" applyBorder="1">
      <alignment vertical="center"/>
    </xf>
    <xf numFmtId="0" fontId="2" fillId="0" borderId="14" xfId="0" applyFont="1" applyBorder="1">
      <alignment vertical="center"/>
    </xf>
    <xf numFmtId="1" fontId="2" fillId="0" borderId="14" xfId="0" applyNumberFormat="1" applyFont="1" applyBorder="1">
      <alignment vertical="center"/>
    </xf>
    <xf numFmtId="0" fontId="2" fillId="2" borderId="21" xfId="0" applyFont="1" applyFill="1" applyBorder="1">
      <alignment vertical="center"/>
    </xf>
    <xf numFmtId="1" fontId="2" fillId="2" borderId="23" xfId="0" applyNumberFormat="1" applyFont="1" applyFill="1" applyBorder="1">
      <alignment vertical="center"/>
    </xf>
    <xf numFmtId="14" fontId="3" fillId="0" borderId="0" xfId="0" applyNumberFormat="1" applyFont="1" applyAlignment="1">
      <alignment horizontal="center" vertical="center" wrapText="1"/>
    </xf>
    <xf numFmtId="0" fontId="3" fillId="10" borderId="1" xfId="0" applyFont="1" applyFill="1" applyBorder="1" applyAlignment="1">
      <alignment horizontal="center" vertical="center"/>
    </xf>
    <xf numFmtId="0" fontId="3" fillId="10" borderId="1" xfId="0" applyFont="1" applyFill="1" applyBorder="1">
      <alignment vertical="center"/>
    </xf>
    <xf numFmtId="0" fontId="3" fillId="12" borderId="1" xfId="0" applyFont="1" applyFill="1" applyBorder="1" applyAlignment="1">
      <alignment vertical="center" wrapText="1"/>
    </xf>
    <xf numFmtId="14" fontId="3" fillId="12" borderId="1" xfId="0" applyNumberFormat="1" applyFont="1" applyFill="1" applyBorder="1">
      <alignment vertical="center"/>
    </xf>
    <xf numFmtId="0" fontId="22" fillId="0" borderId="0" xfId="0" applyFont="1">
      <alignment vertical="center"/>
    </xf>
    <xf numFmtId="0" fontId="22" fillId="0" borderId="0" xfId="0" applyFont="1" applyAlignment="1">
      <alignment horizontal="left" vertical="center"/>
    </xf>
    <xf numFmtId="0" fontId="3" fillId="0" borderId="8" xfId="0" applyFont="1" applyBorder="1" applyAlignment="1">
      <alignment horizontal="left" vertical="center" wrapText="1"/>
    </xf>
    <xf numFmtId="0" fontId="14" fillId="0" borderId="0" xfId="0" applyFont="1" applyAlignment="1">
      <alignment horizontal="left" vertical="center" wrapText="1"/>
    </xf>
    <xf numFmtId="0" fontId="3" fillId="0" borderId="0" xfId="0" applyFont="1" applyAlignment="1" applyProtection="1">
      <alignment horizontal="left" vertical="center" wrapText="1"/>
      <protection locked="0"/>
    </xf>
    <xf numFmtId="0" fontId="25" fillId="4" borderId="1"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3" fillId="10" borderId="1" xfId="0" applyFont="1" applyFill="1" applyBorder="1" applyAlignment="1">
      <alignment vertical="center" wrapText="1"/>
    </xf>
    <xf numFmtId="0" fontId="2" fillId="9" borderId="1" xfId="0" applyFont="1" applyFill="1" applyBorder="1">
      <alignment vertical="center"/>
    </xf>
    <xf numFmtId="0" fontId="2" fillId="9" borderId="0" xfId="0" applyFont="1" applyFill="1">
      <alignment vertical="center"/>
    </xf>
    <xf numFmtId="184" fontId="2" fillId="9" borderId="0" xfId="0" applyNumberFormat="1" applyFont="1" applyFill="1">
      <alignment vertical="center"/>
    </xf>
    <xf numFmtId="0" fontId="11" fillId="0" borderId="0" xfId="0" applyFont="1">
      <alignment vertical="center"/>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10" borderId="0" xfId="0" applyFont="1" applyFill="1" applyAlignment="1">
      <alignment horizontal="center" vertical="center" wrapText="1"/>
    </xf>
    <xf numFmtId="0" fontId="3" fillId="10" borderId="0" xfId="0" applyFont="1" applyFill="1" applyAlignment="1">
      <alignment horizontal="left" vertical="center" wrapText="1"/>
    </xf>
    <xf numFmtId="0" fontId="3" fillId="16" borderId="1" xfId="0" applyFont="1" applyFill="1" applyBorder="1" applyAlignment="1">
      <alignment horizontal="center" vertical="center" wrapText="1"/>
    </xf>
    <xf numFmtId="0" fontId="3" fillId="0" borderId="6" xfId="0" applyFont="1" applyBorder="1" applyAlignment="1">
      <alignment vertical="center" wrapText="1"/>
    </xf>
    <xf numFmtId="0" fontId="26" fillId="0" borderId="1" xfId="0" applyFont="1" applyBorder="1" applyAlignment="1">
      <alignment horizontal="center" vertical="center" wrapText="1"/>
    </xf>
    <xf numFmtId="0" fontId="3" fillId="0" borderId="0" xfId="0" applyFont="1" applyAlignment="1">
      <alignment horizontal="left" vertical="center" wrapText="1"/>
    </xf>
    <xf numFmtId="0" fontId="3" fillId="0" borderId="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 xfId="0" quotePrefix="1" applyFont="1" applyBorder="1" applyAlignment="1">
      <alignment horizontal="center" vertical="center"/>
    </xf>
    <xf numFmtId="0" fontId="3"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0" fontId="14" fillId="3" borderId="13" xfId="0" applyFont="1" applyFill="1" applyBorder="1" applyAlignment="1">
      <alignment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3" fillId="0" borderId="0" xfId="0" applyFont="1" applyAlignment="1">
      <alignment horizontal="left" vertical="center" wrapText="1"/>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7" borderId="39"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7" borderId="1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3" fillId="4" borderId="7" xfId="0"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vertical="center" wrapText="1"/>
    </xf>
    <xf numFmtId="0" fontId="3" fillId="1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 xfId="0" applyFont="1" applyBorder="1" applyAlignment="1">
      <alignment horizontal="center" vertical="center" wrapText="1"/>
    </xf>
    <xf numFmtId="14" fontId="2" fillId="0" borderId="1" xfId="0" applyNumberFormat="1" applyFont="1" applyBorder="1" applyAlignment="1">
      <alignment horizontal="center" vertical="center"/>
    </xf>
    <xf numFmtId="0" fontId="2" fillId="0" borderId="1" xfId="0" applyFont="1" applyFill="1" applyBorder="1">
      <alignment vertical="center"/>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0" xfId="0" applyFont="1" applyAlignment="1">
      <alignment horizontal="left"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27"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0" fontId="3" fillId="10" borderId="14" xfId="0" applyFont="1" applyFill="1" applyBorder="1" applyAlignment="1">
      <alignment horizontal="center" vertical="center" wrapText="1"/>
    </xf>
    <xf numFmtId="0" fontId="3" fillId="0" borderId="0" xfId="0" applyFont="1" applyAlignment="1">
      <alignment horizontal="left" vertical="center" wrapText="1"/>
    </xf>
    <xf numFmtId="0" fontId="3" fillId="7" borderId="39"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3" fillId="7" borderId="1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4" fillId="0" borderId="13" xfId="0" applyFont="1" applyFill="1" applyBorder="1" applyAlignment="1">
      <alignment vertical="center" wrapTex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1" xfId="0" applyFont="1" applyFill="1" applyBorder="1" applyAlignment="1">
      <alignment vertical="center" wrapText="1"/>
    </xf>
    <xf numFmtId="0" fontId="3" fillId="5" borderId="20" xfId="0" applyFont="1" applyFill="1" applyBorder="1" applyAlignment="1">
      <alignment horizontal="center" vertical="center" wrapText="1"/>
    </xf>
    <xf numFmtId="0" fontId="3" fillId="5" borderId="22" xfId="0" applyFont="1" applyFill="1" applyBorder="1" applyAlignment="1">
      <alignment horizontal="left"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7" borderId="1" xfId="0" applyFont="1" applyFill="1" applyBorder="1" applyAlignment="1">
      <alignment vertical="center" wrapText="1"/>
    </xf>
    <xf numFmtId="0" fontId="3" fillId="7" borderId="17" xfId="0" applyFont="1" applyFill="1" applyBorder="1" applyAlignment="1">
      <alignment vertical="center" wrapText="1"/>
    </xf>
    <xf numFmtId="0" fontId="3" fillId="7" borderId="22" xfId="0" applyFont="1" applyFill="1" applyBorder="1" applyAlignment="1">
      <alignment vertical="center" wrapText="1"/>
    </xf>
    <xf numFmtId="0" fontId="3" fillId="10" borderId="17" xfId="0" applyFont="1" applyFill="1" applyBorder="1" applyAlignment="1">
      <alignment vertical="center" wrapText="1"/>
    </xf>
    <xf numFmtId="0" fontId="3" fillId="10" borderId="22" xfId="0" applyFont="1" applyFill="1" applyBorder="1" applyAlignment="1">
      <alignment vertical="center" wrapText="1"/>
    </xf>
    <xf numFmtId="0" fontId="3" fillId="10" borderId="16" xfId="0" applyFont="1" applyFill="1" applyBorder="1" applyAlignment="1">
      <alignment horizontal="center" vertical="center" wrapText="1"/>
    </xf>
    <xf numFmtId="0" fontId="3" fillId="10" borderId="39" xfId="0" applyFont="1" applyFill="1" applyBorder="1" applyAlignment="1">
      <alignment horizontal="center" vertical="center" wrapText="1"/>
    </xf>
    <xf numFmtId="0" fontId="3" fillId="10" borderId="17" xfId="0"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wrapText="1"/>
    </xf>
    <xf numFmtId="0" fontId="3" fillId="10" borderId="20" xfId="0" applyFont="1" applyFill="1" applyBorder="1" applyAlignment="1">
      <alignment horizontal="center" vertical="center" wrapText="1"/>
    </xf>
    <xf numFmtId="0" fontId="3" fillId="10" borderId="21" xfId="0" applyFont="1" applyFill="1" applyBorder="1" applyAlignment="1">
      <alignment horizontal="center" vertical="center" wrapText="1"/>
    </xf>
    <xf numFmtId="0" fontId="3" fillId="10" borderId="55"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0" xfId="0" applyFont="1" applyFill="1" applyAlignment="1">
      <alignment horizontal="center" vertical="center" wrapText="1"/>
    </xf>
    <xf numFmtId="0" fontId="3" fillId="7" borderId="19"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0"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5"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center" vertical="center"/>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50"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2" borderId="5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0" borderId="0" xfId="0" applyFont="1" applyAlignment="1">
      <alignment horizontal="left" vertical="center" wrapText="1"/>
    </xf>
    <xf numFmtId="0" fontId="3" fillId="0" borderId="8" xfId="0" applyFont="1" applyBorder="1" applyAlignment="1">
      <alignment horizontal="left" vertical="top"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0" borderId="8" xfId="0" applyFont="1" applyBorder="1" applyAlignment="1">
      <alignment horizontal="center" vertical="center" wrapText="1"/>
    </xf>
    <xf numFmtId="0" fontId="14" fillId="0" borderId="13"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3" fillId="9" borderId="13" xfId="0"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9" borderId="15" xfId="0" applyFont="1" applyFill="1" applyBorder="1" applyAlignment="1">
      <alignment horizontal="center" vertical="center" wrapText="1"/>
    </xf>
    <xf numFmtId="0" fontId="3" fillId="0" borderId="55" xfId="0" applyFont="1" applyBorder="1" applyAlignment="1">
      <alignment horizontal="center" vertical="center" wrapText="1"/>
    </xf>
    <xf numFmtId="0" fontId="14" fillId="0" borderId="1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10" borderId="8" xfId="0" applyFont="1" applyFill="1" applyBorder="1" applyAlignment="1">
      <alignment horizontal="center" vertical="center" wrapText="1"/>
    </xf>
    <xf numFmtId="0" fontId="3" fillId="7" borderId="39" xfId="0" applyFont="1" applyFill="1" applyBorder="1" applyAlignment="1">
      <alignment horizontal="left" vertical="center" wrapText="1"/>
    </xf>
    <xf numFmtId="0" fontId="3" fillId="7" borderId="14" xfId="0" applyFont="1" applyFill="1" applyBorder="1" applyAlignment="1">
      <alignment horizontal="left" vertical="center" wrapText="1"/>
    </xf>
    <xf numFmtId="0" fontId="3" fillId="7" borderId="55" xfId="0" applyFont="1" applyFill="1" applyBorder="1" applyAlignment="1">
      <alignment horizontal="left" vertical="center" wrapText="1"/>
    </xf>
    <xf numFmtId="0" fontId="3" fillId="10" borderId="17"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7" borderId="39" xfId="0"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55" xfId="0" applyFont="1" applyFill="1" applyBorder="1" applyAlignment="1">
      <alignment horizontal="center" vertical="center" wrapText="1"/>
    </xf>
    <xf numFmtId="0" fontId="3" fillId="10" borderId="13" xfId="0" applyFont="1" applyFill="1" applyBorder="1" applyAlignment="1">
      <alignment horizontal="center" vertical="center" wrapText="1"/>
    </xf>
    <xf numFmtId="0" fontId="3" fillId="10" borderId="14" xfId="0" applyFont="1" applyFill="1" applyBorder="1" applyAlignment="1">
      <alignment horizontal="center" vertical="center" wrapText="1"/>
    </xf>
    <xf numFmtId="0" fontId="3" fillId="10" borderId="15" xfId="0" applyFont="1" applyFill="1" applyBorder="1" applyAlignment="1">
      <alignment horizontal="center" vertical="center" wrapText="1"/>
    </xf>
    <xf numFmtId="0" fontId="0" fillId="0" borderId="1" xfId="0" applyBorder="1" applyAlignment="1">
      <alignment horizontal="center" vertical="center"/>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4" borderId="2" xfId="0" applyFont="1" applyFill="1" applyBorder="1" applyAlignment="1">
      <alignment horizontal="left" vertical="center" wrapText="1"/>
    </xf>
    <xf numFmtId="181" fontId="3" fillId="0" borderId="6" xfId="0" applyNumberFormat="1" applyFont="1" applyBorder="1" applyAlignment="1">
      <alignment horizontal="left" vertical="center" wrapText="1"/>
    </xf>
    <xf numFmtId="181" fontId="3" fillId="0" borderId="7" xfId="0" applyNumberFormat="1" applyFont="1" applyBorder="1" applyAlignment="1">
      <alignment horizontal="left" vertical="center" wrapText="1"/>
    </xf>
    <xf numFmtId="181" fontId="3" fillId="0" borderId="2" xfId="0" applyNumberFormat="1" applyFont="1" applyBorder="1" applyAlignment="1">
      <alignment horizontal="left" vertical="center" wrapText="1"/>
    </xf>
    <xf numFmtId="181" fontId="3" fillId="4" borderId="6" xfId="0" applyNumberFormat="1" applyFont="1" applyFill="1" applyBorder="1" applyAlignment="1" applyProtection="1">
      <alignment horizontal="left" vertical="center" wrapText="1"/>
      <protection locked="0"/>
    </xf>
    <xf numFmtId="181" fontId="3" fillId="4" borderId="7" xfId="0" applyNumberFormat="1" applyFont="1" applyFill="1" applyBorder="1" applyAlignment="1" applyProtection="1">
      <alignment horizontal="left" vertical="center" wrapText="1"/>
      <protection locked="0"/>
    </xf>
    <xf numFmtId="181" fontId="3" fillId="4" borderId="2" xfId="0" applyNumberFormat="1" applyFont="1" applyFill="1" applyBorder="1" applyAlignment="1" applyProtection="1">
      <alignment horizontal="left" vertical="center" wrapText="1"/>
      <protection locked="0"/>
    </xf>
    <xf numFmtId="181" fontId="3" fillId="4" borderId="6" xfId="0" applyNumberFormat="1" applyFont="1" applyFill="1" applyBorder="1" applyAlignment="1">
      <alignment horizontal="center" vertical="center" wrapText="1"/>
    </xf>
    <xf numFmtId="181" fontId="3" fillId="4" borderId="7" xfId="0" applyNumberFormat="1" applyFont="1" applyFill="1" applyBorder="1" applyAlignment="1">
      <alignment horizontal="center" vertical="center" wrapText="1"/>
    </xf>
    <xf numFmtId="181" fontId="3" fillId="4" borderId="2" xfId="0" applyNumberFormat="1" applyFont="1" applyFill="1" applyBorder="1" applyAlignment="1">
      <alignment horizontal="center" vertical="center" wrapText="1"/>
    </xf>
    <xf numFmtId="181" fontId="3" fillId="4" borderId="6" xfId="0" applyNumberFormat="1" applyFont="1" applyFill="1" applyBorder="1" applyAlignment="1">
      <alignment horizontal="left" vertical="center" wrapText="1"/>
    </xf>
    <xf numFmtId="181" fontId="3" fillId="4" borderId="7" xfId="0" applyNumberFormat="1" applyFont="1" applyFill="1" applyBorder="1" applyAlignment="1">
      <alignment horizontal="left" vertical="center" wrapText="1"/>
    </xf>
    <xf numFmtId="181" fontId="3" fillId="4" borderId="2" xfId="0" applyNumberFormat="1" applyFont="1" applyFill="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wrapText="1"/>
    </xf>
    <xf numFmtId="0" fontId="3" fillId="6" borderId="6" xfId="0" applyFont="1" applyFill="1" applyBorder="1" applyAlignment="1">
      <alignment horizontal="center"/>
    </xf>
    <xf numFmtId="0" fontId="3" fillId="6" borderId="2" xfId="0" applyFont="1" applyFill="1" applyBorder="1" applyAlignment="1">
      <alignment horizontal="center"/>
    </xf>
    <xf numFmtId="0" fontId="3" fillId="0" borderId="9" xfId="0" applyFont="1" applyBorder="1" applyAlignment="1">
      <alignment horizontal="center"/>
    </xf>
    <xf numFmtId="0" fontId="3" fillId="0" borderId="3" xfId="0" applyFont="1" applyBorder="1" applyAlignment="1">
      <alignment horizontal="center"/>
    </xf>
    <xf numFmtId="0" fontId="3" fillId="0" borderId="8" xfId="0" applyFont="1" applyBorder="1" applyAlignment="1">
      <alignment horizontal="center"/>
    </xf>
    <xf numFmtId="0" fontId="3" fillId="0" borderId="4" xfId="0" applyFont="1" applyBorder="1" applyAlignment="1">
      <alignment horizontal="center"/>
    </xf>
    <xf numFmtId="0" fontId="3" fillId="0" borderId="10" xfId="0" applyFont="1" applyBorder="1" applyAlignment="1">
      <alignment horizontal="center"/>
    </xf>
    <xf numFmtId="0" fontId="3" fillId="0" borderId="5" xfId="0" applyFont="1" applyBorder="1" applyAlignment="1">
      <alignment horizont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3" fillId="6" borderId="6"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2" xfId="0" applyFont="1" applyFill="1" applyBorder="1" applyAlignment="1">
      <alignment horizontal="center" vertical="center"/>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0" fontId="7" fillId="0" borderId="8" xfId="0" applyFont="1" applyBorder="1" applyAlignment="1">
      <alignment horizontal="center" vertical="center"/>
    </xf>
    <xf numFmtId="0" fontId="7" fillId="0" borderId="0" xfId="0" applyFont="1" applyAlignment="1">
      <alignment horizontal="center" vertical="center"/>
    </xf>
    <xf numFmtId="0" fontId="7" fillId="0" borderId="4"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5" xfId="0" applyFont="1" applyBorder="1" applyAlignment="1">
      <alignment horizontal="center" vertical="center"/>
    </xf>
    <xf numFmtId="0" fontId="3" fillId="6" borderId="1"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0" xfId="0" applyFont="1" applyFill="1" applyAlignment="1">
      <alignment horizontal="center" vertical="center"/>
    </xf>
    <xf numFmtId="0" fontId="2" fillId="0" borderId="64"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17" fillId="0" borderId="0" xfId="0" applyFont="1" applyAlignment="1">
      <alignment horizontal="center" vertical="center"/>
    </xf>
    <xf numFmtId="0" fontId="3" fillId="7" borderId="1" xfId="0" applyFont="1" applyFill="1" applyBorder="1" applyAlignment="1">
      <alignment horizontal="center" vertical="center"/>
    </xf>
    <xf numFmtId="0" fontId="20" fillId="2" borderId="1" xfId="0" applyFont="1" applyFill="1" applyBorder="1" applyAlignment="1">
      <alignment vertical="center" wrapText="1"/>
    </xf>
    <xf numFmtId="0" fontId="3" fillId="12" borderId="17" xfId="0" applyFont="1" applyFill="1" applyBorder="1" applyAlignment="1">
      <alignment horizontal="center" vertical="center"/>
    </xf>
    <xf numFmtId="0" fontId="3" fillId="12" borderId="1" xfId="0" applyFont="1" applyFill="1" applyBorder="1" applyAlignment="1">
      <alignment horizontal="center" vertical="center"/>
    </xf>
    <xf numFmtId="0" fontId="3" fillId="0" borderId="18" xfId="0" applyFont="1" applyBorder="1" applyAlignment="1">
      <alignment horizontal="center" vertical="center"/>
    </xf>
    <xf numFmtId="0" fontId="3" fillId="0" borderId="20" xfId="0" applyFont="1" applyBorder="1" applyAlignment="1">
      <alignment horizontal="center" vertical="center"/>
    </xf>
    <xf numFmtId="0" fontId="3" fillId="0" borderId="23" xfId="0" applyFont="1" applyBorder="1" applyAlignment="1">
      <alignment horizontal="center" vertical="center"/>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2" fillId="4" borderId="39" xfId="0" applyFont="1" applyFill="1" applyBorder="1" applyAlignment="1">
      <alignment horizontal="left" vertical="center"/>
    </xf>
    <xf numFmtId="0" fontId="2" fillId="4" borderId="14" xfId="0" applyFont="1" applyFill="1" applyBorder="1" applyAlignment="1">
      <alignment horizontal="left" vertical="center"/>
    </xf>
    <xf numFmtId="0" fontId="2" fillId="4" borderId="55" xfId="0" applyFont="1" applyFill="1" applyBorder="1" applyAlignment="1">
      <alignment horizontal="left" vertical="center"/>
    </xf>
    <xf numFmtId="0" fontId="3" fillId="0" borderId="40" xfId="0" applyFont="1" applyBorder="1" applyAlignment="1">
      <alignment horizontal="center" vertical="center"/>
    </xf>
    <xf numFmtId="0" fontId="3" fillId="0" borderId="57" xfId="0" applyFont="1" applyBorder="1" applyAlignment="1">
      <alignment horizontal="center" vertical="center"/>
    </xf>
    <xf numFmtId="0" fontId="3" fillId="0" borderId="56" xfId="0" applyFont="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55" xfId="0" applyFont="1" applyFill="1" applyBorder="1" applyAlignment="1">
      <alignment horizontal="center" vertical="center"/>
    </xf>
    <xf numFmtId="0" fontId="2" fillId="12" borderId="13" xfId="0" applyFont="1" applyFill="1" applyBorder="1" applyAlignment="1">
      <alignment horizontal="center" vertical="center"/>
    </xf>
    <xf numFmtId="0" fontId="2" fillId="12" borderId="14" xfId="0" applyFont="1" applyFill="1" applyBorder="1" applyAlignment="1">
      <alignment horizontal="center" vertical="center"/>
    </xf>
    <xf numFmtId="0" fontId="2" fillId="12" borderId="55" xfId="0" applyFont="1" applyFill="1" applyBorder="1" applyAlignment="1">
      <alignment horizontal="center" vertical="center"/>
    </xf>
    <xf numFmtId="0" fontId="3" fillId="12" borderId="13" xfId="0" applyFont="1" applyFill="1" applyBorder="1" applyAlignment="1">
      <alignment horizontal="center" vertical="center"/>
    </xf>
    <xf numFmtId="0" fontId="3" fillId="12" borderId="14" xfId="0" applyFont="1" applyFill="1" applyBorder="1" applyAlignment="1">
      <alignment horizontal="center" vertical="center"/>
    </xf>
    <xf numFmtId="0" fontId="3" fillId="12" borderId="55" xfId="0" applyFont="1" applyFill="1" applyBorder="1" applyAlignment="1">
      <alignment horizontal="center" vertical="center"/>
    </xf>
    <xf numFmtId="0" fontId="3" fillId="0" borderId="35" xfId="0" applyFont="1" applyBorder="1" applyAlignment="1">
      <alignment horizontal="center" vertical="center"/>
    </xf>
    <xf numFmtId="0" fontId="3" fillId="12" borderId="22" xfId="0" applyFont="1" applyFill="1" applyBorder="1" applyAlignment="1">
      <alignment horizontal="center"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0CE2-4B99-A42D-C3DD4BF11959}"/>
            </c:ext>
          </c:extLst>
        </c:ser>
        <c:dLbls>
          <c:showLegendKey val="0"/>
          <c:showVal val="0"/>
          <c:showCatName val="0"/>
          <c:showSerName val="0"/>
          <c:showPercent val="0"/>
          <c:showBubbleSize val="0"/>
        </c:dLbls>
        <c:gapWidth val="219"/>
        <c:overlap val="-27"/>
        <c:axId val="2001434768"/>
        <c:axId val="2001429328"/>
      </c:barChart>
      <c:catAx>
        <c:axId val="2001434768"/>
        <c:scaling>
          <c:orientation val="minMax"/>
        </c:scaling>
        <c:delete val="1"/>
        <c:axPos val="b"/>
        <c:numFmt formatCode="General" sourceLinked="1"/>
        <c:majorTickMark val="none"/>
        <c:minorTickMark val="none"/>
        <c:tickLblPos val="nextTo"/>
        <c:crossAx val="2001429328"/>
        <c:crosses val="autoZero"/>
        <c:auto val="1"/>
        <c:lblAlgn val="ctr"/>
        <c:lblOffset val="100"/>
        <c:noMultiLvlLbl val="0"/>
      </c:catAx>
      <c:valAx>
        <c:axId val="2001429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4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EDD7-43BD-88AE-CC7043324CBE}"/>
            </c:ext>
          </c:extLst>
        </c:ser>
        <c:dLbls>
          <c:showLegendKey val="0"/>
          <c:showVal val="0"/>
          <c:showCatName val="0"/>
          <c:showSerName val="0"/>
          <c:showPercent val="0"/>
          <c:showBubbleSize val="0"/>
        </c:dLbls>
        <c:gapWidth val="219"/>
        <c:overlap val="-27"/>
        <c:axId val="2001430960"/>
        <c:axId val="2001422800"/>
      </c:barChart>
      <c:catAx>
        <c:axId val="2001430960"/>
        <c:scaling>
          <c:orientation val="minMax"/>
        </c:scaling>
        <c:delete val="1"/>
        <c:axPos val="b"/>
        <c:numFmt formatCode="General" sourceLinked="1"/>
        <c:majorTickMark val="none"/>
        <c:minorTickMark val="none"/>
        <c:tickLblPos val="nextTo"/>
        <c:crossAx val="2001422800"/>
        <c:crosses val="autoZero"/>
        <c:auto val="1"/>
        <c:lblAlgn val="ctr"/>
        <c:lblOffset val="100"/>
        <c:noMultiLvlLbl val="0"/>
      </c:catAx>
      <c:valAx>
        <c:axId val="200142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5B53-4905-85EE-680F56C07D4A}"/>
            </c:ext>
          </c:extLst>
        </c:ser>
        <c:dLbls>
          <c:showLegendKey val="0"/>
          <c:showVal val="0"/>
          <c:showCatName val="0"/>
          <c:showSerName val="0"/>
          <c:showPercent val="0"/>
          <c:showBubbleSize val="0"/>
        </c:dLbls>
        <c:gapWidth val="219"/>
        <c:overlap val="-27"/>
        <c:axId val="2001433136"/>
        <c:axId val="2001435312"/>
      </c:barChart>
      <c:catAx>
        <c:axId val="2001433136"/>
        <c:scaling>
          <c:orientation val="minMax"/>
        </c:scaling>
        <c:delete val="1"/>
        <c:axPos val="b"/>
        <c:numFmt formatCode="General" sourceLinked="1"/>
        <c:majorTickMark val="none"/>
        <c:minorTickMark val="none"/>
        <c:tickLblPos val="nextTo"/>
        <c:crossAx val="2001435312"/>
        <c:crosses val="autoZero"/>
        <c:auto val="1"/>
        <c:lblAlgn val="ctr"/>
        <c:lblOffset val="100"/>
        <c:noMultiLvlLbl val="0"/>
      </c:catAx>
      <c:valAx>
        <c:axId val="20014353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33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1032-44FF-AEED-D6CB6FC607ED}"/>
            </c:ext>
          </c:extLst>
        </c:ser>
        <c:dLbls>
          <c:showLegendKey val="0"/>
          <c:showVal val="0"/>
          <c:showCatName val="0"/>
          <c:showSerName val="0"/>
          <c:showPercent val="0"/>
          <c:showBubbleSize val="0"/>
        </c:dLbls>
        <c:gapWidth val="219"/>
        <c:overlap val="-27"/>
        <c:axId val="2001423888"/>
        <c:axId val="1715551744"/>
      </c:barChart>
      <c:catAx>
        <c:axId val="2001423888"/>
        <c:scaling>
          <c:orientation val="minMax"/>
        </c:scaling>
        <c:delete val="1"/>
        <c:axPos val="b"/>
        <c:numFmt formatCode="General" sourceLinked="1"/>
        <c:majorTickMark val="none"/>
        <c:minorTickMark val="none"/>
        <c:tickLblPos val="nextTo"/>
        <c:crossAx val="1715551744"/>
        <c:crosses val="autoZero"/>
        <c:auto val="1"/>
        <c:lblAlgn val="ctr"/>
        <c:lblOffset val="100"/>
        <c:noMultiLvlLbl val="0"/>
      </c:catAx>
      <c:valAx>
        <c:axId val="1715551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1423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5FD8-4266-BD5E-62802525A1E2}"/>
            </c:ext>
          </c:extLst>
        </c:ser>
        <c:dLbls>
          <c:showLegendKey val="0"/>
          <c:showVal val="0"/>
          <c:showCatName val="0"/>
          <c:showSerName val="0"/>
          <c:showPercent val="0"/>
          <c:showBubbleSize val="0"/>
        </c:dLbls>
        <c:gapWidth val="219"/>
        <c:overlap val="-27"/>
        <c:axId val="1715548480"/>
        <c:axId val="1710931328"/>
      </c:barChart>
      <c:catAx>
        <c:axId val="1715548480"/>
        <c:scaling>
          <c:orientation val="minMax"/>
        </c:scaling>
        <c:delete val="1"/>
        <c:axPos val="b"/>
        <c:numFmt formatCode="General" sourceLinked="1"/>
        <c:majorTickMark val="none"/>
        <c:minorTickMark val="none"/>
        <c:tickLblPos val="nextTo"/>
        <c:crossAx val="1710931328"/>
        <c:crosses val="autoZero"/>
        <c:auto val="1"/>
        <c:lblAlgn val="ctr"/>
        <c:lblOffset val="100"/>
        <c:noMultiLvlLbl val="0"/>
      </c:catAx>
      <c:valAx>
        <c:axId val="1710931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5548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8EDE-496F-9D3F-9F861E4441A8}"/>
            </c:ext>
          </c:extLst>
        </c:ser>
        <c:dLbls>
          <c:showLegendKey val="0"/>
          <c:showVal val="0"/>
          <c:showCatName val="0"/>
          <c:showSerName val="0"/>
          <c:showPercent val="0"/>
          <c:showBubbleSize val="0"/>
        </c:dLbls>
        <c:gapWidth val="219"/>
        <c:overlap val="-27"/>
        <c:axId val="1709615536"/>
        <c:axId val="2012532560"/>
      </c:barChart>
      <c:catAx>
        <c:axId val="1709615536"/>
        <c:scaling>
          <c:orientation val="minMax"/>
        </c:scaling>
        <c:delete val="1"/>
        <c:axPos val="b"/>
        <c:numFmt formatCode="General" sourceLinked="1"/>
        <c:majorTickMark val="none"/>
        <c:minorTickMark val="none"/>
        <c:tickLblPos val="nextTo"/>
        <c:crossAx val="2012532560"/>
        <c:crosses val="autoZero"/>
        <c:auto val="1"/>
        <c:lblAlgn val="ctr"/>
        <c:lblOffset val="100"/>
        <c:noMultiLvlLbl val="0"/>
      </c:catAx>
      <c:valAx>
        <c:axId val="201253256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0961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E88F-451B-86AE-052538E36067}"/>
            </c:ext>
          </c:extLst>
        </c:ser>
        <c:dLbls>
          <c:showLegendKey val="0"/>
          <c:showVal val="0"/>
          <c:showCatName val="0"/>
          <c:showSerName val="0"/>
          <c:showPercent val="0"/>
          <c:showBubbleSize val="0"/>
        </c:dLbls>
        <c:gapWidth val="219"/>
        <c:overlap val="-27"/>
        <c:axId val="2012526576"/>
        <c:axId val="2012531472"/>
      </c:barChart>
      <c:catAx>
        <c:axId val="2012526576"/>
        <c:scaling>
          <c:orientation val="minMax"/>
        </c:scaling>
        <c:delete val="1"/>
        <c:axPos val="b"/>
        <c:numFmt formatCode="General" sourceLinked="1"/>
        <c:majorTickMark val="none"/>
        <c:minorTickMark val="none"/>
        <c:tickLblPos val="nextTo"/>
        <c:crossAx val="2012531472"/>
        <c:crosses val="autoZero"/>
        <c:auto val="1"/>
        <c:lblAlgn val="ctr"/>
        <c:lblOffset val="100"/>
        <c:noMultiLvlLbl val="0"/>
      </c:catAx>
      <c:valAx>
        <c:axId val="20125314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26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2"/>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72FC-49A1-A19C-D79172E826FA}"/>
            </c:ext>
          </c:extLst>
        </c:ser>
        <c:dLbls>
          <c:showLegendKey val="0"/>
          <c:showVal val="0"/>
          <c:showCatName val="0"/>
          <c:showSerName val="0"/>
          <c:showPercent val="0"/>
          <c:showBubbleSize val="0"/>
        </c:dLbls>
        <c:gapWidth val="219"/>
        <c:overlap val="-27"/>
        <c:axId val="2012533104"/>
        <c:axId val="2012525488"/>
      </c:barChart>
      <c:catAx>
        <c:axId val="2012533104"/>
        <c:scaling>
          <c:orientation val="minMax"/>
        </c:scaling>
        <c:delete val="1"/>
        <c:axPos val="b"/>
        <c:numFmt formatCode="General" sourceLinked="1"/>
        <c:majorTickMark val="none"/>
        <c:minorTickMark val="none"/>
        <c:tickLblPos val="nextTo"/>
        <c:crossAx val="2012525488"/>
        <c:crosses val="autoZero"/>
        <c:auto val="1"/>
        <c:lblAlgn val="ctr"/>
        <c:lblOffset val="100"/>
        <c:noMultiLvlLbl val="0"/>
      </c:catAx>
      <c:valAx>
        <c:axId val="20125254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31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
          <c:y val="0.10697649605647011"/>
          <c:w val="0.99076305191673941"/>
          <c:h val="0.78604700788705972"/>
        </c:manualLayout>
      </c:layout>
      <c:barChart>
        <c:barDir val="col"/>
        <c:grouping val="clustered"/>
        <c:varyColors val="0"/>
        <c:ser>
          <c:idx val="0"/>
          <c:order val="0"/>
          <c:spPr>
            <a:solidFill>
              <a:schemeClr val="accent6"/>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BD15-4EB0-8FDD-26CD9BD75338}"/>
            </c:ext>
          </c:extLst>
        </c:ser>
        <c:dLbls>
          <c:showLegendKey val="0"/>
          <c:showVal val="0"/>
          <c:showCatName val="0"/>
          <c:showSerName val="0"/>
          <c:showPercent val="0"/>
          <c:showBubbleSize val="0"/>
        </c:dLbls>
        <c:gapWidth val="219"/>
        <c:overlap val="-27"/>
        <c:axId val="2012533648"/>
        <c:axId val="2012534736"/>
      </c:barChart>
      <c:catAx>
        <c:axId val="2012533648"/>
        <c:scaling>
          <c:orientation val="minMax"/>
        </c:scaling>
        <c:delete val="1"/>
        <c:axPos val="b"/>
        <c:numFmt formatCode="General" sourceLinked="1"/>
        <c:majorTickMark val="none"/>
        <c:minorTickMark val="none"/>
        <c:tickLblPos val="nextTo"/>
        <c:crossAx val="2012534736"/>
        <c:crosses val="autoZero"/>
        <c:auto val="1"/>
        <c:lblAlgn val="ctr"/>
        <c:lblOffset val="100"/>
        <c:noMultiLvlLbl val="0"/>
      </c:catAx>
      <c:valAx>
        <c:axId val="201253473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3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Menu!$B$91:$B$122</c:f>
              <c:numCache>
                <c:formatCode>General</c:formatCode>
                <c:ptCount val="32"/>
                <c:pt idx="0">
                  <c:v>1</c:v>
                </c:pt>
                <c:pt idx="1">
                  <c:v>0.98078528040323043</c:v>
                </c:pt>
                <c:pt idx="2">
                  <c:v>0.92387953251128674</c:v>
                </c:pt>
                <c:pt idx="3">
                  <c:v>0.83146961230254524</c:v>
                </c:pt>
                <c:pt idx="4">
                  <c:v>0.70710678118654757</c:v>
                </c:pt>
                <c:pt idx="5">
                  <c:v>0.55557023301960229</c:v>
                </c:pt>
                <c:pt idx="6">
                  <c:v>0.38268343236508984</c:v>
                </c:pt>
                <c:pt idx="7">
                  <c:v>0.19509032201612833</c:v>
                </c:pt>
                <c:pt idx="8">
                  <c:v>6.1257422745431001E-17</c:v>
                </c:pt>
                <c:pt idx="9">
                  <c:v>-0.19509032201612819</c:v>
                </c:pt>
                <c:pt idx="10">
                  <c:v>-0.38268343236508973</c:v>
                </c:pt>
                <c:pt idx="11">
                  <c:v>-0.55557023301960196</c:v>
                </c:pt>
                <c:pt idx="12">
                  <c:v>-0.70710678118654746</c:v>
                </c:pt>
                <c:pt idx="13">
                  <c:v>-0.83146961230254535</c:v>
                </c:pt>
                <c:pt idx="14">
                  <c:v>-0.92387953251128674</c:v>
                </c:pt>
                <c:pt idx="15">
                  <c:v>-0.98078528040323043</c:v>
                </c:pt>
                <c:pt idx="16">
                  <c:v>-1</c:v>
                </c:pt>
                <c:pt idx="17">
                  <c:v>-0.98078528040323043</c:v>
                </c:pt>
                <c:pt idx="18">
                  <c:v>-0.92387953251128685</c:v>
                </c:pt>
                <c:pt idx="19">
                  <c:v>-0.83146961230254546</c:v>
                </c:pt>
                <c:pt idx="20">
                  <c:v>-0.70710678118654768</c:v>
                </c:pt>
                <c:pt idx="21">
                  <c:v>-0.55557023301960218</c:v>
                </c:pt>
                <c:pt idx="22">
                  <c:v>-0.38268343236509034</c:v>
                </c:pt>
                <c:pt idx="23">
                  <c:v>-0.19509032201612866</c:v>
                </c:pt>
                <c:pt idx="24">
                  <c:v>-1.83772268236293E-16</c:v>
                </c:pt>
                <c:pt idx="25">
                  <c:v>0.1950903220161283</c:v>
                </c:pt>
                <c:pt idx="26">
                  <c:v>0.38268343236509</c:v>
                </c:pt>
                <c:pt idx="27">
                  <c:v>0.55557023301960184</c:v>
                </c:pt>
                <c:pt idx="28">
                  <c:v>0.70710678118654735</c:v>
                </c:pt>
                <c:pt idx="29">
                  <c:v>0.83146961230254524</c:v>
                </c:pt>
                <c:pt idx="30">
                  <c:v>0.92387953251128652</c:v>
                </c:pt>
                <c:pt idx="31">
                  <c:v>0.98078528040323032</c:v>
                </c:pt>
              </c:numCache>
            </c:numRef>
          </c:val>
          <c:smooth val="0"/>
          <c:extLst>
            <c:ext xmlns:c16="http://schemas.microsoft.com/office/drawing/2014/chart" uri="{C3380CC4-5D6E-409C-BE32-E72D297353CC}">
              <c16:uniqueId val="{00000000-A59D-4781-9E72-76EC8087B913}"/>
            </c:ext>
          </c:extLst>
        </c:ser>
        <c:ser>
          <c:idx val="1"/>
          <c:order val="1"/>
          <c:spPr>
            <a:ln w="28575" cap="rnd">
              <a:solidFill>
                <a:schemeClr val="accent2"/>
              </a:solidFill>
              <a:round/>
            </a:ln>
            <a:effectLst/>
          </c:spPr>
          <c:marker>
            <c:symbol val="none"/>
          </c:marker>
          <c:val>
            <c:numRef>
              <c:f>Menu!$C$91:$C$122</c:f>
              <c:numCache>
                <c:formatCode>General</c:formatCode>
                <c:ptCount val="32"/>
                <c:pt idx="0">
                  <c:v>-0.50000000000000044</c:v>
                </c:pt>
                <c:pt idx="1">
                  <c:v>-0.32143946530316181</c:v>
                </c:pt>
                <c:pt idx="2">
                  <c:v>-0.13052619222005249</c:v>
                </c:pt>
                <c:pt idx="3">
                  <c:v>6.5403129230142368E-2</c:v>
                </c:pt>
                <c:pt idx="4">
                  <c:v>0.2588190451025203</c:v>
                </c:pt>
                <c:pt idx="5">
                  <c:v>0.44228869021900102</c:v>
                </c:pt>
                <c:pt idx="6">
                  <c:v>0.60876142900872054</c:v>
                </c:pt>
                <c:pt idx="7">
                  <c:v>0.75183980747897694</c:v>
                </c:pt>
                <c:pt idx="8">
                  <c:v>0.86602540378443837</c:v>
                </c:pt>
                <c:pt idx="9">
                  <c:v>0.94693012949510558</c:v>
                </c:pt>
                <c:pt idx="10">
                  <c:v>0.99144486137381027</c:v>
                </c:pt>
                <c:pt idx="11">
                  <c:v>0.99785892323860359</c:v>
                </c:pt>
                <c:pt idx="12">
                  <c:v>0.96592582628906842</c:v>
                </c:pt>
                <c:pt idx="13">
                  <c:v>0.89687274153268848</c:v>
                </c:pt>
                <c:pt idx="14">
                  <c:v>0.79335334029123528</c:v>
                </c:pt>
                <c:pt idx="15">
                  <c:v>0.65934581510006951</c:v>
                </c:pt>
                <c:pt idx="16">
                  <c:v>0.50000000000000056</c:v>
                </c:pt>
                <c:pt idx="17">
                  <c:v>0.32143946530316192</c:v>
                </c:pt>
                <c:pt idx="18">
                  <c:v>0.13052619222005263</c:v>
                </c:pt>
                <c:pt idx="19">
                  <c:v>-6.5403129230142243E-2</c:v>
                </c:pt>
                <c:pt idx="20">
                  <c:v>-0.25881904510252018</c:v>
                </c:pt>
                <c:pt idx="21">
                  <c:v>-0.44228869021900014</c:v>
                </c:pt>
                <c:pt idx="22">
                  <c:v>-0.6087614290087191</c:v>
                </c:pt>
                <c:pt idx="23">
                  <c:v>-0.75183980747897683</c:v>
                </c:pt>
                <c:pt idx="24">
                  <c:v>-0.86602540378443882</c:v>
                </c:pt>
                <c:pt idx="25">
                  <c:v>-0.94693012949510558</c:v>
                </c:pt>
                <c:pt idx="26">
                  <c:v>-0.99144486137381027</c:v>
                </c:pt>
                <c:pt idx="27">
                  <c:v>-0.99785892323860359</c:v>
                </c:pt>
                <c:pt idx="28">
                  <c:v>-0.96592582628906842</c:v>
                </c:pt>
                <c:pt idx="29">
                  <c:v>-0.89687274153268814</c:v>
                </c:pt>
                <c:pt idx="30">
                  <c:v>-0.79335334029123528</c:v>
                </c:pt>
                <c:pt idx="31">
                  <c:v>-0.65934581510006951</c:v>
                </c:pt>
              </c:numCache>
            </c:numRef>
          </c:val>
          <c:smooth val="0"/>
          <c:extLst>
            <c:ext xmlns:c16="http://schemas.microsoft.com/office/drawing/2014/chart" uri="{C3380CC4-5D6E-409C-BE32-E72D297353CC}">
              <c16:uniqueId val="{00000001-A59D-4781-9E72-76EC8087B913}"/>
            </c:ext>
          </c:extLst>
        </c:ser>
        <c:ser>
          <c:idx val="2"/>
          <c:order val="2"/>
          <c:spPr>
            <a:ln w="28575" cap="rnd">
              <a:solidFill>
                <a:schemeClr val="accent3"/>
              </a:solidFill>
              <a:round/>
            </a:ln>
            <a:effectLst/>
          </c:spPr>
          <c:marker>
            <c:symbol val="none"/>
          </c:marker>
          <c:val>
            <c:numRef>
              <c:f>Menu!$D$91:$D$122</c:f>
              <c:numCache>
                <c:formatCode>General</c:formatCode>
                <c:ptCount val="32"/>
                <c:pt idx="0">
                  <c:v>-0.49999999999999978</c:v>
                </c:pt>
                <c:pt idx="1">
                  <c:v>-0.65934581510006851</c:v>
                </c:pt>
                <c:pt idx="2">
                  <c:v>-0.79335334029123505</c:v>
                </c:pt>
                <c:pt idx="3">
                  <c:v>-0.89687274153268826</c:v>
                </c:pt>
                <c:pt idx="4">
                  <c:v>-0.9659258262890682</c:v>
                </c:pt>
                <c:pt idx="5">
                  <c:v>-0.99785892323860348</c:v>
                </c:pt>
                <c:pt idx="6">
                  <c:v>-0.99144486137381049</c:v>
                </c:pt>
                <c:pt idx="7">
                  <c:v>-0.94693012949510569</c:v>
                </c:pt>
                <c:pt idx="8">
                  <c:v>-0.86602540378443882</c:v>
                </c:pt>
                <c:pt idx="9">
                  <c:v>-0.75183980747897772</c:v>
                </c:pt>
                <c:pt idx="10">
                  <c:v>-0.60876142900872088</c:v>
                </c:pt>
                <c:pt idx="11">
                  <c:v>-0.44228869021900213</c:v>
                </c:pt>
                <c:pt idx="12">
                  <c:v>-0.25881904510252063</c:v>
                </c:pt>
                <c:pt idx="13">
                  <c:v>-6.5403129230143617E-2</c:v>
                </c:pt>
                <c:pt idx="14">
                  <c:v>0.13052619222005127</c:v>
                </c:pt>
                <c:pt idx="15">
                  <c:v>0.32143946530316148</c:v>
                </c:pt>
                <c:pt idx="16">
                  <c:v>0.49999999999999933</c:v>
                </c:pt>
                <c:pt idx="17">
                  <c:v>0.65934581510006907</c:v>
                </c:pt>
                <c:pt idx="18">
                  <c:v>0.79335334029123494</c:v>
                </c:pt>
                <c:pt idx="19">
                  <c:v>0.89687274153268781</c:v>
                </c:pt>
                <c:pt idx="20">
                  <c:v>0.96592582628906831</c:v>
                </c:pt>
                <c:pt idx="21">
                  <c:v>0.99785892323860348</c:v>
                </c:pt>
                <c:pt idx="22">
                  <c:v>0.9914448613738106</c:v>
                </c:pt>
                <c:pt idx="23">
                  <c:v>0.94693012949510569</c:v>
                </c:pt>
                <c:pt idx="24">
                  <c:v>0.86602540378443904</c:v>
                </c:pt>
                <c:pt idx="25">
                  <c:v>0.75183980747897727</c:v>
                </c:pt>
                <c:pt idx="26">
                  <c:v>0.60876142900872099</c:v>
                </c:pt>
                <c:pt idx="27">
                  <c:v>0.44228869021900225</c:v>
                </c:pt>
                <c:pt idx="28">
                  <c:v>0.25881904510252074</c:v>
                </c:pt>
                <c:pt idx="29">
                  <c:v>6.5403129230143742E-2</c:v>
                </c:pt>
                <c:pt idx="30">
                  <c:v>-0.13052619222005027</c:v>
                </c:pt>
                <c:pt idx="31">
                  <c:v>-0.32143946530316136</c:v>
                </c:pt>
              </c:numCache>
            </c:numRef>
          </c:val>
          <c:smooth val="0"/>
          <c:extLst>
            <c:ext xmlns:c16="http://schemas.microsoft.com/office/drawing/2014/chart" uri="{C3380CC4-5D6E-409C-BE32-E72D297353CC}">
              <c16:uniqueId val="{00000002-A59D-4781-9E72-76EC8087B913}"/>
            </c:ext>
          </c:extLst>
        </c:ser>
        <c:dLbls>
          <c:showLegendKey val="0"/>
          <c:showVal val="0"/>
          <c:showCatName val="0"/>
          <c:showSerName val="0"/>
          <c:showPercent val="0"/>
          <c:showBubbleSize val="0"/>
        </c:dLbls>
        <c:smooth val="0"/>
        <c:axId val="2012536368"/>
        <c:axId val="2012530384"/>
      </c:lineChart>
      <c:catAx>
        <c:axId val="2012536368"/>
        <c:scaling>
          <c:orientation val="minMax"/>
        </c:scaling>
        <c:delete val="1"/>
        <c:axPos val="b"/>
        <c:majorTickMark val="none"/>
        <c:minorTickMark val="none"/>
        <c:tickLblPos val="nextTo"/>
        <c:crossAx val="2012530384"/>
        <c:crosses val="autoZero"/>
        <c:auto val="1"/>
        <c:lblAlgn val="ctr"/>
        <c:lblOffset val="100"/>
        <c:noMultiLvlLbl val="0"/>
      </c:catAx>
      <c:valAx>
        <c:axId val="2012530384"/>
        <c:scaling>
          <c:orientation val="minMax"/>
          <c:max val="1.2"/>
          <c:min val="-1.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63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val>
            <c:numRef>
              <c:f>Menu!$B$91:$B$122</c:f>
              <c:numCache>
                <c:formatCode>General</c:formatCode>
                <c:ptCount val="32"/>
                <c:pt idx="0">
                  <c:v>1</c:v>
                </c:pt>
                <c:pt idx="1">
                  <c:v>0.98078528040323043</c:v>
                </c:pt>
                <c:pt idx="2">
                  <c:v>0.92387953251128674</c:v>
                </c:pt>
                <c:pt idx="3">
                  <c:v>0.83146961230254524</c:v>
                </c:pt>
                <c:pt idx="4">
                  <c:v>0.70710678118654757</c:v>
                </c:pt>
                <c:pt idx="5">
                  <c:v>0.55557023301960229</c:v>
                </c:pt>
                <c:pt idx="6">
                  <c:v>0.38268343236508984</c:v>
                </c:pt>
                <c:pt idx="7">
                  <c:v>0.19509032201612833</c:v>
                </c:pt>
                <c:pt idx="8">
                  <c:v>6.1257422745431001E-17</c:v>
                </c:pt>
                <c:pt idx="9">
                  <c:v>-0.19509032201612819</c:v>
                </c:pt>
                <c:pt idx="10">
                  <c:v>-0.38268343236508973</c:v>
                </c:pt>
                <c:pt idx="11">
                  <c:v>-0.55557023301960196</c:v>
                </c:pt>
                <c:pt idx="12">
                  <c:v>-0.70710678118654746</c:v>
                </c:pt>
                <c:pt idx="13">
                  <c:v>-0.83146961230254535</c:v>
                </c:pt>
                <c:pt idx="14">
                  <c:v>-0.92387953251128674</c:v>
                </c:pt>
                <c:pt idx="15">
                  <c:v>-0.98078528040323043</c:v>
                </c:pt>
                <c:pt idx="16">
                  <c:v>-1</c:v>
                </c:pt>
                <c:pt idx="17">
                  <c:v>-0.98078528040323043</c:v>
                </c:pt>
                <c:pt idx="18">
                  <c:v>-0.92387953251128685</c:v>
                </c:pt>
                <c:pt idx="19">
                  <c:v>-0.83146961230254546</c:v>
                </c:pt>
                <c:pt idx="20">
                  <c:v>-0.70710678118654768</c:v>
                </c:pt>
                <c:pt idx="21">
                  <c:v>-0.55557023301960218</c:v>
                </c:pt>
                <c:pt idx="22">
                  <c:v>-0.38268343236509034</c:v>
                </c:pt>
                <c:pt idx="23">
                  <c:v>-0.19509032201612866</c:v>
                </c:pt>
                <c:pt idx="24">
                  <c:v>-1.83772268236293E-16</c:v>
                </c:pt>
                <c:pt idx="25">
                  <c:v>0.1950903220161283</c:v>
                </c:pt>
                <c:pt idx="26">
                  <c:v>0.38268343236509</c:v>
                </c:pt>
                <c:pt idx="27">
                  <c:v>0.55557023301960184</c:v>
                </c:pt>
                <c:pt idx="28">
                  <c:v>0.70710678118654735</c:v>
                </c:pt>
                <c:pt idx="29">
                  <c:v>0.83146961230254524</c:v>
                </c:pt>
                <c:pt idx="30">
                  <c:v>0.92387953251128652</c:v>
                </c:pt>
                <c:pt idx="31">
                  <c:v>0.98078528040323032</c:v>
                </c:pt>
              </c:numCache>
            </c:numRef>
          </c:val>
          <c:smooth val="0"/>
          <c:extLst>
            <c:ext xmlns:c16="http://schemas.microsoft.com/office/drawing/2014/chart" uri="{C3380CC4-5D6E-409C-BE32-E72D297353CC}">
              <c16:uniqueId val="{00000000-053C-4D22-824C-95FF30191C5E}"/>
            </c:ext>
          </c:extLst>
        </c:ser>
        <c:ser>
          <c:idx val="1"/>
          <c:order val="1"/>
          <c:spPr>
            <a:ln w="28575" cap="rnd">
              <a:solidFill>
                <a:schemeClr val="accent2"/>
              </a:solidFill>
              <a:round/>
            </a:ln>
            <a:effectLst/>
          </c:spPr>
          <c:marker>
            <c:symbol val="none"/>
          </c:marker>
          <c:val>
            <c:numRef>
              <c:f>Menu!$C$91:$C$122</c:f>
              <c:numCache>
                <c:formatCode>General</c:formatCode>
                <c:ptCount val="32"/>
                <c:pt idx="0">
                  <c:v>-0.50000000000000044</c:v>
                </c:pt>
                <c:pt idx="1">
                  <c:v>-0.32143946530316181</c:v>
                </c:pt>
                <c:pt idx="2">
                  <c:v>-0.13052619222005249</c:v>
                </c:pt>
                <c:pt idx="3">
                  <c:v>6.5403129230142368E-2</c:v>
                </c:pt>
                <c:pt idx="4">
                  <c:v>0.2588190451025203</c:v>
                </c:pt>
                <c:pt idx="5">
                  <c:v>0.44228869021900102</c:v>
                </c:pt>
                <c:pt idx="6">
                  <c:v>0.60876142900872054</c:v>
                </c:pt>
                <c:pt idx="7">
                  <c:v>0.75183980747897694</c:v>
                </c:pt>
                <c:pt idx="8">
                  <c:v>0.86602540378443837</c:v>
                </c:pt>
                <c:pt idx="9">
                  <c:v>0.94693012949510558</c:v>
                </c:pt>
                <c:pt idx="10">
                  <c:v>0.99144486137381027</c:v>
                </c:pt>
                <c:pt idx="11">
                  <c:v>0.99785892323860359</c:v>
                </c:pt>
                <c:pt idx="12">
                  <c:v>0.96592582628906842</c:v>
                </c:pt>
                <c:pt idx="13">
                  <c:v>0.89687274153268848</c:v>
                </c:pt>
                <c:pt idx="14">
                  <c:v>0.79335334029123528</c:v>
                </c:pt>
                <c:pt idx="15">
                  <c:v>0.65934581510006951</c:v>
                </c:pt>
                <c:pt idx="16">
                  <c:v>0.50000000000000056</c:v>
                </c:pt>
                <c:pt idx="17">
                  <c:v>0.32143946530316192</c:v>
                </c:pt>
                <c:pt idx="18">
                  <c:v>0.13052619222005263</c:v>
                </c:pt>
                <c:pt idx="19">
                  <c:v>-6.5403129230142243E-2</c:v>
                </c:pt>
                <c:pt idx="20">
                  <c:v>-0.25881904510252018</c:v>
                </c:pt>
                <c:pt idx="21">
                  <c:v>-0.44228869021900014</c:v>
                </c:pt>
                <c:pt idx="22">
                  <c:v>-0.6087614290087191</c:v>
                </c:pt>
                <c:pt idx="23">
                  <c:v>-0.75183980747897683</c:v>
                </c:pt>
                <c:pt idx="24">
                  <c:v>-0.86602540378443882</c:v>
                </c:pt>
                <c:pt idx="25">
                  <c:v>-0.94693012949510558</c:v>
                </c:pt>
                <c:pt idx="26">
                  <c:v>-0.99144486137381027</c:v>
                </c:pt>
                <c:pt idx="27">
                  <c:v>-0.99785892323860359</c:v>
                </c:pt>
                <c:pt idx="28">
                  <c:v>-0.96592582628906842</c:v>
                </c:pt>
                <c:pt idx="29">
                  <c:v>-0.89687274153268814</c:v>
                </c:pt>
                <c:pt idx="30">
                  <c:v>-0.79335334029123528</c:v>
                </c:pt>
                <c:pt idx="31">
                  <c:v>-0.65934581510006951</c:v>
                </c:pt>
              </c:numCache>
            </c:numRef>
          </c:val>
          <c:smooth val="0"/>
          <c:extLst>
            <c:ext xmlns:c16="http://schemas.microsoft.com/office/drawing/2014/chart" uri="{C3380CC4-5D6E-409C-BE32-E72D297353CC}">
              <c16:uniqueId val="{00000001-053C-4D22-824C-95FF30191C5E}"/>
            </c:ext>
          </c:extLst>
        </c:ser>
        <c:ser>
          <c:idx val="2"/>
          <c:order val="2"/>
          <c:spPr>
            <a:ln w="28575" cap="rnd">
              <a:solidFill>
                <a:schemeClr val="accent3"/>
              </a:solidFill>
              <a:round/>
            </a:ln>
            <a:effectLst/>
          </c:spPr>
          <c:marker>
            <c:symbol val="none"/>
          </c:marker>
          <c:val>
            <c:numRef>
              <c:f>Menu!$D$91:$D$122</c:f>
              <c:numCache>
                <c:formatCode>General</c:formatCode>
                <c:ptCount val="32"/>
                <c:pt idx="0">
                  <c:v>-0.49999999999999978</c:v>
                </c:pt>
                <c:pt idx="1">
                  <c:v>-0.65934581510006851</c:v>
                </c:pt>
                <c:pt idx="2">
                  <c:v>-0.79335334029123505</c:v>
                </c:pt>
                <c:pt idx="3">
                  <c:v>-0.89687274153268826</c:v>
                </c:pt>
                <c:pt idx="4">
                  <c:v>-0.9659258262890682</c:v>
                </c:pt>
                <c:pt idx="5">
                  <c:v>-0.99785892323860348</c:v>
                </c:pt>
                <c:pt idx="6">
                  <c:v>-0.99144486137381049</c:v>
                </c:pt>
                <c:pt idx="7">
                  <c:v>-0.94693012949510569</c:v>
                </c:pt>
                <c:pt idx="8">
                  <c:v>-0.86602540378443882</c:v>
                </c:pt>
                <c:pt idx="9">
                  <c:v>-0.75183980747897772</c:v>
                </c:pt>
                <c:pt idx="10">
                  <c:v>-0.60876142900872088</c:v>
                </c:pt>
                <c:pt idx="11">
                  <c:v>-0.44228869021900213</c:v>
                </c:pt>
                <c:pt idx="12">
                  <c:v>-0.25881904510252063</c:v>
                </c:pt>
                <c:pt idx="13">
                  <c:v>-6.5403129230143617E-2</c:v>
                </c:pt>
                <c:pt idx="14">
                  <c:v>0.13052619222005127</c:v>
                </c:pt>
                <c:pt idx="15">
                  <c:v>0.32143946530316148</c:v>
                </c:pt>
                <c:pt idx="16">
                  <c:v>0.49999999999999933</c:v>
                </c:pt>
                <c:pt idx="17">
                  <c:v>0.65934581510006907</c:v>
                </c:pt>
                <c:pt idx="18">
                  <c:v>0.79335334029123494</c:v>
                </c:pt>
                <c:pt idx="19">
                  <c:v>0.89687274153268781</c:v>
                </c:pt>
                <c:pt idx="20">
                  <c:v>0.96592582628906831</c:v>
                </c:pt>
                <c:pt idx="21">
                  <c:v>0.99785892323860348</c:v>
                </c:pt>
                <c:pt idx="22">
                  <c:v>0.9914448613738106</c:v>
                </c:pt>
                <c:pt idx="23">
                  <c:v>0.94693012949510569</c:v>
                </c:pt>
                <c:pt idx="24">
                  <c:v>0.86602540378443904</c:v>
                </c:pt>
                <c:pt idx="25">
                  <c:v>0.75183980747897727</c:v>
                </c:pt>
                <c:pt idx="26">
                  <c:v>0.60876142900872099</c:v>
                </c:pt>
                <c:pt idx="27">
                  <c:v>0.44228869021900225</c:v>
                </c:pt>
                <c:pt idx="28">
                  <c:v>0.25881904510252074</c:v>
                </c:pt>
                <c:pt idx="29">
                  <c:v>6.5403129230143742E-2</c:v>
                </c:pt>
                <c:pt idx="30">
                  <c:v>-0.13052619222005027</c:v>
                </c:pt>
                <c:pt idx="31">
                  <c:v>-0.32143946530316136</c:v>
                </c:pt>
              </c:numCache>
            </c:numRef>
          </c:val>
          <c:smooth val="0"/>
          <c:extLst>
            <c:ext xmlns:c16="http://schemas.microsoft.com/office/drawing/2014/chart" uri="{C3380CC4-5D6E-409C-BE32-E72D297353CC}">
              <c16:uniqueId val="{00000002-053C-4D22-824C-95FF30191C5E}"/>
            </c:ext>
          </c:extLst>
        </c:ser>
        <c:dLbls>
          <c:showLegendKey val="0"/>
          <c:showVal val="0"/>
          <c:showCatName val="0"/>
          <c:showSerName val="0"/>
          <c:showPercent val="0"/>
          <c:showBubbleSize val="0"/>
        </c:dLbls>
        <c:smooth val="0"/>
        <c:axId val="2012537456"/>
        <c:axId val="2012526032"/>
      </c:lineChart>
      <c:catAx>
        <c:axId val="2012537456"/>
        <c:scaling>
          <c:orientation val="minMax"/>
        </c:scaling>
        <c:delete val="1"/>
        <c:axPos val="b"/>
        <c:majorTickMark val="none"/>
        <c:minorTickMark val="none"/>
        <c:tickLblPos val="nextTo"/>
        <c:crossAx val="2012526032"/>
        <c:crosses val="autoZero"/>
        <c:auto val="1"/>
        <c:lblAlgn val="ctr"/>
        <c:lblOffset val="100"/>
        <c:noMultiLvlLbl val="0"/>
      </c:catAx>
      <c:valAx>
        <c:axId val="2012526032"/>
        <c:scaling>
          <c:orientation val="minMax"/>
          <c:max val="1.2"/>
          <c:min val="-1.2"/>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37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2132299367985856"/>
          <c:w val="0.99076305191673941"/>
          <c:h val="0.78604700788705972"/>
        </c:manualLayout>
      </c:layout>
      <c:barChart>
        <c:barDir val="col"/>
        <c:grouping val="clustered"/>
        <c:varyColors val="0"/>
        <c:ser>
          <c:idx val="0"/>
          <c:order val="0"/>
          <c:spPr>
            <a:solidFill>
              <a:schemeClr val="accent1"/>
            </a:solidFill>
            <a:ln>
              <a:noFill/>
            </a:ln>
            <a:effectLst/>
          </c:spPr>
          <c:invertIfNegative val="0"/>
          <c:val>
            <c:numRef>
              <c:f>Menu!$F$91:$F$109</c:f>
              <c:numCache>
                <c:formatCode>General</c:formatCode>
                <c:ptCount val="19"/>
                <c:pt idx="0">
                  <c:v>0.32049692062602764</c:v>
                </c:pt>
                <c:pt idx="1">
                  <c:v>0.44427671369737087</c:v>
                </c:pt>
                <c:pt idx="2">
                  <c:v>0.76832507980430875</c:v>
                </c:pt>
                <c:pt idx="3">
                  <c:v>4.601687646435848E-2</c:v>
                </c:pt>
                <c:pt idx="4">
                  <c:v>0.54280304415384795</c:v>
                </c:pt>
                <c:pt idx="5">
                  <c:v>0.34958141109458729</c:v>
                </c:pt>
                <c:pt idx="6">
                  <c:v>0.98181650364476458</c:v>
                </c:pt>
                <c:pt idx="7">
                  <c:v>5.7097167016779471E-2</c:v>
                </c:pt>
                <c:pt idx="8">
                  <c:v>0.2626050903940288</c:v>
                </c:pt>
                <c:pt idx="9">
                  <c:v>0.86550462492857594</c:v>
                </c:pt>
                <c:pt idx="10">
                  <c:v>0.63062069024062339</c:v>
                </c:pt>
                <c:pt idx="11">
                  <c:v>0.5885193578839969</c:v>
                </c:pt>
                <c:pt idx="12">
                  <c:v>0.25544711680918819</c:v>
                </c:pt>
                <c:pt idx="13">
                  <c:v>0.10438085046055467</c:v>
                </c:pt>
                <c:pt idx="14">
                  <c:v>0.66878430402639866</c:v>
                </c:pt>
                <c:pt idx="15">
                  <c:v>0.5993137111639173</c:v>
                </c:pt>
                <c:pt idx="16">
                  <c:v>0.15779769719773307</c:v>
                </c:pt>
                <c:pt idx="17">
                  <c:v>3.6435267024609308E-2</c:v>
                </c:pt>
                <c:pt idx="18">
                  <c:v>0.93416486083342332</c:v>
                </c:pt>
              </c:numCache>
            </c:numRef>
          </c:val>
          <c:extLst>
            <c:ext xmlns:c16="http://schemas.microsoft.com/office/drawing/2014/chart" uri="{C3380CC4-5D6E-409C-BE32-E72D297353CC}">
              <c16:uniqueId val="{00000000-DEC9-4C10-B451-D15DA2BFC71B}"/>
            </c:ext>
          </c:extLst>
        </c:ser>
        <c:dLbls>
          <c:showLegendKey val="0"/>
          <c:showVal val="0"/>
          <c:showCatName val="0"/>
          <c:showSerName val="0"/>
          <c:showPercent val="0"/>
          <c:showBubbleSize val="0"/>
        </c:dLbls>
        <c:gapWidth val="219"/>
        <c:overlap val="-27"/>
        <c:axId val="2012527120"/>
        <c:axId val="2012527664"/>
      </c:barChart>
      <c:catAx>
        <c:axId val="2012527120"/>
        <c:scaling>
          <c:orientation val="minMax"/>
        </c:scaling>
        <c:delete val="1"/>
        <c:axPos val="b"/>
        <c:numFmt formatCode="General" sourceLinked="1"/>
        <c:majorTickMark val="none"/>
        <c:minorTickMark val="none"/>
        <c:tickLblPos val="nextTo"/>
        <c:crossAx val="2012527664"/>
        <c:crosses val="autoZero"/>
        <c:auto val="1"/>
        <c:lblAlgn val="ctr"/>
        <c:lblOffset val="100"/>
        <c:noMultiLvlLbl val="0"/>
      </c:catAx>
      <c:valAx>
        <c:axId val="20125276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2527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'Meter Parameter'!$A$51:$A$59</c:f>
              <c:numCache>
                <c:formatCode>General</c:formatCode>
                <c:ptCount val="9"/>
                <c:pt idx="0">
                  <c:v>0.1</c:v>
                </c:pt>
                <c:pt idx="1">
                  <c:v>0.2</c:v>
                </c:pt>
                <c:pt idx="2">
                  <c:v>0.3</c:v>
                </c:pt>
                <c:pt idx="3">
                  <c:v>0.4</c:v>
                </c:pt>
                <c:pt idx="4">
                  <c:v>0.5</c:v>
                </c:pt>
                <c:pt idx="5">
                  <c:v>0.6</c:v>
                </c:pt>
                <c:pt idx="6">
                  <c:v>0.7</c:v>
                </c:pt>
                <c:pt idx="7">
                  <c:v>0.8</c:v>
                </c:pt>
                <c:pt idx="8">
                  <c:v>0.9</c:v>
                </c:pt>
              </c:numCache>
            </c:numRef>
          </c:cat>
          <c:val>
            <c:numRef>
              <c:f>'Meter Parameter'!$B$51:$B$59</c:f>
              <c:numCache>
                <c:formatCode>General</c:formatCode>
                <c:ptCount val="9"/>
                <c:pt idx="0">
                  <c:v>0</c:v>
                </c:pt>
                <c:pt idx="1">
                  <c:v>5.0000000000000001E-3</c:v>
                </c:pt>
                <c:pt idx="2">
                  <c:v>0.01</c:v>
                </c:pt>
                <c:pt idx="3">
                  <c:v>1.6E-2</c:v>
                </c:pt>
                <c:pt idx="4">
                  <c:v>2.1000000000000001E-2</c:v>
                </c:pt>
                <c:pt idx="5">
                  <c:v>2.7E-2</c:v>
                </c:pt>
                <c:pt idx="6">
                  <c:v>3.3000000000000002E-2</c:v>
                </c:pt>
                <c:pt idx="7">
                  <c:v>3.9E-2</c:v>
                </c:pt>
                <c:pt idx="8">
                  <c:v>4.4999999999999998E-2</c:v>
                </c:pt>
              </c:numCache>
            </c:numRef>
          </c:val>
          <c:smooth val="0"/>
          <c:extLst>
            <c:ext xmlns:c16="http://schemas.microsoft.com/office/drawing/2014/chart" uri="{C3380CC4-5D6E-409C-BE32-E72D297353CC}">
              <c16:uniqueId val="{00000000-8C12-412C-A416-E12D4D0CCA02}"/>
            </c:ext>
          </c:extLst>
        </c:ser>
        <c:dLbls>
          <c:showLegendKey val="0"/>
          <c:showVal val="0"/>
          <c:showCatName val="0"/>
          <c:showSerName val="0"/>
          <c:showPercent val="0"/>
          <c:showBubbleSize val="0"/>
        </c:dLbls>
        <c:smooth val="0"/>
        <c:axId val="317540831"/>
        <c:axId val="317541663"/>
      </c:lineChart>
      <c:catAx>
        <c:axId val="31754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17541663"/>
        <c:crosses val="autoZero"/>
        <c:auto val="1"/>
        <c:lblAlgn val="ctr"/>
        <c:lblOffset val="100"/>
        <c:noMultiLvlLbl val="0"/>
      </c:catAx>
      <c:valAx>
        <c:axId val="31754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3175408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lineChart>
        <c:grouping val="standard"/>
        <c:varyColors val="0"/>
        <c:ser>
          <c:idx val="0"/>
          <c:order val="0"/>
          <c:spPr>
            <a:ln w="28575" cap="rnd">
              <a:solidFill>
                <a:schemeClr val="accent1"/>
              </a:solidFill>
              <a:round/>
            </a:ln>
            <a:effectLst/>
          </c:spPr>
          <c:marker>
            <c:symbol val="none"/>
          </c:marker>
          <c:cat>
            <c:numRef>
              <c:f>'Meter Parameter'!$A$60:$A$69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'Meter Parameter'!$B$60:$B$69</c:f>
              <c:numCache>
                <c:formatCode>General</c:formatCode>
                <c:ptCount val="10"/>
                <c:pt idx="0">
                  <c:v>5.0999999999999997E-2</c:v>
                </c:pt>
                <c:pt idx="1">
                  <c:v>0.109</c:v>
                </c:pt>
                <c:pt idx="2">
                  <c:v>0.16800000000000001</c:v>
                </c:pt>
                <c:pt idx="3">
                  <c:v>0.22600000000000001</c:v>
                </c:pt>
                <c:pt idx="4">
                  <c:v>0.28499999999999998</c:v>
                </c:pt>
                <c:pt idx="5">
                  <c:v>0.34300000000000003</c:v>
                </c:pt>
                <c:pt idx="6">
                  <c:v>0.40300000000000002</c:v>
                </c:pt>
                <c:pt idx="7">
                  <c:v>0.46200000000000002</c:v>
                </c:pt>
                <c:pt idx="8">
                  <c:v>0.52100000000000002</c:v>
                </c:pt>
                <c:pt idx="9">
                  <c:v>0.58099999999999996</c:v>
                </c:pt>
              </c:numCache>
            </c:numRef>
          </c:val>
          <c:smooth val="0"/>
          <c:extLst>
            <c:ext xmlns:c16="http://schemas.microsoft.com/office/drawing/2014/chart" uri="{C3380CC4-5D6E-409C-BE32-E72D297353CC}">
              <c16:uniqueId val="{00000000-83FF-4564-8C0B-1E75D817B4D8}"/>
            </c:ext>
          </c:extLst>
        </c:ser>
        <c:dLbls>
          <c:showLegendKey val="0"/>
          <c:showVal val="0"/>
          <c:showCatName val="0"/>
          <c:showSerName val="0"/>
          <c:showPercent val="0"/>
          <c:showBubbleSize val="0"/>
        </c:dLbls>
        <c:smooth val="0"/>
        <c:axId val="1920068911"/>
        <c:axId val="1920065583"/>
      </c:lineChart>
      <c:catAx>
        <c:axId val="192006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0065583"/>
        <c:crosses val="autoZero"/>
        <c:auto val="1"/>
        <c:lblAlgn val="ctr"/>
        <c:lblOffset val="100"/>
        <c:noMultiLvlLbl val="0"/>
      </c:catAx>
      <c:valAx>
        <c:axId val="19200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920068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gif"/><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3" Type="http://schemas.openxmlformats.org/officeDocument/2006/relationships/image" Target="../media/image16.png"/><Relationship Id="rId21" Type="http://schemas.openxmlformats.org/officeDocument/2006/relationships/image" Target="../media/image34.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20" Type="http://schemas.openxmlformats.org/officeDocument/2006/relationships/image" Target="../media/image33.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19" Type="http://schemas.openxmlformats.org/officeDocument/2006/relationships/image" Target="../media/image32.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6.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 Id="rId4" Type="http://schemas.openxmlformats.org/officeDocument/2006/relationships/image" Target="../media/image38.png"/></Relationships>
</file>

<file path=xl/drawings/_rels/drawing7.xml.rels><?xml version="1.0" encoding="UTF-8" standalone="yes"?>
<Relationships xmlns="http://schemas.openxmlformats.org/package/2006/relationships"><Relationship Id="rId8" Type="http://schemas.openxmlformats.org/officeDocument/2006/relationships/image" Target="../media/image46.png"/><Relationship Id="rId13" Type="http://schemas.openxmlformats.org/officeDocument/2006/relationships/image" Target="../media/image51.png"/><Relationship Id="rId18" Type="http://schemas.openxmlformats.org/officeDocument/2006/relationships/image" Target="../media/image56.png"/><Relationship Id="rId3" Type="http://schemas.openxmlformats.org/officeDocument/2006/relationships/image" Target="../media/image41.png"/><Relationship Id="rId7" Type="http://schemas.openxmlformats.org/officeDocument/2006/relationships/image" Target="../media/image45.png"/><Relationship Id="rId12" Type="http://schemas.openxmlformats.org/officeDocument/2006/relationships/image" Target="../media/image50.png"/><Relationship Id="rId17" Type="http://schemas.openxmlformats.org/officeDocument/2006/relationships/image" Target="../media/image55.png"/><Relationship Id="rId2" Type="http://schemas.openxmlformats.org/officeDocument/2006/relationships/image" Target="../media/image40.png"/><Relationship Id="rId16" Type="http://schemas.openxmlformats.org/officeDocument/2006/relationships/image" Target="../media/image54.png"/><Relationship Id="rId20" Type="http://schemas.openxmlformats.org/officeDocument/2006/relationships/image" Target="../media/image58.png"/><Relationship Id="rId1" Type="http://schemas.openxmlformats.org/officeDocument/2006/relationships/image" Target="../media/image39.png"/><Relationship Id="rId6" Type="http://schemas.openxmlformats.org/officeDocument/2006/relationships/image" Target="../media/image44.png"/><Relationship Id="rId11" Type="http://schemas.openxmlformats.org/officeDocument/2006/relationships/image" Target="../media/image49.png"/><Relationship Id="rId5" Type="http://schemas.openxmlformats.org/officeDocument/2006/relationships/image" Target="../media/image43.png"/><Relationship Id="rId15" Type="http://schemas.openxmlformats.org/officeDocument/2006/relationships/image" Target="../media/image53.png"/><Relationship Id="rId10" Type="http://schemas.openxmlformats.org/officeDocument/2006/relationships/image" Target="../media/image48.png"/><Relationship Id="rId19" Type="http://schemas.openxmlformats.org/officeDocument/2006/relationships/image" Target="../media/image57.png"/><Relationship Id="rId4" Type="http://schemas.openxmlformats.org/officeDocument/2006/relationships/image" Target="../media/image42.png"/><Relationship Id="rId9" Type="http://schemas.openxmlformats.org/officeDocument/2006/relationships/image" Target="../media/image47.png"/><Relationship Id="rId14" Type="http://schemas.openxmlformats.org/officeDocument/2006/relationships/image" Target="../media/image52.png"/></Relationships>
</file>

<file path=xl/drawings/_rels/drawing8.x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image" Target="../media/image62.png"/><Relationship Id="rId2" Type="http://schemas.openxmlformats.org/officeDocument/2006/relationships/image" Target="../media/image61.png"/><Relationship Id="rId1" Type="http://schemas.openxmlformats.org/officeDocument/2006/relationships/image" Target="../media/image6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5.gif"/><Relationship Id="rId2" Type="http://schemas.openxmlformats.org/officeDocument/2006/relationships/image" Target="../media/image64.png"/><Relationship Id="rId1" Type="http://schemas.openxmlformats.org/officeDocument/2006/relationships/image" Target="../media/image6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8.png"/><Relationship Id="rId2" Type="http://schemas.openxmlformats.org/officeDocument/2006/relationships/image" Target="../media/image67.png"/><Relationship Id="rId1" Type="http://schemas.openxmlformats.org/officeDocument/2006/relationships/image" Target="../media/image66.png"/><Relationship Id="rId5" Type="http://schemas.openxmlformats.org/officeDocument/2006/relationships/image" Target="../media/image70.png"/><Relationship Id="rId4" Type="http://schemas.openxmlformats.org/officeDocument/2006/relationships/image" Target="../media/image6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5" Type="http://schemas.openxmlformats.org/officeDocument/2006/relationships/image" Target="../media/image75.png"/><Relationship Id="rId4" Type="http://schemas.openxmlformats.org/officeDocument/2006/relationships/image" Target="../media/image7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9.png"/><Relationship Id="rId2" Type="http://schemas.openxmlformats.org/officeDocument/2006/relationships/image" Target="../media/image78.png"/><Relationship Id="rId1" Type="http://schemas.openxmlformats.org/officeDocument/2006/relationships/image" Target="../media/image77.png"/><Relationship Id="rId6" Type="http://schemas.openxmlformats.org/officeDocument/2006/relationships/image" Target="../media/image82.png"/><Relationship Id="rId5" Type="http://schemas.openxmlformats.org/officeDocument/2006/relationships/image" Target="../media/image81.png"/><Relationship Id="rId4" Type="http://schemas.openxmlformats.org/officeDocument/2006/relationships/image" Target="../media/image80.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86</xdr:row>
      <xdr:rowOff>104775</xdr:rowOff>
    </xdr:from>
    <xdr:to>
      <xdr:col>9</xdr:col>
      <xdr:colOff>304800</xdr:colOff>
      <xdr:row>88</xdr:row>
      <xdr:rowOff>9525</xdr:rowOff>
    </xdr:to>
    <xdr:sp macro="" textlink="">
      <xdr:nvSpPr>
        <xdr:cNvPr id="1025" name="AutoShape 1" descr="{\displaystyle S={\sqrt {P^{2}+Q^{2}+D^{2}}}}">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10982325" y="1382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9525</xdr:colOff>
      <xdr:row>76</xdr:row>
      <xdr:rowOff>161925</xdr:rowOff>
    </xdr:from>
    <xdr:to>
      <xdr:col>8</xdr:col>
      <xdr:colOff>4876800</xdr:colOff>
      <xdr:row>83</xdr:row>
      <xdr:rowOff>147638</xdr:rowOff>
    </xdr:to>
    <xdr:pic>
      <xdr:nvPicPr>
        <xdr:cNvPr id="6" name="그림 5" descr="http://lh6.ggpht.com/_X6JnoL0U4BY/S1f2WqMkAEI/AAAAAAAAHXo/xFhHaHQ9Pv8/tmpFE22_thumb1_thumb.jpg?imgmax=800">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0" y="15163800"/>
          <a:ext cx="4848225" cy="138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xdr:colOff>
      <xdr:row>271</xdr:row>
      <xdr:rowOff>85726</xdr:rowOff>
    </xdr:from>
    <xdr:to>
      <xdr:col>8</xdr:col>
      <xdr:colOff>4876800</xdr:colOff>
      <xdr:row>285</xdr:row>
      <xdr:rowOff>191698</xdr:rowOff>
    </xdr:to>
    <xdr:pic>
      <xdr:nvPicPr>
        <xdr:cNvPr id="3" name="그림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6410325" y="43462576"/>
          <a:ext cx="4295775" cy="2906322"/>
        </a:xfrm>
        <a:prstGeom prst="rect">
          <a:avLst/>
        </a:prstGeom>
      </xdr:spPr>
    </xdr:pic>
    <xdr:clientData/>
  </xdr:twoCellAnchor>
  <xdr:twoCellAnchor editAs="oneCell">
    <xdr:from>
      <xdr:col>8</xdr:col>
      <xdr:colOff>38100</xdr:colOff>
      <xdr:row>254</xdr:row>
      <xdr:rowOff>91767</xdr:rowOff>
    </xdr:from>
    <xdr:to>
      <xdr:col>8</xdr:col>
      <xdr:colOff>5037608</xdr:colOff>
      <xdr:row>268</xdr:row>
      <xdr:rowOff>47009</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6410325" y="40553967"/>
          <a:ext cx="4999508" cy="2755592"/>
        </a:xfrm>
        <a:prstGeom prst="rect">
          <a:avLst/>
        </a:prstGeom>
      </xdr:spPr>
    </xdr:pic>
    <xdr:clientData/>
  </xdr:twoCellAnchor>
  <xdr:twoCellAnchor editAs="oneCell">
    <xdr:from>
      <xdr:col>8</xdr:col>
      <xdr:colOff>9525</xdr:colOff>
      <xdr:row>226</xdr:row>
      <xdr:rowOff>185378</xdr:rowOff>
    </xdr:from>
    <xdr:to>
      <xdr:col>8</xdr:col>
      <xdr:colOff>5284225</xdr:colOff>
      <xdr:row>229</xdr:row>
      <xdr:rowOff>200024</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9848850" y="56125703"/>
          <a:ext cx="5274700" cy="614721"/>
        </a:xfrm>
        <a:prstGeom prst="rect">
          <a:avLst/>
        </a:prstGeom>
      </xdr:spPr>
    </xdr:pic>
    <xdr:clientData/>
  </xdr:twoCellAnchor>
  <xdr:twoCellAnchor editAs="oneCell">
    <xdr:from>
      <xdr:col>8</xdr:col>
      <xdr:colOff>723901</xdr:colOff>
      <xdr:row>198</xdr:row>
      <xdr:rowOff>104776</xdr:rowOff>
    </xdr:from>
    <xdr:to>
      <xdr:col>9</xdr:col>
      <xdr:colOff>676276</xdr:colOff>
      <xdr:row>216</xdr:row>
      <xdr:rowOff>53642</xdr:rowOff>
    </xdr:to>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8829676" y="42710101"/>
          <a:ext cx="5686425" cy="3549316"/>
        </a:xfrm>
        <a:prstGeom prst="rect">
          <a:avLst/>
        </a:prstGeom>
      </xdr:spPr>
    </xdr:pic>
    <xdr:clientData/>
  </xdr:twoCellAnchor>
  <xdr:twoCellAnchor editAs="oneCell">
    <xdr:from>
      <xdr:col>7</xdr:col>
      <xdr:colOff>1295400</xdr:colOff>
      <xdr:row>186</xdr:row>
      <xdr:rowOff>66675</xdr:rowOff>
    </xdr:from>
    <xdr:to>
      <xdr:col>10</xdr:col>
      <xdr:colOff>422664</xdr:colOff>
      <xdr:row>196</xdr:row>
      <xdr:rowOff>1843433</xdr:rowOff>
    </xdr:to>
    <xdr:pic>
      <xdr:nvPicPr>
        <xdr:cNvPr id="8" name="그림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6143625" y="27327225"/>
          <a:ext cx="7196620" cy="3777008"/>
        </a:xfrm>
        <a:prstGeom prst="rect">
          <a:avLst/>
        </a:prstGeom>
      </xdr:spPr>
    </xdr:pic>
    <xdr:clientData/>
  </xdr:twoCellAnchor>
  <xdr:twoCellAnchor editAs="oneCell">
    <xdr:from>
      <xdr:col>7</xdr:col>
      <xdr:colOff>914400</xdr:colOff>
      <xdr:row>53</xdr:row>
      <xdr:rowOff>190500</xdr:rowOff>
    </xdr:from>
    <xdr:to>
      <xdr:col>12</xdr:col>
      <xdr:colOff>300878</xdr:colOff>
      <xdr:row>76</xdr:row>
      <xdr:rowOff>152400</xdr:rowOff>
    </xdr:to>
    <xdr:pic>
      <xdr:nvPicPr>
        <xdr:cNvPr id="9" name="그림 8" descr="https://www.se.com/se/library/SCHNEIDER_ELECTRIC/SE_LOCAL/APS/204386_085E/0.2C2.gif">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077200" y="10591800"/>
          <a:ext cx="8115300" cy="456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86</xdr:row>
      <xdr:rowOff>104775</xdr:rowOff>
    </xdr:from>
    <xdr:to>
      <xdr:col>9</xdr:col>
      <xdr:colOff>304800</xdr:colOff>
      <xdr:row>88</xdr:row>
      <xdr:rowOff>9525</xdr:rowOff>
    </xdr:to>
    <xdr:sp macro="" textlink="">
      <xdr:nvSpPr>
        <xdr:cNvPr id="2" name="AutoShape 1" descr="{\displaystyle S={\sqrt {P^{2}+Q^{2}+D^{2}}}}">
          <a:extLst>
            <a:ext uri="{FF2B5EF4-FFF2-40B4-BE49-F238E27FC236}">
              <a16:creationId xmlns:a16="http://schemas.microsoft.com/office/drawing/2014/main" id="{00000000-0008-0000-0100-000001040000}"/>
            </a:ext>
          </a:extLst>
        </xdr:cNvPr>
        <xdr:cNvSpPr>
          <a:spLocks noChangeAspect="1" noChangeArrowheads="1"/>
        </xdr:cNvSpPr>
      </xdr:nvSpPr>
      <xdr:spPr bwMode="auto">
        <a:xfrm>
          <a:off x="15573375" y="1745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9525</xdr:colOff>
      <xdr:row>76</xdr:row>
      <xdr:rowOff>161925</xdr:rowOff>
    </xdr:from>
    <xdr:to>
      <xdr:col>8</xdr:col>
      <xdr:colOff>4876800</xdr:colOff>
      <xdr:row>83</xdr:row>
      <xdr:rowOff>147638</xdr:rowOff>
    </xdr:to>
    <xdr:pic>
      <xdr:nvPicPr>
        <xdr:cNvPr id="3" name="그림 2" descr="http://lh6.ggpht.com/_X6JnoL0U4BY/S1f2WqMkAEI/AAAAAAAAHXo/xFhHaHQ9Pv8/tmpFE22_thumb1_thumb.jpg?imgmax=800">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48850" y="15516225"/>
          <a:ext cx="4867275" cy="138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xdr:colOff>
      <xdr:row>298</xdr:row>
      <xdr:rowOff>85726</xdr:rowOff>
    </xdr:from>
    <xdr:to>
      <xdr:col>8</xdr:col>
      <xdr:colOff>4876800</xdr:colOff>
      <xdr:row>331</xdr:row>
      <xdr:rowOff>105972</xdr:rowOff>
    </xdr:to>
    <xdr:pic>
      <xdr:nvPicPr>
        <xdr:cNvPr id="4" name="그림 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877425" y="40157400"/>
          <a:ext cx="4838700" cy="2906322"/>
        </a:xfrm>
        <a:prstGeom prst="rect">
          <a:avLst/>
        </a:prstGeom>
      </xdr:spPr>
    </xdr:pic>
    <xdr:clientData/>
  </xdr:twoCellAnchor>
  <xdr:twoCellAnchor editAs="oneCell">
    <xdr:from>
      <xdr:col>8</xdr:col>
      <xdr:colOff>38100</xdr:colOff>
      <xdr:row>281</xdr:row>
      <xdr:rowOff>91767</xdr:rowOff>
    </xdr:from>
    <xdr:to>
      <xdr:col>8</xdr:col>
      <xdr:colOff>5037608</xdr:colOff>
      <xdr:row>330</xdr:row>
      <xdr:rowOff>155267</xdr:rowOff>
    </xdr:to>
    <xdr:pic>
      <xdr:nvPicPr>
        <xdr:cNvPr id="5" name="그림 4">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9877425" y="40157400"/>
          <a:ext cx="4999508" cy="2755592"/>
        </a:xfrm>
        <a:prstGeom prst="rect">
          <a:avLst/>
        </a:prstGeom>
      </xdr:spPr>
    </xdr:pic>
    <xdr:clientData/>
  </xdr:twoCellAnchor>
  <xdr:twoCellAnchor editAs="oneCell">
    <xdr:from>
      <xdr:col>8</xdr:col>
      <xdr:colOff>9525</xdr:colOff>
      <xdr:row>253</xdr:row>
      <xdr:rowOff>185378</xdr:rowOff>
    </xdr:from>
    <xdr:to>
      <xdr:col>8</xdr:col>
      <xdr:colOff>5284225</xdr:colOff>
      <xdr:row>319</xdr:row>
      <xdr:rowOff>14646</xdr:rowOff>
    </xdr:to>
    <xdr:pic>
      <xdr:nvPicPr>
        <xdr:cNvPr id="6" name="그림 5">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9848850" y="39957375"/>
          <a:ext cx="5274700" cy="614721"/>
        </a:xfrm>
        <a:prstGeom prst="rect">
          <a:avLst/>
        </a:prstGeom>
      </xdr:spPr>
    </xdr:pic>
    <xdr:clientData/>
  </xdr:twoCellAnchor>
  <xdr:twoCellAnchor editAs="oneCell">
    <xdr:from>
      <xdr:col>8</xdr:col>
      <xdr:colOff>723901</xdr:colOff>
      <xdr:row>225</xdr:row>
      <xdr:rowOff>104776</xdr:rowOff>
    </xdr:from>
    <xdr:to>
      <xdr:col>9</xdr:col>
      <xdr:colOff>676276</xdr:colOff>
      <xdr:row>333</xdr:row>
      <xdr:rowOff>148891</xdr:rowOff>
    </xdr:to>
    <xdr:pic>
      <xdr:nvPicPr>
        <xdr:cNvPr id="7" name="그림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5"/>
        <a:stretch>
          <a:fillRect/>
        </a:stretch>
      </xdr:blipFill>
      <xdr:spPr>
        <a:xfrm>
          <a:off x="10563226" y="39957375"/>
          <a:ext cx="5686425" cy="3549316"/>
        </a:xfrm>
        <a:prstGeom prst="rect">
          <a:avLst/>
        </a:prstGeom>
      </xdr:spPr>
    </xdr:pic>
    <xdr:clientData/>
  </xdr:twoCellAnchor>
  <xdr:twoCellAnchor editAs="oneCell">
    <xdr:from>
      <xdr:col>7</xdr:col>
      <xdr:colOff>1295400</xdr:colOff>
      <xdr:row>190</xdr:row>
      <xdr:rowOff>66675</xdr:rowOff>
    </xdr:from>
    <xdr:to>
      <xdr:col>10</xdr:col>
      <xdr:colOff>422664</xdr:colOff>
      <xdr:row>326</xdr:row>
      <xdr:rowOff>43208</xdr:rowOff>
    </xdr:to>
    <xdr:pic>
      <xdr:nvPicPr>
        <xdr:cNvPr id="8" name="그림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6"/>
        <a:stretch>
          <a:fillRect/>
        </a:stretch>
      </xdr:blipFill>
      <xdr:spPr>
        <a:xfrm>
          <a:off x="9839325" y="38223825"/>
          <a:ext cx="6842514" cy="3777008"/>
        </a:xfrm>
        <a:prstGeom prst="rect">
          <a:avLst/>
        </a:prstGeom>
      </xdr:spPr>
    </xdr:pic>
    <xdr:clientData/>
  </xdr:twoCellAnchor>
  <xdr:twoCellAnchor editAs="oneCell">
    <xdr:from>
      <xdr:col>7</xdr:col>
      <xdr:colOff>914400</xdr:colOff>
      <xdr:row>53</xdr:row>
      <xdr:rowOff>190500</xdr:rowOff>
    </xdr:from>
    <xdr:to>
      <xdr:col>12</xdr:col>
      <xdr:colOff>300878</xdr:colOff>
      <xdr:row>76</xdr:row>
      <xdr:rowOff>152400</xdr:rowOff>
    </xdr:to>
    <xdr:pic>
      <xdr:nvPicPr>
        <xdr:cNvPr id="9" name="그림 8" descr="https://www.se.com/se/library/SCHNEIDER_ELECTRIC/SE_LOCAL/APS/204386_085E/0.2C2.gif">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810750" y="10944225"/>
          <a:ext cx="8120903" cy="456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333375</xdr:colOff>
      <xdr:row>1</xdr:row>
      <xdr:rowOff>114300</xdr:rowOff>
    </xdr:from>
    <xdr:to>
      <xdr:col>4</xdr:col>
      <xdr:colOff>675849</xdr:colOff>
      <xdr:row>12</xdr:row>
      <xdr:rowOff>161631</xdr:rowOff>
    </xdr:to>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333375" y="323850"/>
          <a:ext cx="3409524" cy="2352381"/>
        </a:xfrm>
        <a:prstGeom prst="rect">
          <a:avLst/>
        </a:prstGeom>
      </xdr:spPr>
    </xdr:pic>
    <xdr:clientData/>
  </xdr:twoCellAnchor>
  <xdr:twoCellAnchor editAs="oneCell">
    <xdr:from>
      <xdr:col>0</xdr:col>
      <xdr:colOff>200025</xdr:colOff>
      <xdr:row>13</xdr:row>
      <xdr:rowOff>142875</xdr:rowOff>
    </xdr:from>
    <xdr:to>
      <xdr:col>2</xdr:col>
      <xdr:colOff>676044</xdr:colOff>
      <xdr:row>21</xdr:row>
      <xdr:rowOff>28380</xdr:rowOff>
    </xdr:to>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00025" y="2867025"/>
          <a:ext cx="1847619" cy="1561905"/>
        </a:xfrm>
        <a:prstGeom prst="rect">
          <a:avLst/>
        </a:prstGeom>
      </xdr:spPr>
    </xdr:pic>
    <xdr:clientData/>
  </xdr:twoCellAnchor>
  <xdr:twoCellAnchor editAs="oneCell">
    <xdr:from>
      <xdr:col>3</xdr:col>
      <xdr:colOff>104775</xdr:colOff>
      <xdr:row>13</xdr:row>
      <xdr:rowOff>95250</xdr:rowOff>
    </xdr:from>
    <xdr:to>
      <xdr:col>4</xdr:col>
      <xdr:colOff>1171336</xdr:colOff>
      <xdr:row>21</xdr:row>
      <xdr:rowOff>47421</xdr:rowOff>
    </xdr:to>
    <xdr:pic>
      <xdr:nvPicPr>
        <xdr:cNvPr id="5" name="그림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stretch>
          <a:fillRect/>
        </a:stretch>
      </xdr:blipFill>
      <xdr:spPr>
        <a:xfrm>
          <a:off x="2324100" y="2819400"/>
          <a:ext cx="1914286" cy="1628571"/>
        </a:xfrm>
        <a:prstGeom prst="rect">
          <a:avLst/>
        </a:prstGeom>
      </xdr:spPr>
    </xdr:pic>
    <xdr:clientData/>
  </xdr:twoCellAnchor>
  <xdr:twoCellAnchor editAs="oneCell">
    <xdr:from>
      <xdr:col>9</xdr:col>
      <xdr:colOff>56030</xdr:colOff>
      <xdr:row>2</xdr:row>
      <xdr:rowOff>22411</xdr:rowOff>
    </xdr:from>
    <xdr:to>
      <xdr:col>15</xdr:col>
      <xdr:colOff>373725</xdr:colOff>
      <xdr:row>13</xdr:row>
      <xdr:rowOff>185144</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4"/>
        <a:stretch>
          <a:fillRect/>
        </a:stretch>
      </xdr:blipFill>
      <xdr:spPr>
        <a:xfrm>
          <a:off x="9200030" y="448235"/>
          <a:ext cx="4419048" cy="2504762"/>
        </a:xfrm>
        <a:prstGeom prst="rect">
          <a:avLst/>
        </a:prstGeom>
      </xdr:spPr>
    </xdr:pic>
    <xdr:clientData/>
  </xdr:twoCellAnchor>
  <xdr:twoCellAnchor editAs="oneCell">
    <xdr:from>
      <xdr:col>9</xdr:col>
      <xdr:colOff>33617</xdr:colOff>
      <xdr:row>15</xdr:row>
      <xdr:rowOff>56030</xdr:rowOff>
    </xdr:from>
    <xdr:to>
      <xdr:col>13</xdr:col>
      <xdr:colOff>499382</xdr:colOff>
      <xdr:row>19</xdr:row>
      <xdr:rowOff>13906</xdr:rowOff>
    </xdr:to>
    <xdr:pic>
      <xdr:nvPicPr>
        <xdr:cNvPr id="6" name="그림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9177617" y="3249706"/>
          <a:ext cx="3200000" cy="8095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18</xdr:col>
      <xdr:colOff>76200</xdr:colOff>
      <xdr:row>43</xdr:row>
      <xdr:rowOff>0</xdr:rowOff>
    </xdr:from>
    <xdr:to>
      <xdr:col>19</xdr:col>
      <xdr:colOff>638176</xdr:colOff>
      <xdr:row>45</xdr:row>
      <xdr:rowOff>8283</xdr:rowOff>
    </xdr:to>
    <xdr:graphicFrame macro="">
      <xdr:nvGraphicFramePr>
        <xdr:cNvPr id="31" name="차트 30">
          <a:extLst>
            <a:ext uri="{FF2B5EF4-FFF2-40B4-BE49-F238E27FC236}">
              <a16:creationId xmlns:a16="http://schemas.microsoft.com/office/drawing/2014/main" id="{00000000-0008-0000-04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76199</xdr:colOff>
      <xdr:row>44</xdr:row>
      <xdr:rowOff>165652</xdr:rowOff>
    </xdr:from>
    <xdr:to>
      <xdr:col>19</xdr:col>
      <xdr:colOff>590550</xdr:colOff>
      <xdr:row>47</xdr:row>
      <xdr:rowOff>0</xdr:rowOff>
    </xdr:to>
    <xdr:graphicFrame macro="">
      <xdr:nvGraphicFramePr>
        <xdr:cNvPr id="32" name="차트 31">
          <a:extLst>
            <a:ext uri="{FF2B5EF4-FFF2-40B4-BE49-F238E27FC236}">
              <a16:creationId xmlns:a16="http://schemas.microsoft.com/office/drawing/2014/main" id="{00000000-0008-0000-04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85725</xdr:colOff>
      <xdr:row>46</xdr:row>
      <xdr:rowOff>165652</xdr:rowOff>
    </xdr:from>
    <xdr:to>
      <xdr:col>19</xdr:col>
      <xdr:colOff>609600</xdr:colOff>
      <xdr:row>49</xdr:row>
      <xdr:rowOff>1</xdr:rowOff>
    </xdr:to>
    <xdr:graphicFrame macro="">
      <xdr:nvGraphicFramePr>
        <xdr:cNvPr id="33" name="차트 32">
          <a:extLst>
            <a:ext uri="{FF2B5EF4-FFF2-40B4-BE49-F238E27FC236}">
              <a16:creationId xmlns:a16="http://schemas.microsoft.com/office/drawing/2014/main" id="{00000000-0008-0000-04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43</xdr:row>
      <xdr:rowOff>0</xdr:rowOff>
    </xdr:from>
    <xdr:to>
      <xdr:col>7</xdr:col>
      <xdr:colOff>638176</xdr:colOff>
      <xdr:row>45</xdr:row>
      <xdr:rowOff>8283</xdr:rowOff>
    </xdr:to>
    <xdr:graphicFrame macro="">
      <xdr:nvGraphicFramePr>
        <xdr:cNvPr id="34" name="차트 33">
          <a:extLst>
            <a:ext uri="{FF2B5EF4-FFF2-40B4-BE49-F238E27FC236}">
              <a16:creationId xmlns:a16="http://schemas.microsoft.com/office/drawing/2014/main" id="{00000000-0008-0000-04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76199</xdr:colOff>
      <xdr:row>44</xdr:row>
      <xdr:rowOff>165652</xdr:rowOff>
    </xdr:from>
    <xdr:to>
      <xdr:col>7</xdr:col>
      <xdr:colOff>590550</xdr:colOff>
      <xdr:row>47</xdr:row>
      <xdr:rowOff>0</xdr:rowOff>
    </xdr:to>
    <xdr:graphicFrame macro="">
      <xdr:nvGraphicFramePr>
        <xdr:cNvPr id="35" name="차트 34">
          <a:extLst>
            <a:ext uri="{FF2B5EF4-FFF2-40B4-BE49-F238E27FC236}">
              <a16:creationId xmlns:a16="http://schemas.microsoft.com/office/drawing/2014/main" id="{00000000-0008-0000-04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85725</xdr:colOff>
      <xdr:row>46</xdr:row>
      <xdr:rowOff>165652</xdr:rowOff>
    </xdr:from>
    <xdr:to>
      <xdr:col>7</xdr:col>
      <xdr:colOff>609600</xdr:colOff>
      <xdr:row>49</xdr:row>
      <xdr:rowOff>1</xdr:rowOff>
    </xdr:to>
    <xdr:graphicFrame macro="">
      <xdr:nvGraphicFramePr>
        <xdr:cNvPr id="36" name="차트 35">
          <a:extLst>
            <a:ext uri="{FF2B5EF4-FFF2-40B4-BE49-F238E27FC236}">
              <a16:creationId xmlns:a16="http://schemas.microsoft.com/office/drawing/2014/main" id="{00000000-0008-0000-04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76200</xdr:colOff>
      <xdr:row>43</xdr:row>
      <xdr:rowOff>0</xdr:rowOff>
    </xdr:from>
    <xdr:to>
      <xdr:col>11</xdr:col>
      <xdr:colOff>638176</xdr:colOff>
      <xdr:row>45</xdr:row>
      <xdr:rowOff>8283</xdr:rowOff>
    </xdr:to>
    <xdr:graphicFrame macro="">
      <xdr:nvGraphicFramePr>
        <xdr:cNvPr id="37" name="차트 36">
          <a:extLst>
            <a:ext uri="{FF2B5EF4-FFF2-40B4-BE49-F238E27FC236}">
              <a16:creationId xmlns:a16="http://schemas.microsoft.com/office/drawing/2014/main" id="{00000000-0008-0000-04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76199</xdr:colOff>
      <xdr:row>44</xdr:row>
      <xdr:rowOff>165652</xdr:rowOff>
    </xdr:from>
    <xdr:to>
      <xdr:col>11</xdr:col>
      <xdr:colOff>590550</xdr:colOff>
      <xdr:row>47</xdr:row>
      <xdr:rowOff>0</xdr:rowOff>
    </xdr:to>
    <xdr:graphicFrame macro="">
      <xdr:nvGraphicFramePr>
        <xdr:cNvPr id="38" name="차트 37">
          <a:extLst>
            <a:ext uri="{FF2B5EF4-FFF2-40B4-BE49-F238E27FC236}">
              <a16:creationId xmlns:a16="http://schemas.microsoft.com/office/drawing/2014/main" id="{00000000-0008-0000-04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85725</xdr:colOff>
      <xdr:row>46</xdr:row>
      <xdr:rowOff>165652</xdr:rowOff>
    </xdr:from>
    <xdr:to>
      <xdr:col>11</xdr:col>
      <xdr:colOff>609600</xdr:colOff>
      <xdr:row>49</xdr:row>
      <xdr:rowOff>1</xdr:rowOff>
    </xdr:to>
    <xdr:graphicFrame macro="">
      <xdr:nvGraphicFramePr>
        <xdr:cNvPr id="39" name="차트 38">
          <a:extLst>
            <a:ext uri="{FF2B5EF4-FFF2-40B4-BE49-F238E27FC236}">
              <a16:creationId xmlns:a16="http://schemas.microsoft.com/office/drawing/2014/main" id="{00000000-0008-0000-04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41413</xdr:colOff>
      <xdr:row>51</xdr:row>
      <xdr:rowOff>82827</xdr:rowOff>
    </xdr:from>
    <xdr:to>
      <xdr:col>3</xdr:col>
      <xdr:colOff>646044</xdr:colOff>
      <xdr:row>56</xdr:row>
      <xdr:rowOff>8283</xdr:rowOff>
    </xdr:to>
    <xdr:graphicFrame macro="">
      <xdr:nvGraphicFramePr>
        <xdr:cNvPr id="42" name="차트 41">
          <a:extLst>
            <a:ext uri="{FF2B5EF4-FFF2-40B4-BE49-F238E27FC236}">
              <a16:creationId xmlns:a16="http://schemas.microsoft.com/office/drawing/2014/main" id="{00000000-0008-0000-04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41413</xdr:colOff>
      <xdr:row>51</xdr:row>
      <xdr:rowOff>82827</xdr:rowOff>
    </xdr:from>
    <xdr:to>
      <xdr:col>7</xdr:col>
      <xdr:colOff>646044</xdr:colOff>
      <xdr:row>56</xdr:row>
      <xdr:rowOff>8283</xdr:rowOff>
    </xdr:to>
    <xdr:graphicFrame macro="">
      <xdr:nvGraphicFramePr>
        <xdr:cNvPr id="43" name="차트 42">
          <a:extLst>
            <a:ext uri="{FF2B5EF4-FFF2-40B4-BE49-F238E27FC236}">
              <a16:creationId xmlns:a16="http://schemas.microsoft.com/office/drawing/2014/main" id="{00000000-0008-0000-04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56030</xdr:colOff>
      <xdr:row>35</xdr:row>
      <xdr:rowOff>89646</xdr:rowOff>
    </xdr:from>
    <xdr:to>
      <xdr:col>23</xdr:col>
      <xdr:colOff>605118</xdr:colOff>
      <xdr:row>40</xdr:row>
      <xdr:rowOff>134469</xdr:rowOff>
    </xdr:to>
    <xdr:graphicFrame macro="">
      <xdr:nvGraphicFramePr>
        <xdr:cNvPr id="44" name="차트 43">
          <a:extLst>
            <a:ext uri="{FF2B5EF4-FFF2-40B4-BE49-F238E27FC236}">
              <a16:creationId xmlns:a16="http://schemas.microsoft.com/office/drawing/2014/main" id="{00000000-0008-0000-04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333375</xdr:colOff>
      <xdr:row>19</xdr:row>
      <xdr:rowOff>133350</xdr:rowOff>
    </xdr:from>
    <xdr:to>
      <xdr:col>27</xdr:col>
      <xdr:colOff>367574</xdr:colOff>
      <xdr:row>23</xdr:row>
      <xdr:rowOff>152381</xdr:rowOff>
    </xdr:to>
    <xdr:sp macro="" textlink="">
      <xdr:nvSpPr>
        <xdr:cNvPr id="22" name="타원 21">
          <a:extLst>
            <a:ext uri="{FF2B5EF4-FFF2-40B4-BE49-F238E27FC236}">
              <a16:creationId xmlns:a16="http://schemas.microsoft.com/office/drawing/2014/main" id="{00000000-0008-0000-0400-000016000000}"/>
            </a:ext>
          </a:extLst>
        </xdr:cNvPr>
        <xdr:cNvSpPr/>
      </xdr:nvSpPr>
      <xdr:spPr>
        <a:xfrm>
          <a:off x="14106525" y="3209925"/>
          <a:ext cx="634274" cy="66673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11965</xdr:colOff>
      <xdr:row>21</xdr:row>
      <xdr:rowOff>138934</xdr:rowOff>
    </xdr:from>
    <xdr:to>
      <xdr:col>27</xdr:col>
      <xdr:colOff>367574</xdr:colOff>
      <xdr:row>21</xdr:row>
      <xdr:rowOff>142866</xdr:rowOff>
    </xdr:to>
    <xdr:cxnSp macro="">
      <xdr:nvCxnSpPr>
        <xdr:cNvPr id="23" name="직선 화살표 연결선 22">
          <a:extLst>
            <a:ext uri="{FF2B5EF4-FFF2-40B4-BE49-F238E27FC236}">
              <a16:creationId xmlns:a16="http://schemas.microsoft.com/office/drawing/2014/main" id="{00000000-0008-0000-0400-000017000000}"/>
            </a:ext>
          </a:extLst>
        </xdr:cNvPr>
        <xdr:cNvCxnSpPr>
          <a:endCxn id="22" idx="6"/>
        </xdr:cNvCxnSpPr>
      </xdr:nvCxnSpPr>
      <xdr:spPr>
        <a:xfrm>
          <a:off x="14385190" y="3539359"/>
          <a:ext cx="355609" cy="39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551745</xdr:colOff>
      <xdr:row>21</xdr:row>
      <xdr:rowOff>137644</xdr:rowOff>
    </xdr:from>
    <xdr:to>
      <xdr:col>27</xdr:col>
      <xdr:colOff>7461</xdr:colOff>
      <xdr:row>23</xdr:row>
      <xdr:rowOff>99544</xdr:rowOff>
    </xdr:to>
    <xdr:cxnSp macro="">
      <xdr:nvCxnSpPr>
        <xdr:cNvPr id="24" name="직선 화살표 연결선 23">
          <a:extLst>
            <a:ext uri="{FF2B5EF4-FFF2-40B4-BE49-F238E27FC236}">
              <a16:creationId xmlns:a16="http://schemas.microsoft.com/office/drawing/2014/main" id="{00000000-0008-0000-0400-000018000000}"/>
            </a:ext>
          </a:extLst>
        </xdr:cNvPr>
        <xdr:cNvCxnSpPr/>
      </xdr:nvCxnSpPr>
      <xdr:spPr>
        <a:xfrm flipH="1">
          <a:off x="14324895" y="3538069"/>
          <a:ext cx="55791" cy="2857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545792</xdr:colOff>
      <xdr:row>20</xdr:row>
      <xdr:rowOff>14499</xdr:rowOff>
    </xdr:from>
    <xdr:to>
      <xdr:col>27</xdr:col>
      <xdr:colOff>6951</xdr:colOff>
      <xdr:row>21</xdr:row>
      <xdr:rowOff>143598</xdr:rowOff>
    </xdr:to>
    <xdr:cxnSp macro="">
      <xdr:nvCxnSpPr>
        <xdr:cNvPr id="29" name="직선 화살표 연결선 28">
          <a:extLst>
            <a:ext uri="{FF2B5EF4-FFF2-40B4-BE49-F238E27FC236}">
              <a16:creationId xmlns:a16="http://schemas.microsoft.com/office/drawing/2014/main" id="{00000000-0008-0000-0400-00001D000000}"/>
            </a:ext>
          </a:extLst>
        </xdr:cNvPr>
        <xdr:cNvCxnSpPr/>
      </xdr:nvCxnSpPr>
      <xdr:spPr>
        <a:xfrm flipH="1" flipV="1">
          <a:off x="14318942" y="3252999"/>
          <a:ext cx="61234" cy="29102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140</xdr:row>
      <xdr:rowOff>0</xdr:rowOff>
    </xdr:from>
    <xdr:to>
      <xdr:col>18</xdr:col>
      <xdr:colOff>258844</xdr:colOff>
      <xdr:row>164</xdr:row>
      <xdr:rowOff>82442</xdr:rowOff>
    </xdr:to>
    <xdr:pic>
      <xdr:nvPicPr>
        <xdr:cNvPr id="2" name="그림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1075765" y="22568647"/>
          <a:ext cx="9066667" cy="38476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419100</xdr:colOff>
      <xdr:row>43</xdr:row>
      <xdr:rowOff>95250</xdr:rowOff>
    </xdr:from>
    <xdr:to>
      <xdr:col>15</xdr:col>
      <xdr:colOff>27836</xdr:colOff>
      <xdr:row>69</xdr:row>
      <xdr:rowOff>37564</xdr:rowOff>
    </xdr:to>
    <xdr:pic>
      <xdr:nvPicPr>
        <xdr:cNvPr id="4" name="그림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5124450" y="6648450"/>
          <a:ext cx="5304686" cy="3904714"/>
        </a:xfrm>
        <a:prstGeom prst="rect">
          <a:avLst/>
        </a:prstGeom>
      </xdr:spPr>
    </xdr:pic>
    <xdr:clientData/>
  </xdr:twoCellAnchor>
  <xdr:twoCellAnchor editAs="oneCell">
    <xdr:from>
      <xdr:col>0</xdr:col>
      <xdr:colOff>28575</xdr:colOff>
      <xdr:row>89</xdr:row>
      <xdr:rowOff>19050</xdr:rowOff>
    </xdr:from>
    <xdr:to>
      <xdr:col>6</xdr:col>
      <xdr:colOff>618387</xdr:colOff>
      <xdr:row>132</xdr:row>
      <xdr:rowOff>84817</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a:stretch>
          <a:fillRect/>
        </a:stretch>
      </xdr:blipFill>
      <xdr:spPr>
        <a:xfrm>
          <a:off x="28575" y="19716750"/>
          <a:ext cx="5904762" cy="7266667"/>
        </a:xfrm>
        <a:prstGeom prst="rect">
          <a:avLst/>
        </a:prstGeom>
      </xdr:spPr>
    </xdr:pic>
    <xdr:clientData/>
  </xdr:twoCellAnchor>
  <xdr:twoCellAnchor editAs="oneCell">
    <xdr:from>
      <xdr:col>0</xdr:col>
      <xdr:colOff>57150</xdr:colOff>
      <xdr:row>125</xdr:row>
      <xdr:rowOff>38100</xdr:rowOff>
    </xdr:from>
    <xdr:to>
      <xdr:col>6</xdr:col>
      <xdr:colOff>656486</xdr:colOff>
      <xdr:row>168</xdr:row>
      <xdr:rowOff>103867</xdr:rowOff>
    </xdr:to>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57150" y="27279600"/>
          <a:ext cx="5914286" cy="7266667"/>
        </a:xfrm>
        <a:prstGeom prst="rect">
          <a:avLst/>
        </a:prstGeom>
      </xdr:spPr>
    </xdr:pic>
    <xdr:clientData/>
  </xdr:twoCellAnchor>
  <xdr:twoCellAnchor editAs="oneCell">
    <xdr:from>
      <xdr:col>0</xdr:col>
      <xdr:colOff>57150</xdr:colOff>
      <xdr:row>161</xdr:row>
      <xdr:rowOff>85725</xdr:rowOff>
    </xdr:from>
    <xdr:to>
      <xdr:col>6</xdr:col>
      <xdr:colOff>666009</xdr:colOff>
      <xdr:row>204</xdr:row>
      <xdr:rowOff>132442</xdr:rowOff>
    </xdr:to>
    <xdr:pic>
      <xdr:nvPicPr>
        <xdr:cNvPr id="8" name="그림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57150" y="37595175"/>
          <a:ext cx="5923809" cy="7266667"/>
        </a:xfrm>
        <a:prstGeom prst="rect">
          <a:avLst/>
        </a:prstGeom>
      </xdr:spPr>
    </xdr:pic>
    <xdr:clientData/>
  </xdr:twoCellAnchor>
  <xdr:twoCellAnchor editAs="oneCell">
    <xdr:from>
      <xdr:col>0</xdr:col>
      <xdr:colOff>57150</xdr:colOff>
      <xdr:row>197</xdr:row>
      <xdr:rowOff>38100</xdr:rowOff>
    </xdr:from>
    <xdr:to>
      <xdr:col>10</xdr:col>
      <xdr:colOff>141831</xdr:colOff>
      <xdr:row>240</xdr:row>
      <xdr:rowOff>103867</xdr:rowOff>
    </xdr:to>
    <xdr:pic>
      <xdr:nvPicPr>
        <xdr:cNvPr id="9" name="그림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5"/>
        <a:stretch>
          <a:fillRect/>
        </a:stretch>
      </xdr:blipFill>
      <xdr:spPr>
        <a:xfrm>
          <a:off x="57150" y="45091350"/>
          <a:ext cx="8352381" cy="7266667"/>
        </a:xfrm>
        <a:prstGeom prst="rect">
          <a:avLst/>
        </a:prstGeom>
      </xdr:spPr>
    </xdr:pic>
    <xdr:clientData/>
  </xdr:twoCellAnchor>
  <xdr:twoCellAnchor editAs="oneCell">
    <xdr:from>
      <xdr:col>0</xdr:col>
      <xdr:colOff>47625</xdr:colOff>
      <xdr:row>233</xdr:row>
      <xdr:rowOff>19050</xdr:rowOff>
    </xdr:from>
    <xdr:to>
      <xdr:col>8</xdr:col>
      <xdr:colOff>303906</xdr:colOff>
      <xdr:row>276</xdr:row>
      <xdr:rowOff>84817</xdr:rowOff>
    </xdr:to>
    <xdr:pic>
      <xdr:nvPicPr>
        <xdr:cNvPr id="10" name="그림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6"/>
        <a:stretch>
          <a:fillRect/>
        </a:stretch>
      </xdr:blipFill>
      <xdr:spPr>
        <a:xfrm>
          <a:off x="47625" y="49891950"/>
          <a:ext cx="7152381" cy="7266667"/>
        </a:xfrm>
        <a:prstGeom prst="rect">
          <a:avLst/>
        </a:prstGeom>
      </xdr:spPr>
    </xdr:pic>
    <xdr:clientData/>
  </xdr:twoCellAnchor>
  <xdr:twoCellAnchor editAs="oneCell">
    <xdr:from>
      <xdr:col>0</xdr:col>
      <xdr:colOff>66675</xdr:colOff>
      <xdr:row>269</xdr:row>
      <xdr:rowOff>28575</xdr:rowOff>
    </xdr:from>
    <xdr:to>
      <xdr:col>9</xdr:col>
      <xdr:colOff>199061</xdr:colOff>
      <xdr:row>312</xdr:row>
      <xdr:rowOff>94342</xdr:rowOff>
    </xdr:to>
    <xdr:pic>
      <xdr:nvPicPr>
        <xdr:cNvPr id="11" name="그림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7"/>
        <a:stretch>
          <a:fillRect/>
        </a:stretch>
      </xdr:blipFill>
      <xdr:spPr>
        <a:xfrm>
          <a:off x="66675" y="57445275"/>
          <a:ext cx="7714286" cy="7266667"/>
        </a:xfrm>
        <a:prstGeom prst="rect">
          <a:avLst/>
        </a:prstGeom>
      </xdr:spPr>
    </xdr:pic>
    <xdr:clientData/>
  </xdr:twoCellAnchor>
  <xdr:twoCellAnchor editAs="oneCell">
    <xdr:from>
      <xdr:col>0</xdr:col>
      <xdr:colOff>28575</xdr:colOff>
      <xdr:row>305</xdr:row>
      <xdr:rowOff>28575</xdr:rowOff>
    </xdr:from>
    <xdr:to>
      <xdr:col>10</xdr:col>
      <xdr:colOff>84684</xdr:colOff>
      <xdr:row>348</xdr:row>
      <xdr:rowOff>94342</xdr:rowOff>
    </xdr:to>
    <xdr:pic>
      <xdr:nvPicPr>
        <xdr:cNvPr id="12" name="그림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8"/>
        <a:stretch>
          <a:fillRect/>
        </a:stretch>
      </xdr:blipFill>
      <xdr:spPr>
        <a:xfrm>
          <a:off x="28575" y="61560075"/>
          <a:ext cx="7409409" cy="6618967"/>
        </a:xfrm>
        <a:prstGeom prst="rect">
          <a:avLst/>
        </a:prstGeom>
      </xdr:spPr>
    </xdr:pic>
    <xdr:clientData/>
  </xdr:twoCellAnchor>
  <xdr:twoCellAnchor editAs="oneCell">
    <xdr:from>
      <xdr:col>0</xdr:col>
      <xdr:colOff>0</xdr:colOff>
      <xdr:row>341</xdr:row>
      <xdr:rowOff>0</xdr:rowOff>
    </xdr:from>
    <xdr:to>
      <xdr:col>6</xdr:col>
      <xdr:colOff>75536</xdr:colOff>
      <xdr:row>384</xdr:row>
      <xdr:rowOff>65767</xdr:rowOff>
    </xdr:to>
    <xdr:pic>
      <xdr:nvPicPr>
        <xdr:cNvPr id="13" name="그림 12">
          <a:extLst>
            <a:ext uri="{FF2B5EF4-FFF2-40B4-BE49-F238E27FC236}">
              <a16:creationId xmlns:a16="http://schemas.microsoft.com/office/drawing/2014/main" id="{00000000-0008-0000-0500-00000D000000}"/>
            </a:ext>
          </a:extLst>
        </xdr:cNvPr>
        <xdr:cNvPicPr>
          <a:picLocks noChangeAspect="1"/>
        </xdr:cNvPicPr>
      </xdr:nvPicPr>
      <xdr:blipFill>
        <a:blip xmlns:r="http://schemas.openxmlformats.org/officeDocument/2006/relationships" r:embed="rId9"/>
        <a:stretch>
          <a:fillRect/>
        </a:stretch>
      </xdr:blipFill>
      <xdr:spPr>
        <a:xfrm>
          <a:off x="0" y="72504300"/>
          <a:ext cx="5314286" cy="7266667"/>
        </a:xfrm>
        <a:prstGeom prst="rect">
          <a:avLst/>
        </a:prstGeom>
      </xdr:spPr>
    </xdr:pic>
    <xdr:clientData/>
  </xdr:twoCellAnchor>
  <xdr:twoCellAnchor editAs="oneCell">
    <xdr:from>
      <xdr:col>20</xdr:col>
      <xdr:colOff>104775</xdr:colOff>
      <xdr:row>48</xdr:row>
      <xdr:rowOff>38100</xdr:rowOff>
    </xdr:from>
    <xdr:to>
      <xdr:col>34</xdr:col>
      <xdr:colOff>532146</xdr:colOff>
      <xdr:row>93</xdr:row>
      <xdr:rowOff>27636</xdr:rowOff>
    </xdr:to>
    <xdr:pic>
      <xdr:nvPicPr>
        <xdr:cNvPr id="14" name="그림 13">
          <a:extLst>
            <a:ext uri="{FF2B5EF4-FFF2-40B4-BE49-F238E27FC236}">
              <a16:creationId xmlns:a16="http://schemas.microsoft.com/office/drawing/2014/main" id="{00000000-0008-0000-0500-00000E000000}"/>
            </a:ext>
          </a:extLst>
        </xdr:cNvPr>
        <xdr:cNvPicPr>
          <a:picLocks noChangeAspect="1"/>
        </xdr:cNvPicPr>
      </xdr:nvPicPr>
      <xdr:blipFill>
        <a:blip xmlns:r="http://schemas.openxmlformats.org/officeDocument/2006/relationships" r:embed="rId10"/>
        <a:stretch>
          <a:fillRect/>
        </a:stretch>
      </xdr:blipFill>
      <xdr:spPr>
        <a:xfrm>
          <a:off x="13344525" y="7353300"/>
          <a:ext cx="8961771" cy="6847536"/>
        </a:xfrm>
        <a:prstGeom prst="rect">
          <a:avLst/>
        </a:prstGeom>
      </xdr:spPr>
    </xdr:pic>
    <xdr:clientData/>
  </xdr:twoCellAnchor>
  <xdr:twoCellAnchor editAs="oneCell">
    <xdr:from>
      <xdr:col>7</xdr:col>
      <xdr:colOff>247650</xdr:colOff>
      <xdr:row>0</xdr:row>
      <xdr:rowOff>0</xdr:rowOff>
    </xdr:from>
    <xdr:to>
      <xdr:col>19</xdr:col>
      <xdr:colOff>399002</xdr:colOff>
      <xdr:row>43</xdr:row>
      <xdr:rowOff>65767</xdr:rowOff>
    </xdr:to>
    <xdr:pic>
      <xdr:nvPicPr>
        <xdr:cNvPr id="16" name="그림 15">
          <a:extLst>
            <a:ext uri="{FF2B5EF4-FFF2-40B4-BE49-F238E27FC236}">
              <a16:creationId xmlns:a16="http://schemas.microsoft.com/office/drawing/2014/main" id="{00000000-0008-0000-0500-000010000000}"/>
            </a:ext>
          </a:extLst>
        </xdr:cNvPr>
        <xdr:cNvPicPr>
          <a:picLocks noChangeAspect="1"/>
        </xdr:cNvPicPr>
      </xdr:nvPicPr>
      <xdr:blipFill>
        <a:blip xmlns:r="http://schemas.openxmlformats.org/officeDocument/2006/relationships" r:embed="rId11"/>
        <a:stretch>
          <a:fillRect/>
        </a:stretch>
      </xdr:blipFill>
      <xdr:spPr>
        <a:xfrm>
          <a:off x="5562600" y="0"/>
          <a:ext cx="7466552" cy="6618967"/>
        </a:xfrm>
        <a:prstGeom prst="rect">
          <a:avLst/>
        </a:prstGeom>
      </xdr:spPr>
    </xdr:pic>
    <xdr:clientData/>
  </xdr:twoCellAnchor>
  <xdr:twoCellAnchor editAs="oneCell">
    <xdr:from>
      <xdr:col>19</xdr:col>
      <xdr:colOff>466725</xdr:colOff>
      <xdr:row>0</xdr:row>
      <xdr:rowOff>9525</xdr:rowOff>
    </xdr:from>
    <xdr:to>
      <xdr:col>32</xdr:col>
      <xdr:colOff>37049</xdr:colOff>
      <xdr:row>43</xdr:row>
      <xdr:rowOff>75292</xdr:rowOff>
    </xdr:to>
    <xdr:pic>
      <xdr:nvPicPr>
        <xdr:cNvPr id="17" name="그림 16">
          <a:extLst>
            <a:ext uri="{FF2B5EF4-FFF2-40B4-BE49-F238E27FC236}">
              <a16:creationId xmlns:a16="http://schemas.microsoft.com/office/drawing/2014/main" id="{00000000-0008-0000-0500-000011000000}"/>
            </a:ext>
          </a:extLst>
        </xdr:cNvPr>
        <xdr:cNvPicPr>
          <a:picLocks noChangeAspect="1"/>
        </xdr:cNvPicPr>
      </xdr:nvPicPr>
      <xdr:blipFill>
        <a:blip xmlns:r="http://schemas.openxmlformats.org/officeDocument/2006/relationships" r:embed="rId12"/>
        <a:stretch>
          <a:fillRect/>
        </a:stretch>
      </xdr:blipFill>
      <xdr:spPr>
        <a:xfrm>
          <a:off x="13096875" y="9525"/>
          <a:ext cx="7495124" cy="6618967"/>
        </a:xfrm>
        <a:prstGeom prst="rect">
          <a:avLst/>
        </a:prstGeom>
      </xdr:spPr>
    </xdr:pic>
    <xdr:clientData/>
  </xdr:twoCellAnchor>
  <xdr:twoCellAnchor editAs="oneCell">
    <xdr:from>
      <xdr:col>7</xdr:col>
      <xdr:colOff>152400</xdr:colOff>
      <xdr:row>43</xdr:row>
      <xdr:rowOff>57150</xdr:rowOff>
    </xdr:from>
    <xdr:to>
      <xdr:col>21</xdr:col>
      <xdr:colOff>446438</xdr:colOff>
      <xdr:row>86</xdr:row>
      <xdr:rowOff>65774</xdr:rowOff>
    </xdr:to>
    <xdr:pic>
      <xdr:nvPicPr>
        <xdr:cNvPr id="18" name="그림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13"/>
        <a:stretch>
          <a:fillRect/>
        </a:stretch>
      </xdr:blipFill>
      <xdr:spPr>
        <a:xfrm>
          <a:off x="5467350" y="6610350"/>
          <a:ext cx="8828438" cy="6561824"/>
        </a:xfrm>
        <a:prstGeom prst="rect">
          <a:avLst/>
        </a:prstGeom>
      </xdr:spPr>
    </xdr:pic>
    <xdr:clientData/>
  </xdr:twoCellAnchor>
  <xdr:twoCellAnchor editAs="oneCell">
    <xdr:from>
      <xdr:col>9</xdr:col>
      <xdr:colOff>0</xdr:colOff>
      <xdr:row>89</xdr:row>
      <xdr:rowOff>0</xdr:rowOff>
    </xdr:from>
    <xdr:to>
      <xdr:col>23</xdr:col>
      <xdr:colOff>351181</xdr:colOff>
      <xdr:row>132</xdr:row>
      <xdr:rowOff>65767</xdr:rowOff>
    </xdr:to>
    <xdr:pic>
      <xdr:nvPicPr>
        <xdr:cNvPr id="19" name="그림 18">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14"/>
        <a:stretch>
          <a:fillRect/>
        </a:stretch>
      </xdr:blipFill>
      <xdr:spPr>
        <a:xfrm>
          <a:off x="6172200" y="22421850"/>
          <a:ext cx="9952381" cy="7266667"/>
        </a:xfrm>
        <a:prstGeom prst="rect">
          <a:avLst/>
        </a:prstGeom>
      </xdr:spPr>
    </xdr:pic>
    <xdr:clientData/>
  </xdr:twoCellAnchor>
  <xdr:twoCellAnchor editAs="oneCell">
    <xdr:from>
      <xdr:col>9</xdr:col>
      <xdr:colOff>0</xdr:colOff>
      <xdr:row>125</xdr:row>
      <xdr:rowOff>0</xdr:rowOff>
    </xdr:from>
    <xdr:to>
      <xdr:col>23</xdr:col>
      <xdr:colOff>351181</xdr:colOff>
      <xdr:row>168</xdr:row>
      <xdr:rowOff>65767</xdr:rowOff>
    </xdr:to>
    <xdr:pic>
      <xdr:nvPicPr>
        <xdr:cNvPr id="20" name="그림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5"/>
        <a:stretch>
          <a:fillRect/>
        </a:stretch>
      </xdr:blipFill>
      <xdr:spPr>
        <a:xfrm>
          <a:off x="6172200" y="29965650"/>
          <a:ext cx="9952381" cy="7266667"/>
        </a:xfrm>
        <a:prstGeom prst="rect">
          <a:avLst/>
        </a:prstGeom>
      </xdr:spPr>
    </xdr:pic>
    <xdr:clientData/>
  </xdr:twoCellAnchor>
  <xdr:twoCellAnchor editAs="oneCell">
    <xdr:from>
      <xdr:col>9</xdr:col>
      <xdr:colOff>0</xdr:colOff>
      <xdr:row>161</xdr:row>
      <xdr:rowOff>0</xdr:rowOff>
    </xdr:from>
    <xdr:to>
      <xdr:col>23</xdr:col>
      <xdr:colOff>427371</xdr:colOff>
      <xdr:row>205</xdr:row>
      <xdr:rowOff>141936</xdr:rowOff>
    </xdr:to>
    <xdr:pic>
      <xdr:nvPicPr>
        <xdr:cNvPr id="21" name="그림 20">
          <a:extLst>
            <a:ext uri="{FF2B5EF4-FFF2-40B4-BE49-F238E27FC236}">
              <a16:creationId xmlns:a16="http://schemas.microsoft.com/office/drawing/2014/main" id="{00000000-0008-0000-0500-000015000000}"/>
            </a:ext>
          </a:extLst>
        </xdr:cNvPr>
        <xdr:cNvPicPr>
          <a:picLocks noChangeAspect="1"/>
        </xdr:cNvPicPr>
      </xdr:nvPicPr>
      <xdr:blipFill>
        <a:blip xmlns:r="http://schemas.openxmlformats.org/officeDocument/2006/relationships" r:embed="rId16"/>
        <a:stretch>
          <a:fillRect/>
        </a:stretch>
      </xdr:blipFill>
      <xdr:spPr>
        <a:xfrm>
          <a:off x="6172200" y="37509450"/>
          <a:ext cx="10028571" cy="7514286"/>
        </a:xfrm>
        <a:prstGeom prst="rect">
          <a:avLst/>
        </a:prstGeom>
      </xdr:spPr>
    </xdr:pic>
    <xdr:clientData/>
  </xdr:twoCellAnchor>
  <xdr:twoCellAnchor editAs="oneCell">
    <xdr:from>
      <xdr:col>12</xdr:col>
      <xdr:colOff>295275</xdr:colOff>
      <xdr:row>197</xdr:row>
      <xdr:rowOff>19050</xdr:rowOff>
    </xdr:from>
    <xdr:to>
      <xdr:col>26</xdr:col>
      <xdr:colOff>608356</xdr:colOff>
      <xdr:row>240</xdr:row>
      <xdr:rowOff>84817</xdr:rowOff>
    </xdr:to>
    <xdr:pic>
      <xdr:nvPicPr>
        <xdr:cNvPr id="22" name="그림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7"/>
        <a:stretch>
          <a:fillRect/>
        </a:stretch>
      </xdr:blipFill>
      <xdr:spPr>
        <a:xfrm>
          <a:off x="8524875" y="45072300"/>
          <a:ext cx="9952381" cy="7266667"/>
        </a:xfrm>
        <a:prstGeom prst="rect">
          <a:avLst/>
        </a:prstGeom>
      </xdr:spPr>
    </xdr:pic>
    <xdr:clientData/>
  </xdr:twoCellAnchor>
  <xdr:twoCellAnchor editAs="oneCell">
    <xdr:from>
      <xdr:col>12</xdr:col>
      <xdr:colOff>0</xdr:colOff>
      <xdr:row>233</xdr:row>
      <xdr:rowOff>0</xdr:rowOff>
    </xdr:from>
    <xdr:to>
      <xdr:col>26</xdr:col>
      <xdr:colOff>427371</xdr:colOff>
      <xdr:row>277</xdr:row>
      <xdr:rowOff>141936</xdr:rowOff>
    </xdr:to>
    <xdr:pic>
      <xdr:nvPicPr>
        <xdr:cNvPr id="23" name="그림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18"/>
        <a:stretch>
          <a:fillRect/>
        </a:stretch>
      </xdr:blipFill>
      <xdr:spPr>
        <a:xfrm>
          <a:off x="8229600" y="52597050"/>
          <a:ext cx="10028571" cy="7514286"/>
        </a:xfrm>
        <a:prstGeom prst="rect">
          <a:avLst/>
        </a:prstGeom>
      </xdr:spPr>
    </xdr:pic>
    <xdr:clientData/>
  </xdr:twoCellAnchor>
  <xdr:twoCellAnchor editAs="oneCell">
    <xdr:from>
      <xdr:col>12</xdr:col>
      <xdr:colOff>66675</xdr:colOff>
      <xdr:row>268</xdr:row>
      <xdr:rowOff>180975</xdr:rowOff>
    </xdr:from>
    <xdr:to>
      <xdr:col>26</xdr:col>
      <xdr:colOff>494046</xdr:colOff>
      <xdr:row>313</xdr:row>
      <xdr:rowOff>122886</xdr:rowOff>
    </xdr:to>
    <xdr:pic>
      <xdr:nvPicPr>
        <xdr:cNvPr id="24" name="그림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19"/>
        <a:stretch>
          <a:fillRect/>
        </a:stretch>
      </xdr:blipFill>
      <xdr:spPr>
        <a:xfrm>
          <a:off x="8296275" y="60112275"/>
          <a:ext cx="10028571" cy="7514286"/>
        </a:xfrm>
        <a:prstGeom prst="rect">
          <a:avLst/>
        </a:prstGeom>
      </xdr:spPr>
    </xdr:pic>
    <xdr:clientData/>
  </xdr:twoCellAnchor>
  <xdr:twoCellAnchor editAs="oneCell">
    <xdr:from>
      <xdr:col>12</xdr:col>
      <xdr:colOff>104775</xdr:colOff>
      <xdr:row>305</xdr:row>
      <xdr:rowOff>0</xdr:rowOff>
    </xdr:from>
    <xdr:to>
      <xdr:col>26</xdr:col>
      <xdr:colOff>532146</xdr:colOff>
      <xdr:row>349</xdr:row>
      <xdr:rowOff>141936</xdr:rowOff>
    </xdr:to>
    <xdr:pic>
      <xdr:nvPicPr>
        <xdr:cNvPr id="25" name="그림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0"/>
        <a:stretch>
          <a:fillRect/>
        </a:stretch>
      </xdr:blipFill>
      <xdr:spPr>
        <a:xfrm>
          <a:off x="8334375" y="67684650"/>
          <a:ext cx="10028571" cy="7514286"/>
        </a:xfrm>
        <a:prstGeom prst="rect">
          <a:avLst/>
        </a:prstGeom>
      </xdr:spPr>
    </xdr:pic>
    <xdr:clientData/>
  </xdr:twoCellAnchor>
  <xdr:twoCellAnchor editAs="oneCell">
    <xdr:from>
      <xdr:col>12</xdr:col>
      <xdr:colOff>0</xdr:colOff>
      <xdr:row>344</xdr:row>
      <xdr:rowOff>0</xdr:rowOff>
    </xdr:from>
    <xdr:to>
      <xdr:col>23</xdr:col>
      <xdr:colOff>446676</xdr:colOff>
      <xdr:row>361</xdr:row>
      <xdr:rowOff>132976</xdr:rowOff>
    </xdr:to>
    <xdr:pic>
      <xdr:nvPicPr>
        <xdr:cNvPr id="2" name="그림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1"/>
        <a:stretch>
          <a:fillRect/>
        </a:stretch>
      </xdr:blipFill>
      <xdr:spPr>
        <a:xfrm>
          <a:off x="8229600" y="75857100"/>
          <a:ext cx="7990476" cy="29904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284344</xdr:colOff>
      <xdr:row>41</xdr:row>
      <xdr:rowOff>37048</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209550"/>
          <a:ext cx="11247619" cy="8419048"/>
        </a:xfrm>
        <a:prstGeom prst="rect">
          <a:avLst/>
        </a:prstGeom>
      </xdr:spPr>
    </xdr:pic>
    <xdr:clientData/>
  </xdr:twoCellAnchor>
  <xdr:twoCellAnchor editAs="oneCell">
    <xdr:from>
      <xdr:col>0</xdr:col>
      <xdr:colOff>0</xdr:colOff>
      <xdr:row>42</xdr:row>
      <xdr:rowOff>0</xdr:rowOff>
    </xdr:from>
    <xdr:to>
      <xdr:col>15</xdr:col>
      <xdr:colOff>284344</xdr:colOff>
      <xdr:row>82</xdr:row>
      <xdr:rowOff>37048</xdr:rowOff>
    </xdr:to>
    <xdr:pic>
      <xdr:nvPicPr>
        <xdr:cNvPr id="3" name="그림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8801100"/>
          <a:ext cx="11247619" cy="8419048"/>
        </a:xfrm>
        <a:prstGeom prst="rect">
          <a:avLst/>
        </a:prstGeom>
      </xdr:spPr>
    </xdr:pic>
    <xdr:clientData/>
  </xdr:twoCellAnchor>
  <xdr:twoCellAnchor editAs="oneCell">
    <xdr:from>
      <xdr:col>0</xdr:col>
      <xdr:colOff>0</xdr:colOff>
      <xdr:row>83</xdr:row>
      <xdr:rowOff>0</xdr:rowOff>
    </xdr:from>
    <xdr:to>
      <xdr:col>15</xdr:col>
      <xdr:colOff>284344</xdr:colOff>
      <xdr:row>123</xdr:row>
      <xdr:rowOff>37048</xdr:rowOff>
    </xdr:to>
    <xdr:pic>
      <xdr:nvPicPr>
        <xdr:cNvPr id="4" name="그림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0" y="17392650"/>
          <a:ext cx="11247619" cy="8419048"/>
        </a:xfrm>
        <a:prstGeom prst="rect">
          <a:avLst/>
        </a:prstGeom>
      </xdr:spPr>
    </xdr:pic>
    <xdr:clientData/>
  </xdr:twoCellAnchor>
  <xdr:twoCellAnchor editAs="oneCell">
    <xdr:from>
      <xdr:col>0</xdr:col>
      <xdr:colOff>0</xdr:colOff>
      <xdr:row>124</xdr:row>
      <xdr:rowOff>0</xdr:rowOff>
    </xdr:from>
    <xdr:to>
      <xdr:col>15</xdr:col>
      <xdr:colOff>284344</xdr:colOff>
      <xdr:row>164</xdr:row>
      <xdr:rowOff>37048</xdr:rowOff>
    </xdr:to>
    <xdr:pic>
      <xdr:nvPicPr>
        <xdr:cNvPr id="5" name="그림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0" y="25984200"/>
          <a:ext cx="11247619" cy="84190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18276</xdr:colOff>
      <xdr:row>20</xdr:row>
      <xdr:rowOff>123312</xdr:rowOff>
    </xdr:to>
    <xdr:pic>
      <xdr:nvPicPr>
        <xdr:cNvPr id="4" name="그림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0" y="209550"/>
          <a:ext cx="6190476" cy="4104762"/>
        </a:xfrm>
        <a:prstGeom prst="rect">
          <a:avLst/>
        </a:prstGeom>
      </xdr:spPr>
    </xdr:pic>
    <xdr:clientData/>
  </xdr:twoCellAnchor>
  <xdr:twoCellAnchor editAs="oneCell">
    <xdr:from>
      <xdr:col>0</xdr:col>
      <xdr:colOff>38100</xdr:colOff>
      <xdr:row>22</xdr:row>
      <xdr:rowOff>66675</xdr:rowOff>
    </xdr:from>
    <xdr:to>
      <xdr:col>9</xdr:col>
      <xdr:colOff>56376</xdr:colOff>
      <xdr:row>44</xdr:row>
      <xdr:rowOff>113718</xdr:rowOff>
    </xdr:to>
    <xdr:pic>
      <xdr:nvPicPr>
        <xdr:cNvPr id="5" name="그림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38100" y="4676775"/>
          <a:ext cx="6190476" cy="4657143"/>
        </a:xfrm>
        <a:prstGeom prst="rect">
          <a:avLst/>
        </a:prstGeom>
      </xdr:spPr>
    </xdr:pic>
    <xdr:clientData/>
  </xdr:twoCellAnchor>
  <xdr:twoCellAnchor editAs="oneCell">
    <xdr:from>
      <xdr:col>0</xdr:col>
      <xdr:colOff>38100</xdr:colOff>
      <xdr:row>46</xdr:row>
      <xdr:rowOff>47625</xdr:rowOff>
    </xdr:from>
    <xdr:to>
      <xdr:col>9</xdr:col>
      <xdr:colOff>56376</xdr:colOff>
      <xdr:row>56</xdr:row>
      <xdr:rowOff>85458</xdr:rowOff>
    </xdr:to>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38100" y="9686925"/>
          <a:ext cx="6190476" cy="2133333"/>
        </a:xfrm>
        <a:prstGeom prst="rect">
          <a:avLst/>
        </a:prstGeom>
      </xdr:spPr>
    </xdr:pic>
    <xdr:clientData/>
  </xdr:twoCellAnchor>
  <xdr:twoCellAnchor editAs="oneCell">
    <xdr:from>
      <xdr:col>0</xdr:col>
      <xdr:colOff>47625</xdr:colOff>
      <xdr:row>58</xdr:row>
      <xdr:rowOff>28575</xdr:rowOff>
    </xdr:from>
    <xdr:to>
      <xdr:col>9</xdr:col>
      <xdr:colOff>65901</xdr:colOff>
      <xdr:row>73</xdr:row>
      <xdr:rowOff>85325</xdr:rowOff>
    </xdr:to>
    <xdr:pic>
      <xdr:nvPicPr>
        <xdr:cNvPr id="7" name="그림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a:stretch>
          <a:fillRect/>
        </a:stretch>
      </xdr:blipFill>
      <xdr:spPr>
        <a:xfrm>
          <a:off x="47625" y="12182475"/>
          <a:ext cx="6190476" cy="3200000"/>
        </a:xfrm>
        <a:prstGeom prst="rect">
          <a:avLst/>
        </a:prstGeom>
      </xdr:spPr>
    </xdr:pic>
    <xdr:clientData/>
  </xdr:twoCellAnchor>
  <xdr:twoCellAnchor editAs="oneCell">
    <xdr:from>
      <xdr:col>0</xdr:col>
      <xdr:colOff>38100</xdr:colOff>
      <xdr:row>75</xdr:row>
      <xdr:rowOff>9525</xdr:rowOff>
    </xdr:from>
    <xdr:to>
      <xdr:col>9</xdr:col>
      <xdr:colOff>56376</xdr:colOff>
      <xdr:row>104</xdr:row>
      <xdr:rowOff>37337</xdr:rowOff>
    </xdr:to>
    <xdr:pic>
      <xdr:nvPicPr>
        <xdr:cNvPr id="8" name="그림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5"/>
        <a:stretch>
          <a:fillRect/>
        </a:stretch>
      </xdr:blipFill>
      <xdr:spPr>
        <a:xfrm>
          <a:off x="38100" y="15725775"/>
          <a:ext cx="6190476" cy="6104762"/>
        </a:xfrm>
        <a:prstGeom prst="rect">
          <a:avLst/>
        </a:prstGeom>
      </xdr:spPr>
    </xdr:pic>
    <xdr:clientData/>
  </xdr:twoCellAnchor>
  <xdr:twoCellAnchor editAs="oneCell">
    <xdr:from>
      <xdr:col>0</xdr:col>
      <xdr:colOff>28575</xdr:colOff>
      <xdr:row>106</xdr:row>
      <xdr:rowOff>9525</xdr:rowOff>
    </xdr:from>
    <xdr:to>
      <xdr:col>9</xdr:col>
      <xdr:colOff>46851</xdr:colOff>
      <xdr:row>135</xdr:row>
      <xdr:rowOff>37337</xdr:rowOff>
    </xdr:to>
    <xdr:pic>
      <xdr:nvPicPr>
        <xdr:cNvPr id="9" name="그림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6"/>
        <a:stretch>
          <a:fillRect/>
        </a:stretch>
      </xdr:blipFill>
      <xdr:spPr>
        <a:xfrm>
          <a:off x="28575" y="22221825"/>
          <a:ext cx="6190476" cy="6104762"/>
        </a:xfrm>
        <a:prstGeom prst="rect">
          <a:avLst/>
        </a:prstGeom>
      </xdr:spPr>
    </xdr:pic>
    <xdr:clientData/>
  </xdr:twoCellAnchor>
  <xdr:twoCellAnchor editAs="oneCell">
    <xdr:from>
      <xdr:col>0</xdr:col>
      <xdr:colOff>28575</xdr:colOff>
      <xdr:row>137</xdr:row>
      <xdr:rowOff>66675</xdr:rowOff>
    </xdr:from>
    <xdr:to>
      <xdr:col>9</xdr:col>
      <xdr:colOff>46851</xdr:colOff>
      <xdr:row>149</xdr:row>
      <xdr:rowOff>180646</xdr:rowOff>
    </xdr:to>
    <xdr:pic>
      <xdr:nvPicPr>
        <xdr:cNvPr id="10" name="그림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7"/>
        <a:stretch>
          <a:fillRect/>
        </a:stretch>
      </xdr:blipFill>
      <xdr:spPr>
        <a:xfrm>
          <a:off x="28575" y="28775025"/>
          <a:ext cx="6190476" cy="2628571"/>
        </a:xfrm>
        <a:prstGeom prst="rect">
          <a:avLst/>
        </a:prstGeom>
      </xdr:spPr>
    </xdr:pic>
    <xdr:clientData/>
  </xdr:twoCellAnchor>
  <xdr:twoCellAnchor editAs="oneCell">
    <xdr:from>
      <xdr:col>0</xdr:col>
      <xdr:colOff>38100</xdr:colOff>
      <xdr:row>151</xdr:row>
      <xdr:rowOff>38100</xdr:rowOff>
    </xdr:from>
    <xdr:to>
      <xdr:col>9</xdr:col>
      <xdr:colOff>56376</xdr:colOff>
      <xdr:row>184</xdr:row>
      <xdr:rowOff>113426</xdr:rowOff>
    </xdr:to>
    <xdr:pic>
      <xdr:nvPicPr>
        <xdr:cNvPr id="11" name="그림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8"/>
        <a:stretch>
          <a:fillRect/>
        </a:stretch>
      </xdr:blipFill>
      <xdr:spPr>
        <a:xfrm>
          <a:off x="38100" y="31680150"/>
          <a:ext cx="6190476" cy="6990476"/>
        </a:xfrm>
        <a:prstGeom prst="rect">
          <a:avLst/>
        </a:prstGeom>
      </xdr:spPr>
    </xdr:pic>
    <xdr:clientData/>
  </xdr:twoCellAnchor>
  <xdr:twoCellAnchor editAs="oneCell">
    <xdr:from>
      <xdr:col>0</xdr:col>
      <xdr:colOff>57150</xdr:colOff>
      <xdr:row>186</xdr:row>
      <xdr:rowOff>38100</xdr:rowOff>
    </xdr:from>
    <xdr:to>
      <xdr:col>9</xdr:col>
      <xdr:colOff>75426</xdr:colOff>
      <xdr:row>200</xdr:row>
      <xdr:rowOff>132971</xdr:rowOff>
    </xdr:to>
    <xdr:pic>
      <xdr:nvPicPr>
        <xdr:cNvPr id="12" name="그림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9"/>
        <a:stretch>
          <a:fillRect/>
        </a:stretch>
      </xdr:blipFill>
      <xdr:spPr>
        <a:xfrm>
          <a:off x="57150" y="39014400"/>
          <a:ext cx="6190476" cy="3028571"/>
        </a:xfrm>
        <a:prstGeom prst="rect">
          <a:avLst/>
        </a:prstGeom>
      </xdr:spPr>
    </xdr:pic>
    <xdr:clientData/>
  </xdr:twoCellAnchor>
  <xdr:twoCellAnchor editAs="oneCell">
    <xdr:from>
      <xdr:col>0</xdr:col>
      <xdr:colOff>57150</xdr:colOff>
      <xdr:row>202</xdr:row>
      <xdr:rowOff>38100</xdr:rowOff>
    </xdr:from>
    <xdr:to>
      <xdr:col>9</xdr:col>
      <xdr:colOff>75426</xdr:colOff>
      <xdr:row>209</xdr:row>
      <xdr:rowOff>114107</xdr:rowOff>
    </xdr:to>
    <xdr:pic>
      <xdr:nvPicPr>
        <xdr:cNvPr id="13" name="그림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0"/>
        <a:stretch>
          <a:fillRect/>
        </a:stretch>
      </xdr:blipFill>
      <xdr:spPr>
        <a:xfrm>
          <a:off x="57150" y="42367200"/>
          <a:ext cx="6190476" cy="1542857"/>
        </a:xfrm>
        <a:prstGeom prst="rect">
          <a:avLst/>
        </a:prstGeom>
      </xdr:spPr>
    </xdr:pic>
    <xdr:clientData/>
  </xdr:twoCellAnchor>
  <xdr:twoCellAnchor editAs="oneCell">
    <xdr:from>
      <xdr:col>0</xdr:col>
      <xdr:colOff>57150</xdr:colOff>
      <xdr:row>211</xdr:row>
      <xdr:rowOff>28575</xdr:rowOff>
    </xdr:from>
    <xdr:to>
      <xdr:col>9</xdr:col>
      <xdr:colOff>75426</xdr:colOff>
      <xdr:row>221</xdr:row>
      <xdr:rowOff>66408</xdr:rowOff>
    </xdr:to>
    <xdr:pic>
      <xdr:nvPicPr>
        <xdr:cNvPr id="14" name="그림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1"/>
        <a:stretch>
          <a:fillRect/>
        </a:stretch>
      </xdr:blipFill>
      <xdr:spPr>
        <a:xfrm>
          <a:off x="57150" y="44243625"/>
          <a:ext cx="6190476" cy="2133333"/>
        </a:xfrm>
        <a:prstGeom prst="rect">
          <a:avLst/>
        </a:prstGeom>
      </xdr:spPr>
    </xdr:pic>
    <xdr:clientData/>
  </xdr:twoCellAnchor>
  <xdr:twoCellAnchor editAs="oneCell">
    <xdr:from>
      <xdr:col>0</xdr:col>
      <xdr:colOff>28575</xdr:colOff>
      <xdr:row>223</xdr:row>
      <xdr:rowOff>38100</xdr:rowOff>
    </xdr:from>
    <xdr:to>
      <xdr:col>9</xdr:col>
      <xdr:colOff>46851</xdr:colOff>
      <xdr:row>235</xdr:row>
      <xdr:rowOff>9214</xdr:rowOff>
    </xdr:to>
    <xdr:pic>
      <xdr:nvPicPr>
        <xdr:cNvPr id="15" name="그림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2"/>
        <a:stretch>
          <a:fillRect/>
        </a:stretch>
      </xdr:blipFill>
      <xdr:spPr>
        <a:xfrm>
          <a:off x="28575" y="46767750"/>
          <a:ext cx="6190476" cy="2485714"/>
        </a:xfrm>
        <a:prstGeom prst="rect">
          <a:avLst/>
        </a:prstGeom>
      </xdr:spPr>
    </xdr:pic>
    <xdr:clientData/>
  </xdr:twoCellAnchor>
  <xdr:twoCellAnchor editAs="oneCell">
    <xdr:from>
      <xdr:col>0</xdr:col>
      <xdr:colOff>28575</xdr:colOff>
      <xdr:row>237</xdr:row>
      <xdr:rowOff>19050</xdr:rowOff>
    </xdr:from>
    <xdr:to>
      <xdr:col>9</xdr:col>
      <xdr:colOff>46851</xdr:colOff>
      <xdr:row>251</xdr:row>
      <xdr:rowOff>180588</xdr:rowOff>
    </xdr:to>
    <xdr:pic>
      <xdr:nvPicPr>
        <xdr:cNvPr id="16" name="그림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3"/>
        <a:stretch>
          <a:fillRect/>
        </a:stretch>
      </xdr:blipFill>
      <xdr:spPr>
        <a:xfrm>
          <a:off x="28575" y="49682400"/>
          <a:ext cx="6190476" cy="3095238"/>
        </a:xfrm>
        <a:prstGeom prst="rect">
          <a:avLst/>
        </a:prstGeom>
      </xdr:spPr>
    </xdr:pic>
    <xdr:clientData/>
  </xdr:twoCellAnchor>
  <xdr:twoCellAnchor editAs="oneCell">
    <xdr:from>
      <xdr:col>0</xdr:col>
      <xdr:colOff>38100</xdr:colOff>
      <xdr:row>253</xdr:row>
      <xdr:rowOff>19050</xdr:rowOff>
    </xdr:from>
    <xdr:to>
      <xdr:col>9</xdr:col>
      <xdr:colOff>56376</xdr:colOff>
      <xdr:row>278</xdr:row>
      <xdr:rowOff>75538</xdr:rowOff>
    </xdr:to>
    <xdr:pic>
      <xdr:nvPicPr>
        <xdr:cNvPr id="17" name="그림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4"/>
        <a:stretch>
          <a:fillRect/>
        </a:stretch>
      </xdr:blipFill>
      <xdr:spPr>
        <a:xfrm>
          <a:off x="38100" y="53035200"/>
          <a:ext cx="6190476" cy="5295238"/>
        </a:xfrm>
        <a:prstGeom prst="rect">
          <a:avLst/>
        </a:prstGeom>
      </xdr:spPr>
    </xdr:pic>
    <xdr:clientData/>
  </xdr:twoCellAnchor>
  <xdr:twoCellAnchor editAs="oneCell">
    <xdr:from>
      <xdr:col>0</xdr:col>
      <xdr:colOff>47625</xdr:colOff>
      <xdr:row>280</xdr:row>
      <xdr:rowOff>9525</xdr:rowOff>
    </xdr:from>
    <xdr:to>
      <xdr:col>9</xdr:col>
      <xdr:colOff>65901</xdr:colOff>
      <xdr:row>289</xdr:row>
      <xdr:rowOff>209289</xdr:rowOff>
    </xdr:to>
    <xdr:pic>
      <xdr:nvPicPr>
        <xdr:cNvPr id="18" name="그림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5"/>
        <a:stretch>
          <a:fillRect/>
        </a:stretch>
      </xdr:blipFill>
      <xdr:spPr>
        <a:xfrm>
          <a:off x="47625" y="58683525"/>
          <a:ext cx="6190476" cy="2085714"/>
        </a:xfrm>
        <a:prstGeom prst="rect">
          <a:avLst/>
        </a:prstGeom>
      </xdr:spPr>
    </xdr:pic>
    <xdr:clientData/>
  </xdr:twoCellAnchor>
  <xdr:twoCellAnchor editAs="oneCell">
    <xdr:from>
      <xdr:col>0</xdr:col>
      <xdr:colOff>38100</xdr:colOff>
      <xdr:row>291</xdr:row>
      <xdr:rowOff>19050</xdr:rowOff>
    </xdr:from>
    <xdr:to>
      <xdr:col>9</xdr:col>
      <xdr:colOff>56376</xdr:colOff>
      <xdr:row>307</xdr:row>
      <xdr:rowOff>104345</xdr:rowOff>
    </xdr:to>
    <xdr:pic>
      <xdr:nvPicPr>
        <xdr:cNvPr id="19" name="그림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6"/>
        <a:stretch>
          <a:fillRect/>
        </a:stretch>
      </xdr:blipFill>
      <xdr:spPr>
        <a:xfrm>
          <a:off x="38100" y="60998100"/>
          <a:ext cx="6190476" cy="3438095"/>
        </a:xfrm>
        <a:prstGeom prst="rect">
          <a:avLst/>
        </a:prstGeom>
      </xdr:spPr>
    </xdr:pic>
    <xdr:clientData/>
  </xdr:twoCellAnchor>
  <xdr:twoCellAnchor editAs="oneCell">
    <xdr:from>
      <xdr:col>9</xdr:col>
      <xdr:colOff>57150</xdr:colOff>
      <xdr:row>151</xdr:row>
      <xdr:rowOff>19050</xdr:rowOff>
    </xdr:from>
    <xdr:to>
      <xdr:col>18</xdr:col>
      <xdr:colOff>75426</xdr:colOff>
      <xdr:row>184</xdr:row>
      <xdr:rowOff>94376</xdr:rowOff>
    </xdr:to>
    <xdr:pic>
      <xdr:nvPicPr>
        <xdr:cNvPr id="20" name="그림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17"/>
        <a:stretch>
          <a:fillRect/>
        </a:stretch>
      </xdr:blipFill>
      <xdr:spPr>
        <a:xfrm>
          <a:off x="6229350" y="31661100"/>
          <a:ext cx="6190476" cy="6990476"/>
        </a:xfrm>
        <a:prstGeom prst="rect">
          <a:avLst/>
        </a:prstGeom>
      </xdr:spPr>
    </xdr:pic>
    <xdr:clientData/>
  </xdr:twoCellAnchor>
  <xdr:twoCellAnchor editAs="oneCell">
    <xdr:from>
      <xdr:col>18</xdr:col>
      <xdr:colOff>0</xdr:colOff>
      <xdr:row>151</xdr:row>
      <xdr:rowOff>0</xdr:rowOff>
    </xdr:from>
    <xdr:to>
      <xdr:col>27</xdr:col>
      <xdr:colOff>18276</xdr:colOff>
      <xdr:row>184</xdr:row>
      <xdr:rowOff>75326</xdr:rowOff>
    </xdr:to>
    <xdr:pic>
      <xdr:nvPicPr>
        <xdr:cNvPr id="21" name="그림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8"/>
        <a:stretch>
          <a:fillRect/>
        </a:stretch>
      </xdr:blipFill>
      <xdr:spPr>
        <a:xfrm>
          <a:off x="12344400" y="31642050"/>
          <a:ext cx="6190476" cy="6990476"/>
        </a:xfrm>
        <a:prstGeom prst="rect">
          <a:avLst/>
        </a:prstGeom>
      </xdr:spPr>
    </xdr:pic>
    <xdr:clientData/>
  </xdr:twoCellAnchor>
  <xdr:twoCellAnchor editAs="oneCell">
    <xdr:from>
      <xdr:col>0</xdr:col>
      <xdr:colOff>0</xdr:colOff>
      <xdr:row>309</xdr:row>
      <xdr:rowOff>0</xdr:rowOff>
    </xdr:from>
    <xdr:to>
      <xdr:col>9</xdr:col>
      <xdr:colOff>18276</xdr:colOff>
      <xdr:row>319</xdr:row>
      <xdr:rowOff>9262</xdr:rowOff>
    </xdr:to>
    <xdr:pic>
      <xdr:nvPicPr>
        <xdr:cNvPr id="22" name="그림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19"/>
        <a:stretch>
          <a:fillRect/>
        </a:stretch>
      </xdr:blipFill>
      <xdr:spPr>
        <a:xfrm>
          <a:off x="0" y="64750950"/>
          <a:ext cx="6190476" cy="2104762"/>
        </a:xfrm>
        <a:prstGeom prst="rect">
          <a:avLst/>
        </a:prstGeom>
      </xdr:spPr>
    </xdr:pic>
    <xdr:clientData/>
  </xdr:twoCellAnchor>
  <xdr:twoCellAnchor editAs="oneCell">
    <xdr:from>
      <xdr:col>0</xdr:col>
      <xdr:colOff>0</xdr:colOff>
      <xdr:row>320</xdr:row>
      <xdr:rowOff>0</xdr:rowOff>
    </xdr:from>
    <xdr:to>
      <xdr:col>9</xdr:col>
      <xdr:colOff>18276</xdr:colOff>
      <xdr:row>326</xdr:row>
      <xdr:rowOff>152224</xdr:rowOff>
    </xdr:to>
    <xdr:pic>
      <xdr:nvPicPr>
        <xdr:cNvPr id="23" name="그림 22">
          <a:extLst>
            <a:ext uri="{FF2B5EF4-FFF2-40B4-BE49-F238E27FC236}">
              <a16:creationId xmlns:a16="http://schemas.microsoft.com/office/drawing/2014/main" id="{00000000-0008-0000-0700-000017000000}"/>
            </a:ext>
          </a:extLst>
        </xdr:cNvPr>
        <xdr:cNvPicPr>
          <a:picLocks noChangeAspect="1"/>
        </xdr:cNvPicPr>
      </xdr:nvPicPr>
      <xdr:blipFill>
        <a:blip xmlns:r="http://schemas.openxmlformats.org/officeDocument/2006/relationships" r:embed="rId20"/>
        <a:stretch>
          <a:fillRect/>
        </a:stretch>
      </xdr:blipFill>
      <xdr:spPr>
        <a:xfrm>
          <a:off x="0" y="67056000"/>
          <a:ext cx="6190476" cy="14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133350</xdr:colOff>
      <xdr:row>49</xdr:row>
      <xdr:rowOff>4762</xdr:rowOff>
    </xdr:from>
    <xdr:to>
      <xdr:col>7</xdr:col>
      <xdr:colOff>619125</xdr:colOff>
      <xdr:row>63</xdr:row>
      <xdr:rowOff>4762</xdr:rowOff>
    </xdr:to>
    <xdr:graphicFrame macro="">
      <xdr:nvGraphicFramePr>
        <xdr:cNvPr id="3" name="차트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63</xdr:row>
      <xdr:rowOff>166687</xdr:rowOff>
    </xdr:from>
    <xdr:to>
      <xdr:col>7</xdr:col>
      <xdr:colOff>638175</xdr:colOff>
      <xdr:row>79</xdr:row>
      <xdr:rowOff>166687</xdr:rowOff>
    </xdr:to>
    <xdr:graphicFrame macro="">
      <xdr:nvGraphicFramePr>
        <xdr:cNvPr id="4" name="차트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9525</xdr:colOff>
      <xdr:row>27</xdr:row>
      <xdr:rowOff>114300</xdr:rowOff>
    </xdr:from>
    <xdr:to>
      <xdr:col>13</xdr:col>
      <xdr:colOff>256481</xdr:colOff>
      <xdr:row>31</xdr:row>
      <xdr:rowOff>18976</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3"/>
        <a:stretch>
          <a:fillRect/>
        </a:stretch>
      </xdr:blipFill>
      <xdr:spPr>
        <a:xfrm>
          <a:off x="7362825" y="4572000"/>
          <a:ext cx="5552381" cy="5904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517028</xdr:colOff>
      <xdr:row>31</xdr:row>
      <xdr:rowOff>37357</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9952381" cy="5942857"/>
        </a:xfrm>
        <a:prstGeom prst="rect">
          <a:avLst/>
        </a:prstGeom>
      </xdr:spPr>
    </xdr:pic>
    <xdr:clientData/>
  </xdr:twoCellAnchor>
  <xdr:twoCellAnchor editAs="oneCell">
    <xdr:from>
      <xdr:col>0</xdr:col>
      <xdr:colOff>0</xdr:colOff>
      <xdr:row>34</xdr:row>
      <xdr:rowOff>0</xdr:rowOff>
    </xdr:from>
    <xdr:to>
      <xdr:col>16</xdr:col>
      <xdr:colOff>517028</xdr:colOff>
      <xdr:row>65</xdr:row>
      <xdr:rowOff>37357</xdr:rowOff>
    </xdr:to>
    <xdr:pic>
      <xdr:nvPicPr>
        <xdr:cNvPr id="3" name="그림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6477000"/>
          <a:ext cx="9952381" cy="5942857"/>
        </a:xfrm>
        <a:prstGeom prst="rect">
          <a:avLst/>
        </a:prstGeom>
      </xdr:spPr>
    </xdr:pic>
    <xdr:clientData/>
  </xdr:twoCellAnchor>
  <xdr:twoCellAnchor editAs="oneCell">
    <xdr:from>
      <xdr:col>0</xdr:col>
      <xdr:colOff>44824</xdr:colOff>
      <xdr:row>67</xdr:row>
      <xdr:rowOff>123264</xdr:rowOff>
    </xdr:from>
    <xdr:to>
      <xdr:col>16</xdr:col>
      <xdr:colOff>561852</xdr:colOff>
      <xdr:row>98</xdr:row>
      <xdr:rowOff>160621</xdr:rowOff>
    </xdr:to>
    <xdr:pic>
      <xdr:nvPicPr>
        <xdr:cNvPr id="6" name="그림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
        <a:stretch>
          <a:fillRect/>
        </a:stretch>
      </xdr:blipFill>
      <xdr:spPr>
        <a:xfrm>
          <a:off x="44824" y="12886764"/>
          <a:ext cx="9952381" cy="594285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333375</xdr:colOff>
      <xdr:row>0</xdr:row>
      <xdr:rowOff>57150</xdr:rowOff>
    </xdr:from>
    <xdr:to>
      <xdr:col>6</xdr:col>
      <xdr:colOff>199331</xdr:colOff>
      <xdr:row>5</xdr:row>
      <xdr:rowOff>133221</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333375" y="5962650"/>
          <a:ext cx="5552381" cy="1028571"/>
        </a:xfrm>
        <a:prstGeom prst="rect">
          <a:avLst/>
        </a:prstGeom>
      </xdr:spPr>
    </xdr:pic>
    <xdr:clientData/>
  </xdr:twoCellAnchor>
  <xdr:twoCellAnchor editAs="oneCell">
    <xdr:from>
      <xdr:col>0</xdr:col>
      <xdr:colOff>38100</xdr:colOff>
      <xdr:row>87</xdr:row>
      <xdr:rowOff>76200</xdr:rowOff>
    </xdr:from>
    <xdr:to>
      <xdr:col>5</xdr:col>
      <xdr:colOff>789875</xdr:colOff>
      <xdr:row>94</xdr:row>
      <xdr:rowOff>28414</xdr:rowOff>
    </xdr:to>
    <xdr:pic>
      <xdr:nvPicPr>
        <xdr:cNvPr id="6" name="그림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38100" y="22364700"/>
          <a:ext cx="5600000" cy="1285714"/>
        </a:xfrm>
        <a:prstGeom prst="rect">
          <a:avLst/>
        </a:prstGeom>
      </xdr:spPr>
    </xdr:pic>
    <xdr:clientData/>
  </xdr:twoCellAnchor>
  <xdr:twoCellAnchor editAs="oneCell">
    <xdr:from>
      <xdr:col>6</xdr:col>
      <xdr:colOff>619125</xdr:colOff>
      <xdr:row>87</xdr:row>
      <xdr:rowOff>47625</xdr:rowOff>
    </xdr:from>
    <xdr:to>
      <xdr:col>13</xdr:col>
      <xdr:colOff>1132781</xdr:colOff>
      <xdr:row>92</xdr:row>
      <xdr:rowOff>123696</xdr:rowOff>
    </xdr:to>
    <xdr:pic>
      <xdr:nvPicPr>
        <xdr:cNvPr id="7" name="그림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1"/>
        <a:stretch>
          <a:fillRect/>
        </a:stretch>
      </xdr:blipFill>
      <xdr:spPr>
        <a:xfrm>
          <a:off x="6305550" y="22336125"/>
          <a:ext cx="5552381" cy="1028571"/>
        </a:xfrm>
        <a:prstGeom prst="rect">
          <a:avLst/>
        </a:prstGeom>
      </xdr:spPr>
    </xdr:pic>
    <xdr:clientData/>
  </xdr:twoCellAnchor>
  <xdr:twoCellAnchor>
    <xdr:from>
      <xdr:col>9</xdr:col>
      <xdr:colOff>647700</xdr:colOff>
      <xdr:row>90</xdr:row>
      <xdr:rowOff>57150</xdr:rowOff>
    </xdr:from>
    <xdr:to>
      <xdr:col>10</xdr:col>
      <xdr:colOff>381000</xdr:colOff>
      <xdr:row>92</xdr:row>
      <xdr:rowOff>171450</xdr:rowOff>
    </xdr:to>
    <xdr:sp macro="" textlink="">
      <xdr:nvSpPr>
        <xdr:cNvPr id="8" name="타원 7">
          <a:extLst>
            <a:ext uri="{FF2B5EF4-FFF2-40B4-BE49-F238E27FC236}">
              <a16:creationId xmlns:a16="http://schemas.microsoft.com/office/drawing/2014/main" id="{00000000-0008-0000-0B00-000008000000}"/>
            </a:ext>
          </a:extLst>
        </xdr:cNvPr>
        <xdr:cNvSpPr/>
      </xdr:nvSpPr>
      <xdr:spPr>
        <a:xfrm>
          <a:off x="8848725" y="22917150"/>
          <a:ext cx="571500" cy="495300"/>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9525</xdr:colOff>
      <xdr:row>307</xdr:row>
      <xdr:rowOff>38100</xdr:rowOff>
    </xdr:from>
    <xdr:to>
      <xdr:col>4</xdr:col>
      <xdr:colOff>819150</xdr:colOff>
      <xdr:row>308</xdr:row>
      <xdr:rowOff>47625</xdr:rowOff>
    </xdr:to>
    <xdr:pic>
      <xdr:nvPicPr>
        <xdr:cNvPr id="10" name="_x382470704" descr="DRW00011c601128">
          <a:extLst>
            <a:ext uri="{FF2B5EF4-FFF2-40B4-BE49-F238E27FC236}">
              <a16:creationId xmlns:a16="http://schemas.microsoft.com/office/drawing/2014/main" id="{00000000-0008-0000-0B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66850" y="59588400"/>
          <a:ext cx="33528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676275</xdr:colOff>
      <xdr:row>53</xdr:row>
      <xdr:rowOff>142875</xdr:rowOff>
    </xdr:from>
    <xdr:to>
      <xdr:col>14</xdr:col>
      <xdr:colOff>189532</xdr:colOff>
      <xdr:row>71</xdr:row>
      <xdr:rowOff>75823</xdr:rowOff>
    </xdr:to>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047875" y="9229725"/>
          <a:ext cx="7742857" cy="3019048"/>
        </a:xfrm>
        <a:prstGeom prst="rect">
          <a:avLst/>
        </a:prstGeom>
      </xdr:spPr>
    </xdr:pic>
    <xdr:clientData/>
  </xdr:twoCellAnchor>
  <xdr:twoCellAnchor editAs="oneCell">
    <xdr:from>
      <xdr:col>3</xdr:col>
      <xdr:colOff>0</xdr:colOff>
      <xdr:row>2</xdr:row>
      <xdr:rowOff>0</xdr:rowOff>
    </xdr:from>
    <xdr:to>
      <xdr:col>20</xdr:col>
      <xdr:colOff>417590</xdr:colOff>
      <xdr:row>24</xdr:row>
      <xdr:rowOff>18576</xdr:rowOff>
    </xdr:to>
    <xdr:pic>
      <xdr:nvPicPr>
        <xdr:cNvPr id="4" name="그림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2057400" y="342900"/>
          <a:ext cx="12076190" cy="3790476"/>
        </a:xfrm>
        <a:prstGeom prst="rect">
          <a:avLst/>
        </a:prstGeom>
      </xdr:spPr>
    </xdr:pic>
    <xdr:clientData/>
  </xdr:twoCellAnchor>
  <xdr:twoCellAnchor editAs="oneCell">
    <xdr:from>
      <xdr:col>3</xdr:col>
      <xdr:colOff>0</xdr:colOff>
      <xdr:row>24</xdr:row>
      <xdr:rowOff>66675</xdr:rowOff>
    </xdr:from>
    <xdr:to>
      <xdr:col>15</xdr:col>
      <xdr:colOff>646590</xdr:colOff>
      <xdr:row>52</xdr:row>
      <xdr:rowOff>151789</xdr:rowOff>
    </xdr:to>
    <xdr:pic>
      <xdr:nvPicPr>
        <xdr:cNvPr id="6" name="그림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3"/>
        <a:stretch>
          <a:fillRect/>
        </a:stretch>
      </xdr:blipFill>
      <xdr:spPr>
        <a:xfrm>
          <a:off x="2057400" y="4181475"/>
          <a:ext cx="8876190" cy="4885714"/>
        </a:xfrm>
        <a:prstGeom prst="rect">
          <a:avLst/>
        </a:prstGeom>
      </xdr:spPr>
    </xdr:pic>
    <xdr:clientData/>
  </xdr:twoCellAnchor>
  <xdr:twoCellAnchor editAs="oneCell">
    <xdr:from>
      <xdr:col>3</xdr:col>
      <xdr:colOff>0</xdr:colOff>
      <xdr:row>75</xdr:row>
      <xdr:rowOff>0</xdr:rowOff>
    </xdr:from>
    <xdr:to>
      <xdr:col>19</xdr:col>
      <xdr:colOff>131962</xdr:colOff>
      <xdr:row>104</xdr:row>
      <xdr:rowOff>8902</xdr:rowOff>
    </xdr:to>
    <xdr:pic>
      <xdr:nvPicPr>
        <xdr:cNvPr id="8" name="그림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4"/>
        <a:stretch>
          <a:fillRect/>
        </a:stretch>
      </xdr:blipFill>
      <xdr:spPr>
        <a:xfrm>
          <a:off x="2057400" y="12858750"/>
          <a:ext cx="11104762" cy="4980952"/>
        </a:xfrm>
        <a:prstGeom prst="rect">
          <a:avLst/>
        </a:prstGeom>
      </xdr:spPr>
    </xdr:pic>
    <xdr:clientData/>
  </xdr:twoCellAnchor>
  <xdr:twoCellAnchor editAs="oneCell">
    <xdr:from>
      <xdr:col>3</xdr:col>
      <xdr:colOff>0</xdr:colOff>
      <xdr:row>105</xdr:row>
      <xdr:rowOff>0</xdr:rowOff>
    </xdr:from>
    <xdr:to>
      <xdr:col>19</xdr:col>
      <xdr:colOff>160533</xdr:colOff>
      <xdr:row>133</xdr:row>
      <xdr:rowOff>170829</xdr:rowOff>
    </xdr:to>
    <xdr:pic>
      <xdr:nvPicPr>
        <xdr:cNvPr id="10" name="그림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5"/>
        <a:stretch>
          <a:fillRect/>
        </a:stretch>
      </xdr:blipFill>
      <xdr:spPr>
        <a:xfrm>
          <a:off x="2057400" y="18002250"/>
          <a:ext cx="11133333" cy="4971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61634</xdr:colOff>
      <xdr:row>136</xdr:row>
      <xdr:rowOff>52107</xdr:rowOff>
    </xdr:from>
    <xdr:to>
      <xdr:col>8</xdr:col>
      <xdr:colOff>657225</xdr:colOff>
      <xdr:row>156</xdr:row>
      <xdr:rowOff>162782</xdr:rowOff>
    </xdr:to>
    <xdr:pic>
      <xdr:nvPicPr>
        <xdr:cNvPr id="2" name="그림 1">
          <a:extLst>
            <a:ext uri="{FF2B5EF4-FFF2-40B4-BE49-F238E27FC236}">
              <a16:creationId xmlns:a16="http://schemas.microsoft.com/office/drawing/2014/main" id="{F15E4AB7-E568-41A9-9447-1EEA69C172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34" y="29341482"/>
          <a:ext cx="9568141" cy="4301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66676</xdr:colOff>
      <xdr:row>158</xdr:row>
      <xdr:rowOff>68917</xdr:rowOff>
    </xdr:from>
    <xdr:to>
      <xdr:col>8</xdr:col>
      <xdr:colOff>657226</xdr:colOff>
      <xdr:row>177</xdr:row>
      <xdr:rowOff>145188</xdr:rowOff>
    </xdr:to>
    <xdr:pic>
      <xdr:nvPicPr>
        <xdr:cNvPr id="3" name="그림 2">
          <a:extLst>
            <a:ext uri="{FF2B5EF4-FFF2-40B4-BE49-F238E27FC236}">
              <a16:creationId xmlns:a16="http://schemas.microsoft.com/office/drawing/2014/main" id="{8942BFFF-F427-4909-B53D-346670ECA7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676" y="34387492"/>
          <a:ext cx="9563100" cy="40577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54349</xdr:colOff>
      <xdr:row>179</xdr:row>
      <xdr:rowOff>90768</xdr:rowOff>
    </xdr:from>
    <xdr:to>
      <xdr:col>8</xdr:col>
      <xdr:colOff>681983</xdr:colOff>
      <xdr:row>199</xdr:row>
      <xdr:rowOff>114300</xdr:rowOff>
    </xdr:to>
    <xdr:pic>
      <xdr:nvPicPr>
        <xdr:cNvPr id="4" name="그림 3">
          <a:extLst>
            <a:ext uri="{FF2B5EF4-FFF2-40B4-BE49-F238E27FC236}">
              <a16:creationId xmlns:a16="http://schemas.microsoft.com/office/drawing/2014/main" id="{50E198C5-746D-4351-A59F-9CC583E64C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4349" y="39228993"/>
          <a:ext cx="9600184" cy="4214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44263</xdr:colOff>
      <xdr:row>201</xdr:row>
      <xdr:rowOff>22412</xdr:rowOff>
    </xdr:from>
    <xdr:to>
      <xdr:col>8</xdr:col>
      <xdr:colOff>676274</xdr:colOff>
      <xdr:row>221</xdr:row>
      <xdr:rowOff>29286</xdr:rowOff>
    </xdr:to>
    <xdr:pic>
      <xdr:nvPicPr>
        <xdr:cNvPr id="5" name="그림 4">
          <a:extLst>
            <a:ext uri="{FF2B5EF4-FFF2-40B4-BE49-F238E27FC236}">
              <a16:creationId xmlns:a16="http://schemas.microsoft.com/office/drawing/2014/main" id="{63F05CDE-4D35-4BD1-A9AA-ECE58EEED59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4263" y="43980287"/>
          <a:ext cx="9604561" cy="4197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100292</xdr:colOff>
      <xdr:row>224</xdr:row>
      <xdr:rowOff>11206</xdr:rowOff>
    </xdr:from>
    <xdr:to>
      <xdr:col>5</xdr:col>
      <xdr:colOff>1743075</xdr:colOff>
      <xdr:row>244</xdr:row>
      <xdr:rowOff>42233</xdr:rowOff>
    </xdr:to>
    <xdr:pic>
      <xdr:nvPicPr>
        <xdr:cNvPr id="6" name="그림 5">
          <a:extLst>
            <a:ext uri="{FF2B5EF4-FFF2-40B4-BE49-F238E27FC236}">
              <a16:creationId xmlns:a16="http://schemas.microsoft.com/office/drawing/2014/main" id="{9A187965-56E1-4B96-A7A4-0D9CC1D591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292" y="49207831"/>
          <a:ext cx="6491008" cy="422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84045</xdr:colOff>
      <xdr:row>248</xdr:row>
      <xdr:rowOff>4202</xdr:rowOff>
    </xdr:from>
    <xdr:to>
      <xdr:col>7</xdr:col>
      <xdr:colOff>607643</xdr:colOff>
      <xdr:row>277</xdr:row>
      <xdr:rowOff>19050</xdr:rowOff>
    </xdr:to>
    <xdr:pic>
      <xdr:nvPicPr>
        <xdr:cNvPr id="7" name="그림 6">
          <a:extLst>
            <a:ext uri="{FF2B5EF4-FFF2-40B4-BE49-F238E27FC236}">
              <a16:creationId xmlns:a16="http://schemas.microsoft.com/office/drawing/2014/main" id="{034FAB4B-E00E-4B79-9AD1-09CD6596627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045" y="54439577"/>
          <a:ext cx="8810348" cy="49868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61633</xdr:colOff>
      <xdr:row>2</xdr:row>
      <xdr:rowOff>52107</xdr:rowOff>
    </xdr:from>
    <xdr:to>
      <xdr:col>18</xdr:col>
      <xdr:colOff>280708</xdr:colOff>
      <xdr:row>24</xdr:row>
      <xdr:rowOff>61633</xdr:rowOff>
    </xdr:to>
    <xdr:pic>
      <xdr:nvPicPr>
        <xdr:cNvPr id="2" name="그림 1">
          <a:extLst>
            <a:ext uri="{FF2B5EF4-FFF2-40B4-BE49-F238E27FC236}">
              <a16:creationId xmlns:a16="http://schemas.microsoft.com/office/drawing/2014/main" id="{826BA4AA-873F-4B53-AA9E-3350574D88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33" y="477931"/>
          <a:ext cx="12523134" cy="4693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78442</xdr:colOff>
      <xdr:row>26</xdr:row>
      <xdr:rowOff>97491</xdr:rowOff>
    </xdr:from>
    <xdr:to>
      <xdr:col>18</xdr:col>
      <xdr:colOff>507067</xdr:colOff>
      <xdr:row>47</xdr:row>
      <xdr:rowOff>126066</xdr:rowOff>
    </xdr:to>
    <xdr:pic>
      <xdr:nvPicPr>
        <xdr:cNvPr id="5" name="그림 4">
          <a:extLst>
            <a:ext uri="{FF2B5EF4-FFF2-40B4-BE49-F238E27FC236}">
              <a16:creationId xmlns:a16="http://schemas.microsoft.com/office/drawing/2014/main" id="{45369CDF-EE47-4D18-8319-A064A89495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442" y="5633197"/>
          <a:ext cx="12732684" cy="4499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130548</xdr:colOff>
      <xdr:row>49</xdr:row>
      <xdr:rowOff>90768</xdr:rowOff>
    </xdr:from>
    <xdr:to>
      <xdr:col>18</xdr:col>
      <xdr:colOff>44823</xdr:colOff>
      <xdr:row>70</xdr:row>
      <xdr:rowOff>81242</xdr:rowOff>
    </xdr:to>
    <xdr:pic>
      <xdr:nvPicPr>
        <xdr:cNvPr id="6" name="그림 5">
          <a:extLst>
            <a:ext uri="{FF2B5EF4-FFF2-40B4-BE49-F238E27FC236}">
              <a16:creationId xmlns:a16="http://schemas.microsoft.com/office/drawing/2014/main" id="{AB0012D5-26CD-4AD4-BDF6-F1650744F2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0548" y="10523444"/>
          <a:ext cx="12218334" cy="44616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120463</xdr:colOff>
      <xdr:row>72</xdr:row>
      <xdr:rowOff>31936</xdr:rowOff>
    </xdr:from>
    <xdr:to>
      <xdr:col>18</xdr:col>
      <xdr:colOff>263338</xdr:colOff>
      <xdr:row>93</xdr:row>
      <xdr:rowOff>98611</xdr:rowOff>
    </xdr:to>
    <xdr:pic>
      <xdr:nvPicPr>
        <xdr:cNvPr id="7" name="그림 6">
          <a:extLst>
            <a:ext uri="{FF2B5EF4-FFF2-40B4-BE49-F238E27FC236}">
              <a16:creationId xmlns:a16="http://schemas.microsoft.com/office/drawing/2014/main" id="{F1572D2C-EBDE-4640-A86E-CDC651E8962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0463" y="15361583"/>
          <a:ext cx="12446934" cy="4537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100292</xdr:colOff>
      <xdr:row>97</xdr:row>
      <xdr:rowOff>11206</xdr:rowOff>
    </xdr:from>
    <xdr:to>
      <xdr:col>12</xdr:col>
      <xdr:colOff>481292</xdr:colOff>
      <xdr:row>119</xdr:row>
      <xdr:rowOff>49306</xdr:rowOff>
    </xdr:to>
    <xdr:pic>
      <xdr:nvPicPr>
        <xdr:cNvPr id="8" name="그림 7">
          <a:extLst>
            <a:ext uri="{FF2B5EF4-FFF2-40B4-BE49-F238E27FC236}">
              <a16:creationId xmlns:a16="http://schemas.microsoft.com/office/drawing/2014/main" id="{E1EACBC2-825D-4AD0-AA22-55370E2419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0292" y="20663647"/>
          <a:ext cx="8583706" cy="47221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84044</xdr:colOff>
      <xdr:row>122</xdr:row>
      <xdr:rowOff>4202</xdr:rowOff>
    </xdr:from>
    <xdr:to>
      <xdr:col>19</xdr:col>
      <xdr:colOff>665069</xdr:colOff>
      <xdr:row>158</xdr:row>
      <xdr:rowOff>164726</xdr:rowOff>
    </xdr:to>
    <xdr:pic>
      <xdr:nvPicPr>
        <xdr:cNvPr id="10" name="그림 9">
          <a:extLst>
            <a:ext uri="{FF2B5EF4-FFF2-40B4-BE49-F238E27FC236}">
              <a16:creationId xmlns:a16="http://schemas.microsoft.com/office/drawing/2014/main" id="{9FFF7B20-7EF3-4BF5-BDCE-74FE5AFDFD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4044" y="25979437"/>
          <a:ext cx="13568643" cy="7825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571500</xdr:colOff>
      <xdr:row>63</xdr:row>
      <xdr:rowOff>76200</xdr:rowOff>
    </xdr:from>
    <xdr:to>
      <xdr:col>3</xdr:col>
      <xdr:colOff>466725</xdr:colOff>
      <xdr:row>66</xdr:row>
      <xdr:rowOff>133350</xdr:rowOff>
    </xdr:to>
    <xdr:sp macro="" textlink="">
      <xdr:nvSpPr>
        <xdr:cNvPr id="4" name="타원 3">
          <a:extLst>
            <a:ext uri="{FF2B5EF4-FFF2-40B4-BE49-F238E27FC236}">
              <a16:creationId xmlns:a16="http://schemas.microsoft.com/office/drawing/2014/main" id="{00000000-0008-0000-1100-000004000000}"/>
            </a:ext>
          </a:extLst>
        </xdr:cNvPr>
        <xdr:cNvSpPr/>
      </xdr:nvSpPr>
      <xdr:spPr>
        <a:xfrm>
          <a:off x="2628900" y="19192875"/>
          <a:ext cx="942975" cy="5429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GUI</a:t>
          </a:r>
          <a:endParaRPr lang="ko-KR" altLang="en-US" sz="1100"/>
        </a:p>
      </xdr:txBody>
    </xdr:sp>
    <xdr:clientData/>
  </xdr:twoCellAnchor>
  <xdr:twoCellAnchor>
    <xdr:from>
      <xdr:col>3</xdr:col>
      <xdr:colOff>4495800</xdr:colOff>
      <xdr:row>34</xdr:row>
      <xdr:rowOff>95251</xdr:rowOff>
    </xdr:from>
    <xdr:to>
      <xdr:col>3</xdr:col>
      <xdr:colOff>5286375</xdr:colOff>
      <xdr:row>37</xdr:row>
      <xdr:rowOff>28576</xdr:rowOff>
    </xdr:to>
    <xdr:sp macro="" textlink="">
      <xdr:nvSpPr>
        <xdr:cNvPr id="5" name="타원 4">
          <a:extLst>
            <a:ext uri="{FF2B5EF4-FFF2-40B4-BE49-F238E27FC236}">
              <a16:creationId xmlns:a16="http://schemas.microsoft.com/office/drawing/2014/main" id="{00000000-0008-0000-1100-000005000000}"/>
            </a:ext>
          </a:extLst>
        </xdr:cNvPr>
        <xdr:cNvSpPr/>
      </xdr:nvSpPr>
      <xdr:spPr>
        <a:xfrm>
          <a:off x="7600950" y="14516101"/>
          <a:ext cx="790575" cy="4191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FFT</a:t>
          </a:r>
          <a:endParaRPr lang="ko-KR" altLang="en-US" sz="1100"/>
        </a:p>
      </xdr:txBody>
    </xdr:sp>
    <xdr:clientData/>
  </xdr:twoCellAnchor>
  <xdr:twoCellAnchor>
    <xdr:from>
      <xdr:col>3</xdr:col>
      <xdr:colOff>1400174</xdr:colOff>
      <xdr:row>43</xdr:row>
      <xdr:rowOff>38100</xdr:rowOff>
    </xdr:from>
    <xdr:to>
      <xdr:col>3</xdr:col>
      <xdr:colOff>2400300</xdr:colOff>
      <xdr:row>46</xdr:row>
      <xdr:rowOff>76200</xdr:rowOff>
    </xdr:to>
    <xdr:sp macro="" textlink="">
      <xdr:nvSpPr>
        <xdr:cNvPr id="7" name="타원 6">
          <a:extLst>
            <a:ext uri="{FF2B5EF4-FFF2-40B4-BE49-F238E27FC236}">
              <a16:creationId xmlns:a16="http://schemas.microsoft.com/office/drawing/2014/main" id="{00000000-0008-0000-1100-000007000000}"/>
            </a:ext>
          </a:extLst>
        </xdr:cNvPr>
        <xdr:cNvSpPr/>
      </xdr:nvSpPr>
      <xdr:spPr>
        <a:xfrm>
          <a:off x="4505324" y="15916275"/>
          <a:ext cx="1000126" cy="52387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RMSlog</a:t>
          </a:r>
          <a:endParaRPr lang="ko-KR" altLang="en-US" sz="1100"/>
        </a:p>
      </xdr:txBody>
    </xdr:sp>
    <xdr:clientData/>
  </xdr:twoCellAnchor>
  <xdr:twoCellAnchor>
    <xdr:from>
      <xdr:col>3</xdr:col>
      <xdr:colOff>1333500</xdr:colOff>
      <xdr:row>38</xdr:row>
      <xdr:rowOff>104775</xdr:rowOff>
    </xdr:from>
    <xdr:to>
      <xdr:col>3</xdr:col>
      <xdr:colOff>2409825</xdr:colOff>
      <xdr:row>41</xdr:row>
      <xdr:rowOff>85725</xdr:rowOff>
    </xdr:to>
    <xdr:sp macro="" textlink="">
      <xdr:nvSpPr>
        <xdr:cNvPr id="8" name="타원 7">
          <a:extLst>
            <a:ext uri="{FF2B5EF4-FFF2-40B4-BE49-F238E27FC236}">
              <a16:creationId xmlns:a16="http://schemas.microsoft.com/office/drawing/2014/main" id="{00000000-0008-0000-1100-000008000000}"/>
            </a:ext>
          </a:extLst>
        </xdr:cNvPr>
        <xdr:cNvSpPr/>
      </xdr:nvSpPr>
      <xdr:spPr>
        <a:xfrm>
          <a:off x="4438650" y="15173325"/>
          <a:ext cx="1076325" cy="4667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Wave</a:t>
          </a:r>
          <a:endParaRPr lang="ko-KR" altLang="en-US" sz="1100"/>
        </a:p>
      </xdr:txBody>
    </xdr:sp>
    <xdr:clientData/>
  </xdr:twoCellAnchor>
  <xdr:twoCellAnchor>
    <xdr:from>
      <xdr:col>3</xdr:col>
      <xdr:colOff>1362073</xdr:colOff>
      <xdr:row>29</xdr:row>
      <xdr:rowOff>142876</xdr:rowOff>
    </xdr:from>
    <xdr:to>
      <xdr:col>3</xdr:col>
      <xdr:colOff>2390774</xdr:colOff>
      <xdr:row>32</xdr:row>
      <xdr:rowOff>142875</xdr:rowOff>
    </xdr:to>
    <xdr:sp macro="" textlink="">
      <xdr:nvSpPr>
        <xdr:cNvPr id="9" name="타원 8">
          <a:extLst>
            <a:ext uri="{FF2B5EF4-FFF2-40B4-BE49-F238E27FC236}">
              <a16:creationId xmlns:a16="http://schemas.microsoft.com/office/drawing/2014/main" id="{00000000-0008-0000-1100-000009000000}"/>
            </a:ext>
          </a:extLst>
        </xdr:cNvPr>
        <xdr:cNvSpPr/>
      </xdr:nvSpPr>
      <xdr:spPr>
        <a:xfrm>
          <a:off x="4467223" y="13754101"/>
          <a:ext cx="1028701" cy="485774"/>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PostScan</a:t>
          </a:r>
          <a:endParaRPr lang="ko-KR" altLang="en-US" sz="1100"/>
        </a:p>
      </xdr:txBody>
    </xdr:sp>
    <xdr:clientData/>
  </xdr:twoCellAnchor>
  <xdr:twoCellAnchor>
    <xdr:from>
      <xdr:col>3</xdr:col>
      <xdr:colOff>1352549</xdr:colOff>
      <xdr:row>34</xdr:row>
      <xdr:rowOff>47626</xdr:rowOff>
    </xdr:from>
    <xdr:to>
      <xdr:col>3</xdr:col>
      <xdr:colOff>2390775</xdr:colOff>
      <xdr:row>37</xdr:row>
      <xdr:rowOff>38101</xdr:rowOff>
    </xdr:to>
    <xdr:sp macro="" textlink="">
      <xdr:nvSpPr>
        <xdr:cNvPr id="10" name="타원 9">
          <a:extLst>
            <a:ext uri="{FF2B5EF4-FFF2-40B4-BE49-F238E27FC236}">
              <a16:creationId xmlns:a16="http://schemas.microsoft.com/office/drawing/2014/main" id="{00000000-0008-0000-1100-00000A000000}"/>
            </a:ext>
          </a:extLst>
        </xdr:cNvPr>
        <xdr:cNvSpPr/>
      </xdr:nvSpPr>
      <xdr:spPr>
        <a:xfrm>
          <a:off x="4457699" y="14468476"/>
          <a:ext cx="1038226" cy="47625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Energy</a:t>
          </a:r>
          <a:endParaRPr lang="ko-KR" altLang="en-US" sz="1100"/>
        </a:p>
      </xdr:txBody>
    </xdr:sp>
    <xdr:clientData/>
  </xdr:twoCellAnchor>
  <xdr:twoCellAnchor>
    <xdr:from>
      <xdr:col>1</xdr:col>
      <xdr:colOff>600074</xdr:colOff>
      <xdr:row>37</xdr:row>
      <xdr:rowOff>85726</xdr:rowOff>
    </xdr:from>
    <xdr:to>
      <xdr:col>2</xdr:col>
      <xdr:colOff>142874</xdr:colOff>
      <xdr:row>40</xdr:row>
      <xdr:rowOff>19051</xdr:rowOff>
    </xdr:to>
    <xdr:sp macro="" textlink="">
      <xdr:nvSpPr>
        <xdr:cNvPr id="11" name="타원 10">
          <a:extLst>
            <a:ext uri="{FF2B5EF4-FFF2-40B4-BE49-F238E27FC236}">
              <a16:creationId xmlns:a16="http://schemas.microsoft.com/office/drawing/2014/main" id="{00000000-0008-0000-1100-00000B000000}"/>
            </a:ext>
          </a:extLst>
        </xdr:cNvPr>
        <xdr:cNvSpPr/>
      </xdr:nvSpPr>
      <xdr:spPr>
        <a:xfrm>
          <a:off x="1295399" y="14992351"/>
          <a:ext cx="904875" cy="4191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Meter</a:t>
          </a:r>
          <a:endParaRPr lang="ko-KR" altLang="en-US" sz="1100"/>
        </a:p>
      </xdr:txBody>
    </xdr:sp>
    <xdr:clientData/>
  </xdr:twoCellAnchor>
  <xdr:twoCellAnchor>
    <xdr:from>
      <xdr:col>2</xdr:col>
      <xdr:colOff>600074</xdr:colOff>
      <xdr:row>51</xdr:row>
      <xdr:rowOff>9526</xdr:rowOff>
    </xdr:from>
    <xdr:to>
      <xdr:col>3</xdr:col>
      <xdr:colOff>457199</xdr:colOff>
      <xdr:row>53</xdr:row>
      <xdr:rowOff>142876</xdr:rowOff>
    </xdr:to>
    <xdr:sp macro="" textlink="">
      <xdr:nvSpPr>
        <xdr:cNvPr id="12" name="타원 11">
          <a:extLst>
            <a:ext uri="{FF2B5EF4-FFF2-40B4-BE49-F238E27FC236}">
              <a16:creationId xmlns:a16="http://schemas.microsoft.com/office/drawing/2014/main" id="{00000000-0008-0000-1100-00000C000000}"/>
            </a:ext>
          </a:extLst>
        </xdr:cNvPr>
        <xdr:cNvSpPr/>
      </xdr:nvSpPr>
      <xdr:spPr>
        <a:xfrm>
          <a:off x="2657474" y="17183101"/>
          <a:ext cx="904875" cy="457200"/>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Trend</a:t>
          </a:r>
          <a:endParaRPr lang="ko-KR" altLang="en-US" sz="1100"/>
        </a:p>
      </xdr:txBody>
    </xdr:sp>
    <xdr:clientData/>
  </xdr:twoCellAnchor>
  <xdr:twoCellAnchor>
    <xdr:from>
      <xdr:col>2</xdr:col>
      <xdr:colOff>533399</xdr:colOff>
      <xdr:row>57</xdr:row>
      <xdr:rowOff>85725</xdr:rowOff>
    </xdr:from>
    <xdr:to>
      <xdr:col>3</xdr:col>
      <xdr:colOff>390524</xdr:colOff>
      <xdr:row>60</xdr:row>
      <xdr:rowOff>47625</xdr:rowOff>
    </xdr:to>
    <xdr:sp macro="" textlink="">
      <xdr:nvSpPr>
        <xdr:cNvPr id="13" name="타원 12">
          <a:extLst>
            <a:ext uri="{FF2B5EF4-FFF2-40B4-BE49-F238E27FC236}">
              <a16:creationId xmlns:a16="http://schemas.microsoft.com/office/drawing/2014/main" id="{00000000-0008-0000-1100-00000D000000}"/>
            </a:ext>
          </a:extLst>
        </xdr:cNvPr>
        <xdr:cNvSpPr/>
      </xdr:nvSpPr>
      <xdr:spPr>
        <a:xfrm>
          <a:off x="2590799" y="18230850"/>
          <a:ext cx="904875" cy="44767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IOM</a:t>
          </a:r>
          <a:endParaRPr lang="ko-KR" altLang="en-US" sz="1100"/>
        </a:p>
      </xdr:txBody>
    </xdr:sp>
    <xdr:clientData/>
  </xdr:twoCellAnchor>
  <xdr:twoCellAnchor>
    <xdr:from>
      <xdr:col>3</xdr:col>
      <xdr:colOff>2252200</xdr:colOff>
      <xdr:row>35</xdr:row>
      <xdr:rowOff>142877</xdr:rowOff>
    </xdr:from>
    <xdr:to>
      <xdr:col>3</xdr:col>
      <xdr:colOff>4495799</xdr:colOff>
      <xdr:row>39</xdr:row>
      <xdr:rowOff>11201</xdr:rowOff>
    </xdr:to>
    <xdr:cxnSp macro="">
      <xdr:nvCxnSpPr>
        <xdr:cNvPr id="15" name="구부러진 연결선 14">
          <a:extLst>
            <a:ext uri="{FF2B5EF4-FFF2-40B4-BE49-F238E27FC236}">
              <a16:creationId xmlns:a16="http://schemas.microsoft.com/office/drawing/2014/main" id="{00000000-0008-0000-1100-00000F000000}"/>
            </a:ext>
          </a:extLst>
        </xdr:cNvPr>
        <xdr:cNvCxnSpPr>
          <a:stCxn id="8" idx="7"/>
          <a:endCxn id="5" idx="2"/>
        </xdr:cNvCxnSpPr>
      </xdr:nvCxnSpPr>
      <xdr:spPr>
        <a:xfrm rot="5400000" flipH="1" flipV="1">
          <a:off x="6221138" y="13861864"/>
          <a:ext cx="516024" cy="2243599"/>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10358</xdr:colOff>
      <xdr:row>31</xdr:row>
      <xdr:rowOff>61914</xdr:rowOff>
    </xdr:from>
    <xdr:to>
      <xdr:col>3</xdr:col>
      <xdr:colOff>1362073</xdr:colOff>
      <xdr:row>37</xdr:row>
      <xdr:rowOff>147103</xdr:rowOff>
    </xdr:to>
    <xdr:cxnSp macro="">
      <xdr:nvCxnSpPr>
        <xdr:cNvPr id="18" name="구부러진 연결선 17">
          <a:extLst>
            <a:ext uri="{FF2B5EF4-FFF2-40B4-BE49-F238E27FC236}">
              <a16:creationId xmlns:a16="http://schemas.microsoft.com/office/drawing/2014/main" id="{00000000-0008-0000-1100-000012000000}"/>
            </a:ext>
          </a:extLst>
        </xdr:cNvPr>
        <xdr:cNvCxnSpPr>
          <a:stCxn id="11" idx="7"/>
          <a:endCxn id="9" idx="2"/>
        </xdr:cNvCxnSpPr>
      </xdr:nvCxnSpPr>
      <xdr:spPr>
        <a:xfrm rot="5400000" flipH="1" flipV="1">
          <a:off x="2739121" y="13325626"/>
          <a:ext cx="1056739" cy="2399465"/>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142874</xdr:colOff>
      <xdr:row>35</xdr:row>
      <xdr:rowOff>123826</xdr:rowOff>
    </xdr:from>
    <xdr:to>
      <xdr:col>3</xdr:col>
      <xdr:colOff>1352549</xdr:colOff>
      <xdr:row>38</xdr:row>
      <xdr:rowOff>133351</xdr:rowOff>
    </xdr:to>
    <xdr:cxnSp macro="">
      <xdr:nvCxnSpPr>
        <xdr:cNvPr id="21" name="구부러진 연결선 20">
          <a:extLst>
            <a:ext uri="{FF2B5EF4-FFF2-40B4-BE49-F238E27FC236}">
              <a16:creationId xmlns:a16="http://schemas.microsoft.com/office/drawing/2014/main" id="{00000000-0008-0000-1100-000015000000}"/>
            </a:ext>
          </a:extLst>
        </xdr:cNvPr>
        <xdr:cNvCxnSpPr>
          <a:stCxn id="11" idx="6"/>
          <a:endCxn id="10" idx="2"/>
        </xdr:cNvCxnSpPr>
      </xdr:nvCxnSpPr>
      <xdr:spPr>
        <a:xfrm flipV="1">
          <a:off x="2200274" y="14706601"/>
          <a:ext cx="2257425" cy="495300"/>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10359</xdr:colOff>
      <xdr:row>39</xdr:row>
      <xdr:rowOff>119599</xdr:rowOff>
    </xdr:from>
    <xdr:to>
      <xdr:col>3</xdr:col>
      <xdr:colOff>1333501</xdr:colOff>
      <xdr:row>40</xdr:row>
      <xdr:rowOff>14287</xdr:rowOff>
    </xdr:to>
    <xdr:cxnSp macro="">
      <xdr:nvCxnSpPr>
        <xdr:cNvPr id="30" name="구부러진 연결선 29">
          <a:extLst>
            <a:ext uri="{FF2B5EF4-FFF2-40B4-BE49-F238E27FC236}">
              <a16:creationId xmlns:a16="http://schemas.microsoft.com/office/drawing/2014/main" id="{00000000-0008-0000-1100-00001E000000}"/>
            </a:ext>
          </a:extLst>
        </xdr:cNvPr>
        <xdr:cNvCxnSpPr>
          <a:stCxn id="11" idx="5"/>
          <a:endCxn id="8" idx="2"/>
        </xdr:cNvCxnSpPr>
      </xdr:nvCxnSpPr>
      <xdr:spPr>
        <a:xfrm rot="16200000" flipH="1">
          <a:off x="3224898" y="14192935"/>
          <a:ext cx="56613" cy="2370892"/>
        </a:xfrm>
        <a:prstGeom prst="curvedConnector4">
          <a:avLst>
            <a:gd name="adj1" fmla="val 403794"/>
            <a:gd name="adj2" fmla="val 5279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1052511</xdr:colOff>
      <xdr:row>40</xdr:row>
      <xdr:rowOff>19051</xdr:rowOff>
    </xdr:from>
    <xdr:to>
      <xdr:col>3</xdr:col>
      <xdr:colOff>1400173</xdr:colOff>
      <xdr:row>44</xdr:row>
      <xdr:rowOff>138113</xdr:rowOff>
    </xdr:to>
    <xdr:cxnSp macro="">
      <xdr:nvCxnSpPr>
        <xdr:cNvPr id="35" name="구부러진 연결선 34">
          <a:extLst>
            <a:ext uri="{FF2B5EF4-FFF2-40B4-BE49-F238E27FC236}">
              <a16:creationId xmlns:a16="http://schemas.microsoft.com/office/drawing/2014/main" id="{00000000-0008-0000-1100-000023000000}"/>
            </a:ext>
          </a:extLst>
        </xdr:cNvPr>
        <xdr:cNvCxnSpPr>
          <a:stCxn id="11" idx="4"/>
          <a:endCxn id="7" idx="2"/>
        </xdr:cNvCxnSpPr>
      </xdr:nvCxnSpPr>
      <xdr:spPr>
        <a:xfrm rot="16200000" flipH="1">
          <a:off x="2743199" y="14416088"/>
          <a:ext cx="766762" cy="2757487"/>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318333</xdr:colOff>
      <xdr:row>51</xdr:row>
      <xdr:rowOff>82831</xdr:rowOff>
    </xdr:from>
    <xdr:to>
      <xdr:col>3</xdr:col>
      <xdr:colOff>331033</xdr:colOff>
      <xdr:row>53</xdr:row>
      <xdr:rowOff>82271</xdr:rowOff>
    </xdr:to>
    <xdr:cxnSp macro="">
      <xdr:nvCxnSpPr>
        <xdr:cNvPr id="40" name="구부러진 연결선 39">
          <a:extLst>
            <a:ext uri="{FF2B5EF4-FFF2-40B4-BE49-F238E27FC236}">
              <a16:creationId xmlns:a16="http://schemas.microsoft.com/office/drawing/2014/main" id="{00000000-0008-0000-1100-000028000000}"/>
            </a:ext>
          </a:extLst>
        </xdr:cNvPr>
        <xdr:cNvCxnSpPr>
          <a:stCxn id="12" idx="7"/>
          <a:endCxn id="12" idx="5"/>
        </xdr:cNvCxnSpPr>
      </xdr:nvCxnSpPr>
      <xdr:spPr>
        <a:xfrm rot="16200000" flipH="1">
          <a:off x="3268188" y="17411701"/>
          <a:ext cx="323290" cy="12700"/>
        </a:xfrm>
        <a:prstGeom prst="curvedConnector5">
          <a:avLst>
            <a:gd name="adj1" fmla="val -70711"/>
            <a:gd name="adj2" fmla="val 7881567"/>
            <a:gd name="adj3" fmla="val 17071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251658</xdr:colOff>
      <xdr:row>57</xdr:row>
      <xdr:rowOff>157634</xdr:rowOff>
    </xdr:from>
    <xdr:to>
      <xdr:col>3</xdr:col>
      <xdr:colOff>264358</xdr:colOff>
      <xdr:row>59</xdr:row>
      <xdr:rowOff>150339</xdr:rowOff>
    </xdr:to>
    <xdr:cxnSp macro="">
      <xdr:nvCxnSpPr>
        <xdr:cNvPr id="44" name="구부러진 연결선 43">
          <a:extLst>
            <a:ext uri="{FF2B5EF4-FFF2-40B4-BE49-F238E27FC236}">
              <a16:creationId xmlns:a16="http://schemas.microsoft.com/office/drawing/2014/main" id="{00000000-0008-0000-1100-00002C000000}"/>
            </a:ext>
          </a:extLst>
        </xdr:cNvPr>
        <xdr:cNvCxnSpPr>
          <a:stCxn id="13" idx="7"/>
          <a:endCxn id="13" idx="5"/>
        </xdr:cNvCxnSpPr>
      </xdr:nvCxnSpPr>
      <xdr:spPr>
        <a:xfrm rot="16200000" flipH="1">
          <a:off x="3204880" y="18454687"/>
          <a:ext cx="316555" cy="12700"/>
        </a:xfrm>
        <a:prstGeom prst="curvedConnector5">
          <a:avLst>
            <a:gd name="adj1" fmla="val -72215"/>
            <a:gd name="adj2" fmla="val 7881567"/>
            <a:gd name="adj3" fmla="val 17221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322280</xdr:colOff>
      <xdr:row>64</xdr:row>
      <xdr:rowOff>134</xdr:rowOff>
    </xdr:from>
    <xdr:to>
      <xdr:col>3</xdr:col>
      <xdr:colOff>334980</xdr:colOff>
      <xdr:row>66</xdr:row>
      <xdr:rowOff>60189</xdr:rowOff>
    </xdr:to>
    <xdr:cxnSp macro="">
      <xdr:nvCxnSpPr>
        <xdr:cNvPr id="54" name="구부러진 연결선 53">
          <a:extLst>
            <a:ext uri="{FF2B5EF4-FFF2-40B4-BE49-F238E27FC236}">
              <a16:creationId xmlns:a16="http://schemas.microsoft.com/office/drawing/2014/main" id="{00000000-0008-0000-1100-000036000000}"/>
            </a:ext>
          </a:extLst>
        </xdr:cNvPr>
        <xdr:cNvCxnSpPr>
          <a:stCxn id="4" idx="7"/>
          <a:endCxn id="4" idx="5"/>
        </xdr:cNvCxnSpPr>
      </xdr:nvCxnSpPr>
      <xdr:spPr>
        <a:xfrm rot="16200000" flipH="1">
          <a:off x="3241827" y="19464337"/>
          <a:ext cx="383905" cy="12700"/>
        </a:xfrm>
        <a:prstGeom prst="curvedConnector5">
          <a:avLst>
            <a:gd name="adj1" fmla="val -59546"/>
            <a:gd name="adj2" fmla="val 8137638"/>
            <a:gd name="adj3" fmla="val 159546"/>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552450</xdr:colOff>
      <xdr:row>70</xdr:row>
      <xdr:rowOff>38100</xdr:rowOff>
    </xdr:from>
    <xdr:to>
      <xdr:col>3</xdr:col>
      <xdr:colOff>428625</xdr:colOff>
      <xdr:row>72</xdr:row>
      <xdr:rowOff>142876</xdr:rowOff>
    </xdr:to>
    <xdr:sp macro="" textlink="">
      <xdr:nvSpPr>
        <xdr:cNvPr id="57" name="타원 56">
          <a:extLst>
            <a:ext uri="{FF2B5EF4-FFF2-40B4-BE49-F238E27FC236}">
              <a16:creationId xmlns:a16="http://schemas.microsoft.com/office/drawing/2014/main" id="{00000000-0008-0000-1100-000039000000}"/>
            </a:ext>
          </a:extLst>
        </xdr:cNvPr>
        <xdr:cNvSpPr/>
      </xdr:nvSpPr>
      <xdr:spPr>
        <a:xfrm>
          <a:off x="2609850" y="20288250"/>
          <a:ext cx="923925" cy="428626"/>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timer</a:t>
          </a:r>
          <a:endParaRPr lang="ko-KR" altLang="en-US" sz="1100"/>
        </a:p>
      </xdr:txBody>
    </xdr:sp>
    <xdr:clientData/>
  </xdr:twoCellAnchor>
  <xdr:twoCellAnchor>
    <xdr:from>
      <xdr:col>2</xdr:col>
      <xdr:colOff>523875</xdr:colOff>
      <xdr:row>75</xdr:row>
      <xdr:rowOff>66675</xdr:rowOff>
    </xdr:from>
    <xdr:to>
      <xdr:col>3</xdr:col>
      <xdr:colOff>419100</xdr:colOff>
      <xdr:row>78</xdr:row>
      <xdr:rowOff>9525</xdr:rowOff>
    </xdr:to>
    <xdr:sp macro="" textlink="">
      <xdr:nvSpPr>
        <xdr:cNvPr id="58" name="타원 57">
          <a:extLst>
            <a:ext uri="{FF2B5EF4-FFF2-40B4-BE49-F238E27FC236}">
              <a16:creationId xmlns:a16="http://schemas.microsoft.com/office/drawing/2014/main" id="{00000000-0008-0000-1100-00003A000000}"/>
            </a:ext>
          </a:extLst>
        </xdr:cNvPr>
        <xdr:cNvSpPr/>
      </xdr:nvSpPr>
      <xdr:spPr>
        <a:xfrm>
          <a:off x="2581275" y="21126450"/>
          <a:ext cx="942975" cy="428625"/>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SMB</a:t>
          </a:r>
          <a:endParaRPr lang="ko-KR" altLang="en-US" sz="1100"/>
        </a:p>
      </xdr:txBody>
    </xdr:sp>
    <xdr:clientData/>
  </xdr:twoCellAnchor>
  <xdr:twoCellAnchor>
    <xdr:from>
      <xdr:col>3</xdr:col>
      <xdr:colOff>274655</xdr:colOff>
      <xdr:row>75</xdr:row>
      <xdr:rowOff>135795</xdr:rowOff>
    </xdr:from>
    <xdr:to>
      <xdr:col>3</xdr:col>
      <xdr:colOff>287355</xdr:colOff>
      <xdr:row>77</xdr:row>
      <xdr:rowOff>115028</xdr:rowOff>
    </xdr:to>
    <xdr:cxnSp macro="">
      <xdr:nvCxnSpPr>
        <xdr:cNvPr id="59" name="구부러진 연결선 58">
          <a:extLst>
            <a:ext uri="{FF2B5EF4-FFF2-40B4-BE49-F238E27FC236}">
              <a16:creationId xmlns:a16="http://schemas.microsoft.com/office/drawing/2014/main" id="{00000000-0008-0000-1100-00003B000000}"/>
            </a:ext>
          </a:extLst>
        </xdr:cNvPr>
        <xdr:cNvCxnSpPr>
          <a:stCxn id="58" idx="7"/>
          <a:endCxn id="58" idx="5"/>
        </xdr:cNvCxnSpPr>
      </xdr:nvCxnSpPr>
      <xdr:spPr>
        <a:xfrm rot="16200000" flipH="1">
          <a:off x="3234613" y="21340762"/>
          <a:ext cx="303083" cy="12700"/>
        </a:xfrm>
        <a:prstGeom prst="curvedConnector5">
          <a:avLst>
            <a:gd name="adj1" fmla="val -75425"/>
            <a:gd name="adj2" fmla="val 8137638"/>
            <a:gd name="adj3" fmla="val 17542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286969</xdr:colOff>
      <xdr:row>70</xdr:row>
      <xdr:rowOff>107221</xdr:rowOff>
    </xdr:from>
    <xdr:to>
      <xdr:col>3</xdr:col>
      <xdr:colOff>299669</xdr:colOff>
      <xdr:row>72</xdr:row>
      <xdr:rowOff>86455</xdr:rowOff>
    </xdr:to>
    <xdr:cxnSp macro="">
      <xdr:nvCxnSpPr>
        <xdr:cNvPr id="60" name="구부러진 연결선 59">
          <a:extLst>
            <a:ext uri="{FF2B5EF4-FFF2-40B4-BE49-F238E27FC236}">
              <a16:creationId xmlns:a16="http://schemas.microsoft.com/office/drawing/2014/main" id="{00000000-0008-0000-1100-00003C000000}"/>
            </a:ext>
          </a:extLst>
        </xdr:cNvPr>
        <xdr:cNvCxnSpPr>
          <a:stCxn id="57" idx="7"/>
          <a:endCxn id="57" idx="5"/>
        </xdr:cNvCxnSpPr>
      </xdr:nvCxnSpPr>
      <xdr:spPr>
        <a:xfrm rot="16200000" flipH="1">
          <a:off x="3246927" y="20502563"/>
          <a:ext cx="303084" cy="12700"/>
        </a:xfrm>
        <a:prstGeom prst="curvedConnector5">
          <a:avLst>
            <a:gd name="adj1" fmla="val -75425"/>
            <a:gd name="adj2" fmla="val 8009598"/>
            <a:gd name="adj3" fmla="val 175425"/>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4610099</xdr:colOff>
      <xdr:row>43</xdr:row>
      <xdr:rowOff>1</xdr:rowOff>
    </xdr:from>
    <xdr:to>
      <xdr:col>3</xdr:col>
      <xdr:colOff>5372101</xdr:colOff>
      <xdr:row>46</xdr:row>
      <xdr:rowOff>0</xdr:rowOff>
    </xdr:to>
    <xdr:sp macro="" textlink="">
      <xdr:nvSpPr>
        <xdr:cNvPr id="61" name="타원 60">
          <a:extLst>
            <a:ext uri="{FF2B5EF4-FFF2-40B4-BE49-F238E27FC236}">
              <a16:creationId xmlns:a16="http://schemas.microsoft.com/office/drawing/2014/main" id="{00000000-0008-0000-1100-00003D000000}"/>
            </a:ext>
          </a:extLst>
        </xdr:cNvPr>
        <xdr:cNvSpPr/>
      </xdr:nvSpPr>
      <xdr:spPr>
        <a:xfrm>
          <a:off x="7715249" y="15878176"/>
          <a:ext cx="762002" cy="485774"/>
        </a:xfrm>
        <a:prstGeom prst="ellipse">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altLang="ko-KR" sz="1100"/>
            <a:t>FS</a:t>
          </a:r>
          <a:endParaRPr lang="ko-KR" altLang="en-US" sz="1100"/>
        </a:p>
      </xdr:txBody>
    </xdr:sp>
    <xdr:clientData/>
  </xdr:twoCellAnchor>
  <xdr:twoCellAnchor>
    <xdr:from>
      <xdr:col>3</xdr:col>
      <xdr:colOff>3457575</xdr:colOff>
      <xdr:row>42</xdr:row>
      <xdr:rowOff>161924</xdr:rowOff>
    </xdr:from>
    <xdr:to>
      <xdr:col>3</xdr:col>
      <xdr:colOff>4210050</xdr:colOff>
      <xdr:row>47</xdr:row>
      <xdr:rowOff>123824</xdr:rowOff>
    </xdr:to>
    <xdr:sp macro="" textlink="">
      <xdr:nvSpPr>
        <xdr:cNvPr id="62" name="직사각형 61">
          <a:extLst>
            <a:ext uri="{FF2B5EF4-FFF2-40B4-BE49-F238E27FC236}">
              <a16:creationId xmlns:a16="http://schemas.microsoft.com/office/drawing/2014/main" id="{00000000-0008-0000-1100-00003E000000}"/>
            </a:ext>
          </a:extLst>
        </xdr:cNvPr>
        <xdr:cNvSpPr/>
      </xdr:nvSpPr>
      <xdr:spPr>
        <a:xfrm>
          <a:off x="6562725" y="15878174"/>
          <a:ext cx="752475" cy="7715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FsQ</a:t>
          </a:r>
          <a:endParaRPr lang="ko-KR" altLang="en-US" sz="1100"/>
        </a:p>
      </xdr:txBody>
    </xdr:sp>
    <xdr:clientData/>
  </xdr:twoCellAnchor>
  <xdr:twoCellAnchor>
    <xdr:from>
      <xdr:col>3</xdr:col>
      <xdr:colOff>4210050</xdr:colOff>
      <xdr:row>44</xdr:row>
      <xdr:rowOff>80963</xdr:rowOff>
    </xdr:from>
    <xdr:to>
      <xdr:col>3</xdr:col>
      <xdr:colOff>4610099</xdr:colOff>
      <xdr:row>45</xdr:row>
      <xdr:rowOff>61912</xdr:rowOff>
    </xdr:to>
    <xdr:cxnSp macro="">
      <xdr:nvCxnSpPr>
        <xdr:cNvPr id="63" name="구부러진 연결선 62">
          <a:extLst>
            <a:ext uri="{FF2B5EF4-FFF2-40B4-BE49-F238E27FC236}">
              <a16:creationId xmlns:a16="http://schemas.microsoft.com/office/drawing/2014/main" id="{00000000-0008-0000-1100-00003F000000}"/>
            </a:ext>
          </a:extLst>
        </xdr:cNvPr>
        <xdr:cNvCxnSpPr>
          <a:stCxn id="62" idx="3"/>
          <a:endCxn id="61" idx="2"/>
        </xdr:cNvCxnSpPr>
      </xdr:nvCxnSpPr>
      <xdr:spPr>
        <a:xfrm flipV="1">
          <a:off x="7315200" y="16121063"/>
          <a:ext cx="400049" cy="142874"/>
        </a:xfrm>
        <a:prstGeom prst="curvedConnector3">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2409825</xdr:colOff>
      <xdr:row>40</xdr:row>
      <xdr:rowOff>14288</xdr:rowOff>
    </xdr:from>
    <xdr:to>
      <xdr:col>3</xdr:col>
      <xdr:colOff>3833813</xdr:colOff>
      <xdr:row>42</xdr:row>
      <xdr:rowOff>161924</xdr:rowOff>
    </xdr:to>
    <xdr:cxnSp macro="">
      <xdr:nvCxnSpPr>
        <xdr:cNvPr id="66" name="구부러진 연결선 65">
          <a:extLst>
            <a:ext uri="{FF2B5EF4-FFF2-40B4-BE49-F238E27FC236}">
              <a16:creationId xmlns:a16="http://schemas.microsoft.com/office/drawing/2014/main" id="{00000000-0008-0000-1100-000042000000}"/>
            </a:ext>
          </a:extLst>
        </xdr:cNvPr>
        <xdr:cNvCxnSpPr>
          <a:stCxn id="8" idx="6"/>
          <a:endCxn id="62" idx="0"/>
        </xdr:cNvCxnSpPr>
      </xdr:nvCxnSpPr>
      <xdr:spPr>
        <a:xfrm>
          <a:off x="5514975" y="15406688"/>
          <a:ext cx="1423988" cy="471486"/>
        </a:xfrm>
        <a:prstGeom prst="curvedConnector2">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2400300</xdr:colOff>
      <xdr:row>44</xdr:row>
      <xdr:rowOff>138113</xdr:rowOff>
    </xdr:from>
    <xdr:to>
      <xdr:col>3</xdr:col>
      <xdr:colOff>3457575</xdr:colOff>
      <xdr:row>45</xdr:row>
      <xdr:rowOff>61912</xdr:rowOff>
    </xdr:to>
    <xdr:cxnSp macro="">
      <xdr:nvCxnSpPr>
        <xdr:cNvPr id="92" name="구부러진 연결선 91">
          <a:extLst>
            <a:ext uri="{FF2B5EF4-FFF2-40B4-BE49-F238E27FC236}">
              <a16:creationId xmlns:a16="http://schemas.microsoft.com/office/drawing/2014/main" id="{00000000-0008-0000-1100-00005C000000}"/>
            </a:ext>
          </a:extLst>
        </xdr:cNvPr>
        <xdr:cNvCxnSpPr>
          <a:stCxn id="7" idx="6"/>
          <a:endCxn id="62" idx="1"/>
        </xdr:cNvCxnSpPr>
      </xdr:nvCxnSpPr>
      <xdr:spPr>
        <a:xfrm>
          <a:off x="5505450" y="16178213"/>
          <a:ext cx="1057275" cy="85724"/>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732590</xdr:colOff>
      <xdr:row>39</xdr:row>
      <xdr:rowOff>119600</xdr:rowOff>
    </xdr:from>
    <xdr:to>
      <xdr:col>3</xdr:col>
      <xdr:colOff>3833813</xdr:colOff>
      <xdr:row>47</xdr:row>
      <xdr:rowOff>123824</xdr:rowOff>
    </xdr:to>
    <xdr:cxnSp macro="">
      <xdr:nvCxnSpPr>
        <xdr:cNvPr id="105" name="구부러진 연결선 104">
          <a:extLst>
            <a:ext uri="{FF2B5EF4-FFF2-40B4-BE49-F238E27FC236}">
              <a16:creationId xmlns:a16="http://schemas.microsoft.com/office/drawing/2014/main" id="{00000000-0008-0000-1100-000069000000}"/>
            </a:ext>
          </a:extLst>
        </xdr:cNvPr>
        <xdr:cNvCxnSpPr>
          <a:stCxn id="11" idx="3"/>
          <a:endCxn id="62" idx="2"/>
        </xdr:cNvCxnSpPr>
      </xdr:nvCxnSpPr>
      <xdr:spPr>
        <a:xfrm rot="16200000" flipH="1">
          <a:off x="3533627" y="13244363"/>
          <a:ext cx="1299624" cy="5511048"/>
        </a:xfrm>
        <a:prstGeom prst="curvedConnector3">
          <a:avLst>
            <a:gd name="adj1" fmla="val 11759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3438525</xdr:colOff>
      <xdr:row>26</xdr:row>
      <xdr:rowOff>0</xdr:rowOff>
    </xdr:from>
    <xdr:to>
      <xdr:col>3</xdr:col>
      <xdr:colOff>4191000</xdr:colOff>
      <xdr:row>29</xdr:row>
      <xdr:rowOff>0</xdr:rowOff>
    </xdr:to>
    <xdr:sp macro="" textlink="">
      <xdr:nvSpPr>
        <xdr:cNvPr id="114" name="직사각형 113">
          <a:extLst>
            <a:ext uri="{FF2B5EF4-FFF2-40B4-BE49-F238E27FC236}">
              <a16:creationId xmlns:a16="http://schemas.microsoft.com/office/drawing/2014/main" id="{00000000-0008-0000-1100-000072000000}"/>
            </a:ext>
          </a:extLst>
        </xdr:cNvPr>
        <xdr:cNvSpPr/>
      </xdr:nvSpPr>
      <xdr:spPr>
        <a:xfrm>
          <a:off x="6543675" y="13125450"/>
          <a:ext cx="752475" cy="485775"/>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QualLog</a:t>
          </a:r>
          <a:endParaRPr lang="ko-KR" altLang="en-US" sz="1100"/>
        </a:p>
      </xdr:txBody>
    </xdr:sp>
    <xdr:clientData/>
  </xdr:twoCellAnchor>
  <xdr:twoCellAnchor>
    <xdr:from>
      <xdr:col>3</xdr:col>
      <xdr:colOff>2390774</xdr:colOff>
      <xdr:row>27</xdr:row>
      <xdr:rowOff>80963</xdr:rowOff>
    </xdr:from>
    <xdr:to>
      <xdr:col>3</xdr:col>
      <xdr:colOff>3438525</xdr:colOff>
      <xdr:row>31</xdr:row>
      <xdr:rowOff>61913</xdr:rowOff>
    </xdr:to>
    <xdr:cxnSp macro="">
      <xdr:nvCxnSpPr>
        <xdr:cNvPr id="115" name="구부러진 연결선 114">
          <a:extLst>
            <a:ext uri="{FF2B5EF4-FFF2-40B4-BE49-F238E27FC236}">
              <a16:creationId xmlns:a16="http://schemas.microsoft.com/office/drawing/2014/main" id="{00000000-0008-0000-1100-000073000000}"/>
            </a:ext>
          </a:extLst>
        </xdr:cNvPr>
        <xdr:cNvCxnSpPr>
          <a:stCxn id="9" idx="6"/>
          <a:endCxn id="114" idx="1"/>
        </xdr:cNvCxnSpPr>
      </xdr:nvCxnSpPr>
      <xdr:spPr>
        <a:xfrm flipV="1">
          <a:off x="5495924" y="13368338"/>
          <a:ext cx="1047751" cy="628650"/>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3</xdr:col>
      <xdr:colOff>1314450</xdr:colOff>
      <xdr:row>47</xdr:row>
      <xdr:rowOff>95250</xdr:rowOff>
    </xdr:from>
    <xdr:ext cx="786369" cy="264560"/>
    <xdr:sp macro="" textlink="">
      <xdr:nvSpPr>
        <xdr:cNvPr id="118" name="TextBox 117">
          <a:extLst>
            <a:ext uri="{FF2B5EF4-FFF2-40B4-BE49-F238E27FC236}">
              <a16:creationId xmlns:a16="http://schemas.microsoft.com/office/drawing/2014/main" id="{00000000-0008-0000-1100-000076000000}"/>
            </a:ext>
          </a:extLst>
        </xdr:cNvPr>
        <xdr:cNvSpPr txBox="1"/>
      </xdr:nvSpPr>
      <xdr:spPr>
        <a:xfrm>
          <a:off x="4419600" y="16621125"/>
          <a:ext cx="7863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pushEvent</a:t>
          </a:r>
          <a:endParaRPr lang="ko-KR" altLang="en-US" sz="1100"/>
        </a:p>
      </xdr:txBody>
    </xdr:sp>
    <xdr:clientData/>
  </xdr:oneCellAnchor>
  <xdr:oneCellAnchor>
    <xdr:from>
      <xdr:col>3</xdr:col>
      <xdr:colOff>2371725</xdr:colOff>
      <xdr:row>43</xdr:row>
      <xdr:rowOff>85725</xdr:rowOff>
    </xdr:from>
    <xdr:ext cx="1150956" cy="264560"/>
    <xdr:sp macro="" textlink="">
      <xdr:nvSpPr>
        <xdr:cNvPr id="127" name="TextBox 126">
          <a:extLst>
            <a:ext uri="{FF2B5EF4-FFF2-40B4-BE49-F238E27FC236}">
              <a16:creationId xmlns:a16="http://schemas.microsoft.com/office/drawing/2014/main" id="{00000000-0008-0000-1100-00007F000000}"/>
            </a:ext>
          </a:extLst>
        </xdr:cNvPr>
        <xdr:cNvSpPr txBox="1"/>
      </xdr:nvSpPr>
      <xdr:spPr>
        <a:xfrm>
          <a:off x="5476875" y="15963900"/>
          <a:ext cx="1150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disturbance data</a:t>
          </a:r>
          <a:endParaRPr lang="ko-KR" altLang="en-US" sz="1100"/>
        </a:p>
      </xdr:txBody>
    </xdr:sp>
    <xdr:clientData/>
  </xdr:oneCellAnchor>
  <xdr:oneCellAnchor>
    <xdr:from>
      <xdr:col>3</xdr:col>
      <xdr:colOff>2886075</xdr:colOff>
      <xdr:row>39</xdr:row>
      <xdr:rowOff>9525</xdr:rowOff>
    </xdr:from>
    <xdr:ext cx="1249445" cy="264560"/>
    <xdr:sp macro="" textlink="">
      <xdr:nvSpPr>
        <xdr:cNvPr id="128" name="TextBox 127">
          <a:extLst>
            <a:ext uri="{FF2B5EF4-FFF2-40B4-BE49-F238E27FC236}">
              <a16:creationId xmlns:a16="http://schemas.microsoft.com/office/drawing/2014/main" id="{00000000-0008-0000-1100-000080000000}"/>
            </a:ext>
          </a:extLst>
        </xdr:cNvPr>
        <xdr:cNvSpPr txBox="1"/>
      </xdr:nvSpPr>
      <xdr:spPr>
        <a:xfrm>
          <a:off x="5991225" y="15240000"/>
          <a:ext cx="1249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wave</a:t>
          </a:r>
          <a:r>
            <a:rPr lang="en-US" altLang="ko-KR" sz="1100" baseline="0"/>
            <a:t> capture</a:t>
          </a:r>
          <a:r>
            <a:rPr lang="en-US" altLang="ko-KR" sz="1100"/>
            <a:t> data</a:t>
          </a:r>
          <a:endParaRPr lang="ko-KR" altLang="en-US" sz="1100"/>
        </a:p>
      </xdr:txBody>
    </xdr:sp>
    <xdr:clientData/>
  </xdr:oneCellAnchor>
  <xdr:oneCellAnchor>
    <xdr:from>
      <xdr:col>3</xdr:col>
      <xdr:colOff>2838450</xdr:colOff>
      <xdr:row>34</xdr:row>
      <xdr:rowOff>133350</xdr:rowOff>
    </xdr:from>
    <xdr:ext cx="775469" cy="264560"/>
    <xdr:sp macro="" textlink="">
      <xdr:nvSpPr>
        <xdr:cNvPr id="130" name="TextBox 129">
          <a:extLst>
            <a:ext uri="{FF2B5EF4-FFF2-40B4-BE49-F238E27FC236}">
              <a16:creationId xmlns:a16="http://schemas.microsoft.com/office/drawing/2014/main" id="{00000000-0008-0000-1100-000082000000}"/>
            </a:ext>
          </a:extLst>
        </xdr:cNvPr>
        <xdr:cNvSpPr txBox="1"/>
      </xdr:nvSpPr>
      <xdr:spPr>
        <a:xfrm>
          <a:off x="5943600" y="14554200"/>
          <a:ext cx="7754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wave data</a:t>
          </a:r>
          <a:endParaRPr lang="ko-KR" altLang="en-US" sz="1100"/>
        </a:p>
      </xdr:txBody>
    </xdr:sp>
    <xdr:clientData/>
  </xdr:oneCellAnchor>
  <xdr:twoCellAnchor>
    <xdr:from>
      <xdr:col>3</xdr:col>
      <xdr:colOff>3429000</xdr:colOff>
      <xdr:row>30</xdr:row>
      <xdr:rowOff>9525</xdr:rowOff>
    </xdr:from>
    <xdr:to>
      <xdr:col>3</xdr:col>
      <xdr:colOff>4181475</xdr:colOff>
      <xdr:row>33</xdr:row>
      <xdr:rowOff>9525</xdr:rowOff>
    </xdr:to>
    <xdr:sp macro="" textlink="">
      <xdr:nvSpPr>
        <xdr:cNvPr id="131" name="직사각형 130">
          <a:extLst>
            <a:ext uri="{FF2B5EF4-FFF2-40B4-BE49-F238E27FC236}">
              <a16:creationId xmlns:a16="http://schemas.microsoft.com/office/drawing/2014/main" id="{00000000-0008-0000-1100-000083000000}"/>
            </a:ext>
          </a:extLst>
        </xdr:cNvPr>
        <xdr:cNvSpPr/>
      </xdr:nvSpPr>
      <xdr:spPr>
        <a:xfrm>
          <a:off x="6534150" y="13782675"/>
          <a:ext cx="752475" cy="485775"/>
        </a:xfrm>
        <a:prstGeom prst="rect">
          <a:avLst/>
        </a:prstGeom>
        <a:solidFill>
          <a:schemeClr val="accent4">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altLang="ko-KR" sz="1100"/>
            <a:t>FRAM</a:t>
          </a:r>
          <a:endParaRPr lang="ko-KR" altLang="en-US" sz="1100"/>
        </a:p>
      </xdr:txBody>
    </xdr:sp>
    <xdr:clientData/>
  </xdr:twoCellAnchor>
  <xdr:twoCellAnchor>
    <xdr:from>
      <xdr:col>3</xdr:col>
      <xdr:colOff>2390775</xdr:colOff>
      <xdr:row>31</xdr:row>
      <xdr:rowOff>90488</xdr:rowOff>
    </xdr:from>
    <xdr:to>
      <xdr:col>3</xdr:col>
      <xdr:colOff>3429000</xdr:colOff>
      <xdr:row>35</xdr:row>
      <xdr:rowOff>123826</xdr:rowOff>
    </xdr:to>
    <xdr:cxnSp macro="">
      <xdr:nvCxnSpPr>
        <xdr:cNvPr id="132" name="구부러진 연결선 131">
          <a:extLst>
            <a:ext uri="{FF2B5EF4-FFF2-40B4-BE49-F238E27FC236}">
              <a16:creationId xmlns:a16="http://schemas.microsoft.com/office/drawing/2014/main" id="{00000000-0008-0000-1100-000084000000}"/>
            </a:ext>
          </a:extLst>
        </xdr:cNvPr>
        <xdr:cNvCxnSpPr>
          <a:stCxn id="10" idx="6"/>
          <a:endCxn id="131" idx="1"/>
        </xdr:cNvCxnSpPr>
      </xdr:nvCxnSpPr>
      <xdr:spPr>
        <a:xfrm flipV="1">
          <a:off x="5495925" y="14025563"/>
          <a:ext cx="1038225" cy="681038"/>
        </a:xfrm>
        <a:prstGeom prst="curvedConnector3">
          <a:avLst>
            <a:gd name="adj1" fmla="val 50000"/>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2</xdr:col>
      <xdr:colOff>381000</xdr:colOff>
      <xdr:row>39</xdr:row>
      <xdr:rowOff>57150</xdr:rowOff>
    </xdr:from>
    <xdr:ext cx="566950" cy="264560"/>
    <xdr:sp macro="" textlink="">
      <xdr:nvSpPr>
        <xdr:cNvPr id="140" name="TextBox 139">
          <a:extLst>
            <a:ext uri="{FF2B5EF4-FFF2-40B4-BE49-F238E27FC236}">
              <a16:creationId xmlns:a16="http://schemas.microsoft.com/office/drawing/2014/main" id="{00000000-0008-0000-1100-00008C000000}"/>
            </a:ext>
          </a:extLst>
        </xdr:cNvPr>
        <xdr:cNvSpPr txBox="1"/>
      </xdr:nvSpPr>
      <xdr:spPr>
        <a:xfrm>
          <a:off x="2438400" y="15287625"/>
          <a:ext cx="5669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200ms</a:t>
          </a:r>
          <a:endParaRPr lang="ko-KR" altLang="en-US" sz="1100"/>
        </a:p>
      </xdr:txBody>
    </xdr:sp>
    <xdr:clientData/>
  </xdr:oneCellAnchor>
  <xdr:twoCellAnchor>
    <xdr:from>
      <xdr:col>1</xdr:col>
      <xdr:colOff>600074</xdr:colOff>
      <xdr:row>37</xdr:row>
      <xdr:rowOff>85726</xdr:rowOff>
    </xdr:from>
    <xdr:to>
      <xdr:col>1</xdr:col>
      <xdr:colOff>1052512</xdr:colOff>
      <xdr:row>38</xdr:row>
      <xdr:rowOff>133351</xdr:rowOff>
    </xdr:to>
    <xdr:cxnSp macro="">
      <xdr:nvCxnSpPr>
        <xdr:cNvPr id="141" name="구부러진 연결선 140">
          <a:extLst>
            <a:ext uri="{FF2B5EF4-FFF2-40B4-BE49-F238E27FC236}">
              <a16:creationId xmlns:a16="http://schemas.microsoft.com/office/drawing/2014/main" id="{00000000-0008-0000-1100-00008D000000}"/>
            </a:ext>
          </a:extLst>
        </xdr:cNvPr>
        <xdr:cNvCxnSpPr>
          <a:stCxn id="11" idx="2"/>
          <a:endCxn id="11" idx="0"/>
        </xdr:cNvCxnSpPr>
      </xdr:nvCxnSpPr>
      <xdr:spPr>
        <a:xfrm rot="10800000" flipH="1">
          <a:off x="1295399" y="14992351"/>
          <a:ext cx="452438" cy="209550"/>
        </a:xfrm>
        <a:prstGeom prst="curvedConnector4">
          <a:avLst>
            <a:gd name="adj1" fmla="val -136842"/>
            <a:gd name="adj2" fmla="val 290909"/>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oneCellAnchor>
    <xdr:from>
      <xdr:col>1</xdr:col>
      <xdr:colOff>104775</xdr:colOff>
      <xdr:row>33</xdr:row>
      <xdr:rowOff>66675</xdr:rowOff>
    </xdr:from>
    <xdr:ext cx="1206869" cy="264560"/>
    <xdr:sp macro="" textlink="">
      <xdr:nvSpPr>
        <xdr:cNvPr id="149" name="TextBox 148">
          <a:extLst>
            <a:ext uri="{FF2B5EF4-FFF2-40B4-BE49-F238E27FC236}">
              <a16:creationId xmlns:a16="http://schemas.microsoft.com/office/drawing/2014/main" id="{00000000-0008-0000-1100-000095000000}"/>
            </a:ext>
          </a:extLst>
        </xdr:cNvPr>
        <xdr:cNvSpPr txBox="1"/>
      </xdr:nvSpPr>
      <xdr:spPr>
        <a:xfrm>
          <a:off x="800100" y="14325600"/>
          <a:ext cx="1206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1100"/>
            <a:t>chkSagSwell(8ms)</a:t>
          </a:r>
          <a:endParaRPr lang="ko-KR" altLang="en-US" sz="1100"/>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523219</xdr:colOff>
      <xdr:row>20</xdr:row>
      <xdr:rowOff>199476</xdr:rowOff>
    </xdr:to>
    <xdr:pic>
      <xdr:nvPicPr>
        <xdr:cNvPr id="2" name="그림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0" y="0"/>
          <a:ext cx="5247619" cy="4390476"/>
        </a:xfrm>
        <a:prstGeom prst="rect">
          <a:avLst/>
        </a:prstGeom>
      </xdr:spPr>
    </xdr:pic>
    <xdr:clientData/>
  </xdr:twoCellAnchor>
  <xdr:twoCellAnchor editAs="oneCell">
    <xdr:from>
      <xdr:col>0</xdr:col>
      <xdr:colOff>0</xdr:colOff>
      <xdr:row>22</xdr:row>
      <xdr:rowOff>0</xdr:rowOff>
    </xdr:from>
    <xdr:to>
      <xdr:col>6</xdr:col>
      <xdr:colOff>523219</xdr:colOff>
      <xdr:row>42</xdr:row>
      <xdr:rowOff>199476</xdr:rowOff>
    </xdr:to>
    <xdr:pic>
      <xdr:nvPicPr>
        <xdr:cNvPr id="3" name="그림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0" y="4610100"/>
          <a:ext cx="5247619" cy="4390476"/>
        </a:xfrm>
        <a:prstGeom prst="rect">
          <a:avLst/>
        </a:prstGeom>
      </xdr:spPr>
    </xdr:pic>
    <xdr:clientData/>
  </xdr:twoCellAnchor>
  <xdr:twoCellAnchor editAs="oneCell">
    <xdr:from>
      <xdr:col>0</xdr:col>
      <xdr:colOff>0</xdr:colOff>
      <xdr:row>44</xdr:row>
      <xdr:rowOff>0</xdr:rowOff>
    </xdr:from>
    <xdr:to>
      <xdr:col>6</xdr:col>
      <xdr:colOff>523219</xdr:colOff>
      <xdr:row>64</xdr:row>
      <xdr:rowOff>199476</xdr:rowOff>
    </xdr:to>
    <xdr:pic>
      <xdr:nvPicPr>
        <xdr:cNvPr id="4" name="그림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a:stretch>
          <a:fillRect/>
        </a:stretch>
      </xdr:blipFill>
      <xdr:spPr>
        <a:xfrm>
          <a:off x="0" y="9220200"/>
          <a:ext cx="5247619" cy="4390476"/>
        </a:xfrm>
        <a:prstGeom prst="rect">
          <a:avLst/>
        </a:prstGeom>
      </xdr:spPr>
    </xdr:pic>
    <xdr:clientData/>
  </xdr:twoCellAnchor>
  <xdr:twoCellAnchor editAs="oneCell">
    <xdr:from>
      <xdr:col>8</xdr:col>
      <xdr:colOff>0</xdr:colOff>
      <xdr:row>0</xdr:row>
      <xdr:rowOff>0</xdr:rowOff>
    </xdr:from>
    <xdr:to>
      <xdr:col>15</xdr:col>
      <xdr:colOff>447019</xdr:colOff>
      <xdr:row>20</xdr:row>
      <xdr:rowOff>199476</xdr:rowOff>
    </xdr:to>
    <xdr:pic>
      <xdr:nvPicPr>
        <xdr:cNvPr id="5" name="그림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4"/>
        <a:stretch>
          <a:fillRect/>
        </a:stretch>
      </xdr:blipFill>
      <xdr:spPr>
        <a:xfrm>
          <a:off x="5610225" y="0"/>
          <a:ext cx="5247619" cy="4390476"/>
        </a:xfrm>
        <a:prstGeom prst="rect">
          <a:avLst/>
        </a:prstGeom>
      </xdr:spPr>
    </xdr:pic>
    <xdr:clientData/>
  </xdr:twoCellAnchor>
  <xdr:twoCellAnchor editAs="oneCell">
    <xdr:from>
      <xdr:col>8</xdr:col>
      <xdr:colOff>0</xdr:colOff>
      <xdr:row>22</xdr:row>
      <xdr:rowOff>0</xdr:rowOff>
    </xdr:from>
    <xdr:to>
      <xdr:col>15</xdr:col>
      <xdr:colOff>447019</xdr:colOff>
      <xdr:row>42</xdr:row>
      <xdr:rowOff>199476</xdr:rowOff>
    </xdr:to>
    <xdr:pic>
      <xdr:nvPicPr>
        <xdr:cNvPr id="6" name="그림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5"/>
        <a:stretch>
          <a:fillRect/>
        </a:stretch>
      </xdr:blipFill>
      <xdr:spPr>
        <a:xfrm>
          <a:off x="5610225" y="4610100"/>
          <a:ext cx="5247619" cy="4390476"/>
        </a:xfrm>
        <a:prstGeom prst="rect">
          <a:avLst/>
        </a:prstGeom>
      </xdr:spPr>
    </xdr:pic>
    <xdr:clientData/>
  </xdr:twoCellAnchor>
  <xdr:twoCellAnchor editAs="oneCell">
    <xdr:from>
      <xdr:col>8</xdr:col>
      <xdr:colOff>0</xdr:colOff>
      <xdr:row>44</xdr:row>
      <xdr:rowOff>0</xdr:rowOff>
    </xdr:from>
    <xdr:to>
      <xdr:col>15</xdr:col>
      <xdr:colOff>447019</xdr:colOff>
      <xdr:row>64</xdr:row>
      <xdr:rowOff>199476</xdr:rowOff>
    </xdr:to>
    <xdr:pic>
      <xdr:nvPicPr>
        <xdr:cNvPr id="7" name="그림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6"/>
        <a:stretch>
          <a:fillRect/>
        </a:stretch>
      </xdr:blipFill>
      <xdr:spPr>
        <a:xfrm>
          <a:off x="5610225" y="9220200"/>
          <a:ext cx="5247619" cy="4390476"/>
        </a:xfrm>
        <a:prstGeom prst="rect">
          <a:avLst/>
        </a:prstGeom>
      </xdr:spPr>
    </xdr:pic>
    <xdr:clientData/>
  </xdr:twoCellAnchor>
  <xdr:twoCellAnchor>
    <xdr:from>
      <xdr:col>8</xdr:col>
      <xdr:colOff>371475</xdr:colOff>
      <xdr:row>46</xdr:row>
      <xdr:rowOff>180975</xdr:rowOff>
    </xdr:from>
    <xdr:to>
      <xdr:col>9</xdr:col>
      <xdr:colOff>419100</xdr:colOff>
      <xdr:row>46</xdr:row>
      <xdr:rowOff>190500</xdr:rowOff>
    </xdr:to>
    <xdr:cxnSp macro="">
      <xdr:nvCxnSpPr>
        <xdr:cNvPr id="14" name="직선 화살표 연결선 13">
          <a:extLst>
            <a:ext uri="{FF2B5EF4-FFF2-40B4-BE49-F238E27FC236}">
              <a16:creationId xmlns:a16="http://schemas.microsoft.com/office/drawing/2014/main" id="{00000000-0008-0000-1200-00000E000000}"/>
            </a:ext>
          </a:extLst>
        </xdr:cNvPr>
        <xdr:cNvCxnSpPr/>
      </xdr:nvCxnSpPr>
      <xdr:spPr>
        <a:xfrm flipV="1">
          <a:off x="5981700" y="9820275"/>
          <a:ext cx="73342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19050</xdr:colOff>
      <xdr:row>46</xdr:row>
      <xdr:rowOff>190500</xdr:rowOff>
    </xdr:from>
    <xdr:to>
      <xdr:col>8</xdr:col>
      <xdr:colOff>381000</xdr:colOff>
      <xdr:row>49</xdr:row>
      <xdr:rowOff>180975</xdr:rowOff>
    </xdr:to>
    <xdr:cxnSp macro="">
      <xdr:nvCxnSpPr>
        <xdr:cNvPr id="15" name="직선 화살표 연결선 14">
          <a:extLst>
            <a:ext uri="{FF2B5EF4-FFF2-40B4-BE49-F238E27FC236}">
              <a16:creationId xmlns:a16="http://schemas.microsoft.com/office/drawing/2014/main" id="{00000000-0008-0000-1200-00000F000000}"/>
            </a:ext>
          </a:extLst>
        </xdr:cNvPr>
        <xdr:cNvCxnSpPr/>
      </xdr:nvCxnSpPr>
      <xdr:spPr>
        <a:xfrm flipH="1">
          <a:off x="5629275" y="9829800"/>
          <a:ext cx="361950" cy="619125"/>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0</xdr:colOff>
      <xdr:row>44</xdr:row>
      <xdr:rowOff>0</xdr:rowOff>
    </xdr:from>
    <xdr:to>
      <xdr:col>8</xdr:col>
      <xdr:colOff>381000</xdr:colOff>
      <xdr:row>47</xdr:row>
      <xdr:rowOff>0</xdr:rowOff>
    </xdr:to>
    <xdr:cxnSp macro="">
      <xdr:nvCxnSpPr>
        <xdr:cNvPr id="16" name="직선 화살표 연결선 15">
          <a:extLst>
            <a:ext uri="{FF2B5EF4-FFF2-40B4-BE49-F238E27FC236}">
              <a16:creationId xmlns:a16="http://schemas.microsoft.com/office/drawing/2014/main" id="{00000000-0008-0000-1200-000010000000}"/>
            </a:ext>
          </a:extLst>
        </xdr:cNvPr>
        <xdr:cNvCxnSpPr/>
      </xdr:nvCxnSpPr>
      <xdr:spPr>
        <a:xfrm flipH="1" flipV="1">
          <a:off x="5610225" y="9220200"/>
          <a:ext cx="381000" cy="628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79</xdr:row>
      <xdr:rowOff>114301</xdr:rowOff>
    </xdr:from>
    <xdr:to>
      <xdr:col>6</xdr:col>
      <xdr:colOff>561975</xdr:colOff>
      <xdr:row>83</xdr:row>
      <xdr:rowOff>1</xdr:rowOff>
    </xdr:to>
    <xdr:cxnSp macro="">
      <xdr:nvCxnSpPr>
        <xdr:cNvPr id="117" name="직선 화살표 연결선 116">
          <a:extLst>
            <a:ext uri="{FF2B5EF4-FFF2-40B4-BE49-F238E27FC236}">
              <a16:creationId xmlns:a16="http://schemas.microsoft.com/office/drawing/2014/main" id="{00000000-0008-0000-1200-000075000000}"/>
            </a:ext>
          </a:extLst>
        </xdr:cNvPr>
        <xdr:cNvCxnSpPr/>
      </xdr:nvCxnSpPr>
      <xdr:spPr>
        <a:xfrm flipV="1">
          <a:off x="4038600" y="16668751"/>
          <a:ext cx="1247775" cy="7239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676275</xdr:colOff>
      <xdr:row>75</xdr:row>
      <xdr:rowOff>190500</xdr:rowOff>
    </xdr:from>
    <xdr:to>
      <xdr:col>5</xdr:col>
      <xdr:colOff>1</xdr:colOff>
      <xdr:row>83</xdr:row>
      <xdr:rowOff>9526</xdr:rowOff>
    </xdr:to>
    <xdr:cxnSp macro="">
      <xdr:nvCxnSpPr>
        <xdr:cNvPr id="118" name="직선 화살표 연결선 117">
          <a:extLst>
            <a:ext uri="{FF2B5EF4-FFF2-40B4-BE49-F238E27FC236}">
              <a16:creationId xmlns:a16="http://schemas.microsoft.com/office/drawing/2014/main" id="{00000000-0008-0000-1200-000076000000}"/>
            </a:ext>
          </a:extLst>
        </xdr:cNvPr>
        <xdr:cNvCxnSpPr/>
      </xdr:nvCxnSpPr>
      <xdr:spPr>
        <a:xfrm flipH="1" flipV="1">
          <a:off x="4029075" y="15906750"/>
          <a:ext cx="9526" cy="14954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285750</xdr:colOff>
      <xdr:row>79</xdr:row>
      <xdr:rowOff>114300</xdr:rowOff>
    </xdr:from>
    <xdr:to>
      <xdr:col>5</xdr:col>
      <xdr:colOff>0</xdr:colOff>
      <xdr:row>83</xdr:row>
      <xdr:rowOff>0</xdr:rowOff>
    </xdr:to>
    <xdr:cxnSp macro="">
      <xdr:nvCxnSpPr>
        <xdr:cNvPr id="119" name="직선 화살표 연결선 118">
          <a:extLst>
            <a:ext uri="{FF2B5EF4-FFF2-40B4-BE49-F238E27FC236}">
              <a16:creationId xmlns:a16="http://schemas.microsoft.com/office/drawing/2014/main" id="{00000000-0008-0000-1200-000077000000}"/>
            </a:ext>
          </a:extLst>
        </xdr:cNvPr>
        <xdr:cNvCxnSpPr/>
      </xdr:nvCxnSpPr>
      <xdr:spPr>
        <a:xfrm flipH="1" flipV="1">
          <a:off x="2803922" y="16574691"/>
          <a:ext cx="1238250" cy="719137"/>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xdr:col>
      <xdr:colOff>9525</xdr:colOff>
      <xdr:row>83</xdr:row>
      <xdr:rowOff>0</xdr:rowOff>
    </xdr:from>
    <xdr:to>
      <xdr:col>6</xdr:col>
      <xdr:colOff>28575</xdr:colOff>
      <xdr:row>83</xdr:row>
      <xdr:rowOff>0</xdr:rowOff>
    </xdr:to>
    <xdr:cxnSp macro="">
      <xdr:nvCxnSpPr>
        <xdr:cNvPr id="128" name="직선 화살표 연결선 127">
          <a:extLst>
            <a:ext uri="{FF2B5EF4-FFF2-40B4-BE49-F238E27FC236}">
              <a16:creationId xmlns:a16="http://schemas.microsoft.com/office/drawing/2014/main" id="{00000000-0008-0000-1200-000080000000}"/>
            </a:ext>
          </a:extLst>
        </xdr:cNvPr>
        <xdr:cNvCxnSpPr/>
      </xdr:nvCxnSpPr>
      <xdr:spPr>
        <a:xfrm>
          <a:off x="4048125" y="17392650"/>
          <a:ext cx="704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342900</xdr:colOff>
      <xdr:row>80</xdr:row>
      <xdr:rowOff>0</xdr:rowOff>
    </xdr:from>
    <xdr:to>
      <xdr:col>5</xdr:col>
      <xdr:colOff>19051</xdr:colOff>
      <xdr:row>83</xdr:row>
      <xdr:rowOff>9526</xdr:rowOff>
    </xdr:to>
    <xdr:cxnSp macro="">
      <xdr:nvCxnSpPr>
        <xdr:cNvPr id="129" name="직선 화살표 연결선 128">
          <a:extLst>
            <a:ext uri="{FF2B5EF4-FFF2-40B4-BE49-F238E27FC236}">
              <a16:creationId xmlns:a16="http://schemas.microsoft.com/office/drawing/2014/main" id="{00000000-0008-0000-1200-000081000000}"/>
            </a:ext>
          </a:extLst>
        </xdr:cNvPr>
        <xdr:cNvCxnSpPr/>
      </xdr:nvCxnSpPr>
      <xdr:spPr>
        <a:xfrm flipH="1" flipV="1">
          <a:off x="3695700" y="16764000"/>
          <a:ext cx="361951" cy="6381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342901</xdr:colOff>
      <xdr:row>82</xdr:row>
      <xdr:rowOff>200025</xdr:rowOff>
    </xdr:from>
    <xdr:to>
      <xdr:col>5</xdr:col>
      <xdr:colOff>19050</xdr:colOff>
      <xdr:row>85</xdr:row>
      <xdr:rowOff>180976</xdr:rowOff>
    </xdr:to>
    <xdr:cxnSp macro="">
      <xdr:nvCxnSpPr>
        <xdr:cNvPr id="130" name="직선 화살표 연결선 129">
          <a:extLst>
            <a:ext uri="{FF2B5EF4-FFF2-40B4-BE49-F238E27FC236}">
              <a16:creationId xmlns:a16="http://schemas.microsoft.com/office/drawing/2014/main" id="{00000000-0008-0000-1200-000082000000}"/>
            </a:ext>
          </a:extLst>
        </xdr:cNvPr>
        <xdr:cNvCxnSpPr/>
      </xdr:nvCxnSpPr>
      <xdr:spPr>
        <a:xfrm flipH="1">
          <a:off x="3695701" y="17383125"/>
          <a:ext cx="361949" cy="609601"/>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cloud\onedrive.cskang.nteksys\OneDrive\&#47928;&#49436;\gems7300\&#51204;&#50517;&#54408;&#51656;&#54868;&#51068;%20&#54805;&#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21">
          <cell r="C21">
            <v>0</v>
          </cell>
        </row>
      </sheetData>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
  <sheetViews>
    <sheetView workbookViewId="0">
      <selection activeCell="B17" sqref="B17"/>
    </sheetView>
  </sheetViews>
  <sheetFormatPr defaultColWidth="9" defaultRowHeight="13.5"/>
  <cols>
    <col min="1" max="1" width="12.375" style="5" customWidth="1"/>
    <col min="2" max="2" width="40.125" style="5" customWidth="1"/>
    <col min="3" max="16384" width="9" style="5"/>
  </cols>
  <sheetData>
    <row r="1" spans="1:2" ht="20.25" customHeight="1"/>
    <row r="2" spans="1:2" ht="20.25" customHeight="1">
      <c r="A2" s="424">
        <v>45644</v>
      </c>
      <c r="B2" s="3" t="s">
        <v>2301</v>
      </c>
    </row>
    <row r="3" spans="1:2" ht="20.25" customHeight="1">
      <c r="A3" s="424">
        <f t="shared" ref="A3:A18" ca="1" si="0">TODAY()</f>
        <v>46153</v>
      </c>
      <c r="B3" s="3"/>
    </row>
    <row r="4" spans="1:2" ht="20.25" customHeight="1">
      <c r="A4" s="424">
        <f t="shared" ca="1" si="0"/>
        <v>46153</v>
      </c>
      <c r="B4" s="3"/>
    </row>
    <row r="5" spans="1:2" ht="20.25" customHeight="1">
      <c r="A5" s="424">
        <f t="shared" ca="1" si="0"/>
        <v>46153</v>
      </c>
      <c r="B5" s="3"/>
    </row>
    <row r="6" spans="1:2" ht="20.25" customHeight="1">
      <c r="A6" s="424">
        <f t="shared" ca="1" si="0"/>
        <v>46153</v>
      </c>
      <c r="B6" s="3"/>
    </row>
    <row r="7" spans="1:2" ht="20.25" customHeight="1">
      <c r="A7" s="424">
        <f t="shared" ca="1" si="0"/>
        <v>46153</v>
      </c>
      <c r="B7" s="3"/>
    </row>
    <row r="8" spans="1:2" ht="20.25" customHeight="1">
      <c r="A8" s="424">
        <f t="shared" ca="1" si="0"/>
        <v>46153</v>
      </c>
      <c r="B8" s="3"/>
    </row>
    <row r="9" spans="1:2" ht="20.25" customHeight="1">
      <c r="A9" s="424">
        <f t="shared" ca="1" si="0"/>
        <v>46153</v>
      </c>
      <c r="B9" s="3"/>
    </row>
    <row r="10" spans="1:2" ht="20.25" customHeight="1">
      <c r="A10" s="424">
        <f t="shared" ca="1" si="0"/>
        <v>46153</v>
      </c>
      <c r="B10" s="3"/>
    </row>
    <row r="11" spans="1:2" ht="20.25" customHeight="1">
      <c r="A11" s="424">
        <f t="shared" ca="1" si="0"/>
        <v>46153</v>
      </c>
      <c r="B11" s="3"/>
    </row>
    <row r="12" spans="1:2" ht="20.25" customHeight="1">
      <c r="A12" s="424">
        <f t="shared" ca="1" si="0"/>
        <v>46153</v>
      </c>
      <c r="B12" s="3"/>
    </row>
    <row r="13" spans="1:2" ht="20.25" customHeight="1">
      <c r="A13" s="424">
        <f t="shared" ca="1" si="0"/>
        <v>46153</v>
      </c>
      <c r="B13" s="3"/>
    </row>
    <row r="14" spans="1:2" ht="20.25" customHeight="1">
      <c r="A14" s="424">
        <f t="shared" ca="1" si="0"/>
        <v>46153</v>
      </c>
      <c r="B14" s="425"/>
    </row>
    <row r="15" spans="1:2" ht="20.25" customHeight="1">
      <c r="A15" s="424">
        <f t="shared" ca="1" si="0"/>
        <v>46153</v>
      </c>
      <c r="B15" s="425"/>
    </row>
    <row r="16" spans="1:2" ht="20.25" customHeight="1">
      <c r="A16" s="424">
        <f t="shared" ca="1" si="0"/>
        <v>46153</v>
      </c>
      <c r="B16" s="3"/>
    </row>
    <row r="17" spans="1:2" ht="20.25" customHeight="1">
      <c r="A17" s="424">
        <f t="shared" ca="1" si="0"/>
        <v>46153</v>
      </c>
      <c r="B17" s="3"/>
    </row>
    <row r="18" spans="1:2" ht="20.25" customHeight="1">
      <c r="A18" s="424">
        <f t="shared" ca="1" si="0"/>
        <v>46153</v>
      </c>
      <c r="B18" s="3"/>
    </row>
    <row r="19" spans="1:2" ht="20.25" customHeight="1"/>
    <row r="20" spans="1:2" ht="20.25" customHeight="1"/>
    <row r="21" spans="1:2" ht="20.25" customHeight="1"/>
    <row r="22" spans="1:2" ht="20.25" customHeight="1"/>
    <row r="23" spans="1:2" ht="20.25" customHeight="1"/>
    <row r="24" spans="1:2" ht="20.25" customHeight="1"/>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6"/>
  <sheetViews>
    <sheetView topLeftCell="A46" zoomScaleNormal="100" workbookViewId="0">
      <selection activeCell="C75" sqref="C75"/>
    </sheetView>
  </sheetViews>
  <sheetFormatPr defaultColWidth="9" defaultRowHeight="13.5" customHeight="1"/>
  <cols>
    <col min="1" max="1" width="7.375" style="60" customWidth="1"/>
    <col min="2" max="2" width="12.5" style="60" customWidth="1"/>
    <col min="3" max="3" width="20.5" style="372" bestFit="1" customWidth="1"/>
    <col min="4" max="4" width="20.25" style="60" customWidth="1"/>
    <col min="5" max="5" width="5" style="60" customWidth="1"/>
    <col min="6" max="6" width="5.125" style="60" customWidth="1"/>
    <col min="7" max="7" width="8" style="60" customWidth="1"/>
    <col min="8" max="8" width="7.875" style="60" bestFit="1" customWidth="1"/>
    <col min="9" max="12" width="8.625" style="80" customWidth="1"/>
    <col min="13" max="13" width="8.625" style="60" customWidth="1"/>
    <col min="14" max="16384" width="9" style="60"/>
  </cols>
  <sheetData>
    <row r="1" spans="1:13" ht="27.75" customHeight="1">
      <c r="A1" s="369" t="s">
        <v>2199</v>
      </c>
      <c r="B1" s="369" t="s">
        <v>2211</v>
      </c>
      <c r="C1" s="369" t="s">
        <v>2197</v>
      </c>
      <c r="D1" s="369" t="s">
        <v>2293</v>
      </c>
      <c r="E1" s="369" t="s">
        <v>2334</v>
      </c>
      <c r="F1" s="369" t="s">
        <v>2335</v>
      </c>
      <c r="G1" s="369" t="s">
        <v>2203</v>
      </c>
      <c r="H1" s="369" t="s">
        <v>2212</v>
      </c>
      <c r="I1" s="369" t="s">
        <v>2200</v>
      </c>
      <c r="J1" s="369" t="s">
        <v>2294</v>
      </c>
      <c r="K1" s="369" t="s">
        <v>2295</v>
      </c>
      <c r="L1" s="369" t="s">
        <v>2201</v>
      </c>
      <c r="M1" s="369" t="s">
        <v>2202</v>
      </c>
    </row>
    <row r="2" spans="1:13" ht="15.95" customHeight="1">
      <c r="A2" s="474" t="s">
        <v>234</v>
      </c>
      <c r="B2" s="474"/>
      <c r="C2" s="474"/>
      <c r="D2" s="474"/>
      <c r="E2" s="474"/>
      <c r="F2" s="474"/>
      <c r="G2" s="474"/>
      <c r="H2" s="474"/>
      <c r="I2" s="474"/>
      <c r="J2" s="474"/>
      <c r="K2" s="474"/>
      <c r="L2" s="474"/>
      <c r="M2" s="474"/>
    </row>
    <row r="3" spans="1:13" s="374" customFormat="1" ht="15.95" customHeight="1">
      <c r="A3" s="373">
        <v>7000</v>
      </c>
      <c r="B3" s="475" t="s">
        <v>2300</v>
      </c>
      <c r="C3" s="421" t="s">
        <v>110</v>
      </c>
      <c r="D3" s="3"/>
      <c r="E3" s="1"/>
      <c r="F3" s="1"/>
      <c r="G3" s="1"/>
      <c r="H3" s="1" t="s">
        <v>2215</v>
      </c>
      <c r="I3" s="1" t="s">
        <v>260</v>
      </c>
      <c r="J3" s="1"/>
      <c r="K3" s="1"/>
      <c r="L3" s="1">
        <v>2</v>
      </c>
      <c r="M3" s="375">
        <v>1</v>
      </c>
    </row>
    <row r="4" spans="1:13" s="374" customFormat="1" ht="15.95" customHeight="1">
      <c r="A4" s="421">
        <f t="shared" ref="A4:A16" si="0">A3+(L3*M3)</f>
        <v>7002</v>
      </c>
      <c r="B4" s="475"/>
      <c r="C4" s="421" t="s">
        <v>2285</v>
      </c>
      <c r="D4" s="3"/>
      <c r="E4" s="1"/>
      <c r="F4" s="1"/>
      <c r="G4" s="1"/>
      <c r="H4" s="1" t="s">
        <v>2215</v>
      </c>
      <c r="I4" s="79" t="s">
        <v>2296</v>
      </c>
      <c r="J4" s="1"/>
      <c r="K4" s="1"/>
      <c r="L4" s="1">
        <v>1</v>
      </c>
      <c r="M4" s="375">
        <v>1</v>
      </c>
    </row>
    <row r="5" spans="1:13" s="374" customFormat="1" ht="15.95" customHeight="1">
      <c r="A5" s="421">
        <f t="shared" si="0"/>
        <v>7003</v>
      </c>
      <c r="B5" s="475"/>
      <c r="C5" s="1" t="s">
        <v>2286</v>
      </c>
      <c r="D5" s="3"/>
      <c r="E5" s="1"/>
      <c r="F5" s="1"/>
      <c r="G5" s="1"/>
      <c r="H5" s="1" t="s">
        <v>2215</v>
      </c>
      <c r="I5" s="79" t="s">
        <v>2297</v>
      </c>
      <c r="J5" s="1"/>
      <c r="K5" s="1"/>
      <c r="L5" s="1">
        <v>1</v>
      </c>
      <c r="M5" s="375">
        <v>1</v>
      </c>
    </row>
    <row r="6" spans="1:13" s="374" customFormat="1" ht="15.95" customHeight="1">
      <c r="A6" s="421">
        <f t="shared" si="0"/>
        <v>7004</v>
      </c>
      <c r="B6" s="475"/>
      <c r="C6" s="1" t="s">
        <v>2287</v>
      </c>
      <c r="D6" s="3"/>
      <c r="E6" s="1"/>
      <c r="F6" s="1"/>
      <c r="G6" s="1"/>
      <c r="H6" s="1" t="s">
        <v>2215</v>
      </c>
      <c r="I6" s="79" t="s">
        <v>679</v>
      </c>
      <c r="J6" s="1"/>
      <c r="K6" s="1"/>
      <c r="L6" s="1">
        <v>1</v>
      </c>
      <c r="M6" s="375">
        <v>1</v>
      </c>
    </row>
    <row r="7" spans="1:13" s="374" customFormat="1" ht="15.95" customHeight="1">
      <c r="A7" s="421">
        <f t="shared" si="0"/>
        <v>7005</v>
      </c>
      <c r="B7" s="475"/>
      <c r="C7" s="1" t="s">
        <v>2288</v>
      </c>
      <c r="D7" s="3"/>
      <c r="E7" s="1"/>
      <c r="F7" s="1"/>
      <c r="G7" s="1"/>
      <c r="H7" s="1" t="s">
        <v>2215</v>
      </c>
      <c r="I7" s="79" t="s">
        <v>679</v>
      </c>
      <c r="J7" s="1"/>
      <c r="K7" s="1"/>
      <c r="L7" s="1">
        <v>1</v>
      </c>
      <c r="M7" s="375">
        <v>1</v>
      </c>
    </row>
    <row r="8" spans="1:13" s="374" customFormat="1" ht="15.95" customHeight="1">
      <c r="A8" s="423">
        <f t="shared" si="0"/>
        <v>7006</v>
      </c>
      <c r="B8" s="475"/>
      <c r="C8" s="1" t="s">
        <v>2289</v>
      </c>
      <c r="D8" s="3"/>
      <c r="E8" s="1"/>
      <c r="F8" s="1"/>
      <c r="G8" s="1"/>
      <c r="H8" s="1" t="s">
        <v>2215</v>
      </c>
      <c r="I8" s="79" t="s">
        <v>679</v>
      </c>
      <c r="J8" s="1"/>
      <c r="K8" s="1"/>
      <c r="L8" s="1">
        <v>1</v>
      </c>
      <c r="M8" s="375">
        <v>1</v>
      </c>
    </row>
    <row r="9" spans="1:13" s="374" customFormat="1" ht="15.95" customHeight="1">
      <c r="A9" s="423">
        <f t="shared" si="0"/>
        <v>7007</v>
      </c>
      <c r="B9" s="475"/>
      <c r="C9" s="1" t="s">
        <v>1640</v>
      </c>
      <c r="D9" s="3"/>
      <c r="E9" s="1"/>
      <c r="F9" s="1"/>
      <c r="G9" s="1"/>
      <c r="H9" s="1" t="s">
        <v>2215</v>
      </c>
      <c r="I9" s="79" t="s">
        <v>679</v>
      </c>
      <c r="J9" s="1"/>
      <c r="K9" s="1"/>
      <c r="L9" s="1">
        <v>1</v>
      </c>
      <c r="M9" s="375">
        <v>1</v>
      </c>
    </row>
    <row r="10" spans="1:13" s="374" customFormat="1" ht="15.95" customHeight="1">
      <c r="A10" s="423">
        <f t="shared" si="0"/>
        <v>7008</v>
      </c>
      <c r="B10" s="475"/>
      <c r="C10" s="1" t="s">
        <v>2290</v>
      </c>
      <c r="D10" s="3"/>
      <c r="E10" s="1"/>
      <c r="F10" s="1"/>
      <c r="G10" s="1"/>
      <c r="H10" s="1" t="s">
        <v>2215</v>
      </c>
      <c r="I10" s="79" t="s">
        <v>679</v>
      </c>
      <c r="J10" s="1"/>
      <c r="K10" s="1"/>
      <c r="L10" s="1">
        <v>1</v>
      </c>
      <c r="M10" s="375">
        <v>1</v>
      </c>
    </row>
    <row r="11" spans="1:13" s="374" customFormat="1" ht="15.95" customHeight="1">
      <c r="A11" s="423">
        <f t="shared" si="0"/>
        <v>7009</v>
      </c>
      <c r="B11" s="475"/>
      <c r="C11" s="1" t="s">
        <v>2291</v>
      </c>
      <c r="D11" s="3"/>
      <c r="E11" s="1"/>
      <c r="F11" s="1"/>
      <c r="G11" s="1"/>
      <c r="H11" s="1" t="s">
        <v>2215</v>
      </c>
      <c r="I11" s="79" t="s">
        <v>679</v>
      </c>
      <c r="J11" s="1"/>
      <c r="K11" s="1"/>
      <c r="L11" s="1">
        <v>1</v>
      </c>
      <c r="M11" s="375">
        <v>1</v>
      </c>
    </row>
    <row r="12" spans="1:13" s="374" customFormat="1" ht="15.95" customHeight="1">
      <c r="A12" s="423">
        <f t="shared" si="0"/>
        <v>7010</v>
      </c>
      <c r="B12" s="475"/>
      <c r="C12" s="1" t="s">
        <v>2292</v>
      </c>
      <c r="D12" s="3"/>
      <c r="E12" s="1"/>
      <c r="F12" s="1"/>
      <c r="G12" s="1"/>
      <c r="H12" s="1" t="s">
        <v>2215</v>
      </c>
      <c r="I12" s="79" t="s">
        <v>2297</v>
      </c>
      <c r="J12" s="1"/>
      <c r="K12" s="1"/>
      <c r="L12" s="1">
        <v>1</v>
      </c>
      <c r="M12" s="375">
        <v>1</v>
      </c>
    </row>
    <row r="13" spans="1:13" s="374" customFormat="1" ht="15.95" customHeight="1">
      <c r="A13" s="423">
        <f t="shared" si="0"/>
        <v>7011</v>
      </c>
      <c r="B13" s="475"/>
      <c r="C13" s="1" t="s">
        <v>133</v>
      </c>
      <c r="D13" s="3"/>
      <c r="E13" s="1"/>
      <c r="F13" s="1"/>
      <c r="G13" s="1"/>
      <c r="H13" s="1" t="s">
        <v>2215</v>
      </c>
      <c r="I13" s="79" t="s">
        <v>2297</v>
      </c>
      <c r="J13" s="1"/>
      <c r="K13" s="1"/>
      <c r="L13" s="1">
        <v>1</v>
      </c>
      <c r="M13" s="375">
        <v>1</v>
      </c>
    </row>
    <row r="14" spans="1:13" s="374" customFormat="1" ht="15.95" customHeight="1">
      <c r="A14" s="423">
        <f t="shared" si="0"/>
        <v>7012</v>
      </c>
      <c r="B14" s="475"/>
      <c r="C14" s="421" t="s">
        <v>305</v>
      </c>
      <c r="D14" s="3"/>
      <c r="E14" s="1"/>
      <c r="F14" s="1"/>
      <c r="G14" s="1"/>
      <c r="H14" s="1" t="s">
        <v>2215</v>
      </c>
      <c r="I14" s="1" t="s">
        <v>2299</v>
      </c>
      <c r="J14" s="1"/>
      <c r="K14" s="1"/>
      <c r="L14" s="1">
        <v>2</v>
      </c>
      <c r="M14" s="375">
        <v>1</v>
      </c>
    </row>
    <row r="15" spans="1:13" s="374" customFormat="1" ht="15.95" customHeight="1">
      <c r="A15" s="423">
        <f t="shared" si="0"/>
        <v>7014</v>
      </c>
      <c r="B15" s="475"/>
      <c r="C15" s="1" t="s">
        <v>133</v>
      </c>
      <c r="D15" s="3"/>
      <c r="E15" s="1"/>
      <c r="F15" s="1"/>
      <c r="G15" s="1"/>
      <c r="H15" s="1" t="s">
        <v>2215</v>
      </c>
      <c r="I15" s="1" t="s">
        <v>260</v>
      </c>
      <c r="J15" s="1"/>
      <c r="K15" s="1"/>
      <c r="L15" s="1">
        <v>2</v>
      </c>
      <c r="M15" s="375">
        <v>3</v>
      </c>
    </row>
    <row r="16" spans="1:13" s="374" customFormat="1" ht="15.95" customHeight="1">
      <c r="A16" s="423">
        <f t="shared" si="0"/>
        <v>7020</v>
      </c>
      <c r="B16" s="476" t="s">
        <v>2298</v>
      </c>
      <c r="C16" s="1" t="s">
        <v>2302</v>
      </c>
      <c r="D16" s="3"/>
      <c r="E16" s="436" t="s">
        <v>2345</v>
      </c>
      <c r="F16" s="436" t="s">
        <v>2345</v>
      </c>
      <c r="G16" s="1"/>
      <c r="H16" s="1" t="s">
        <v>2215</v>
      </c>
      <c r="I16" s="79" t="s">
        <v>145</v>
      </c>
      <c r="J16" s="1"/>
      <c r="K16" s="1"/>
      <c r="L16" s="1">
        <v>1</v>
      </c>
      <c r="M16" s="375">
        <v>1</v>
      </c>
    </row>
    <row r="17" spans="1:13" s="374" customFormat="1" ht="15.95" customHeight="1">
      <c r="A17" s="423">
        <f t="shared" ref="A17:A21" si="1">A16+(L16*M16)</f>
        <v>7021</v>
      </c>
      <c r="B17" s="477"/>
      <c r="C17" s="1" t="s">
        <v>2303</v>
      </c>
      <c r="D17" s="3"/>
      <c r="E17" s="1" t="s">
        <v>2346</v>
      </c>
      <c r="F17" s="1" t="s">
        <v>2346</v>
      </c>
      <c r="G17" s="1"/>
      <c r="H17" s="1" t="s">
        <v>2215</v>
      </c>
      <c r="I17" s="79" t="s">
        <v>2297</v>
      </c>
      <c r="J17" s="1"/>
      <c r="K17" s="1"/>
      <c r="L17" s="1">
        <v>1</v>
      </c>
      <c r="M17" s="375">
        <v>1</v>
      </c>
    </row>
    <row r="18" spans="1:13" s="374" customFormat="1" ht="15.95" customHeight="1">
      <c r="A18" s="423">
        <f t="shared" si="1"/>
        <v>7022</v>
      </c>
      <c r="B18" s="477"/>
      <c r="C18" s="1" t="s">
        <v>133</v>
      </c>
      <c r="D18" s="3"/>
      <c r="E18" s="436" t="s">
        <v>2345</v>
      </c>
      <c r="F18" s="436" t="s">
        <v>2345</v>
      </c>
      <c r="G18" s="1"/>
      <c r="H18" s="1" t="s">
        <v>2215</v>
      </c>
      <c r="I18" s="79" t="s">
        <v>2337</v>
      </c>
      <c r="J18" s="1"/>
      <c r="K18" s="1"/>
      <c r="L18" s="1">
        <v>2</v>
      </c>
      <c r="M18" s="375">
        <v>1</v>
      </c>
    </row>
    <row r="19" spans="1:13" s="374" customFormat="1" ht="15.95" customHeight="1">
      <c r="A19" s="423">
        <f t="shared" si="1"/>
        <v>7024</v>
      </c>
      <c r="B19" s="477"/>
      <c r="C19" s="421" t="s">
        <v>143</v>
      </c>
      <c r="D19" s="3"/>
      <c r="E19" s="1" t="s">
        <v>2346</v>
      </c>
      <c r="F19" s="1" t="s">
        <v>2346</v>
      </c>
      <c r="G19" s="1" t="s">
        <v>2320</v>
      </c>
      <c r="H19" s="1" t="s">
        <v>2215</v>
      </c>
      <c r="I19" s="1" t="s">
        <v>78</v>
      </c>
      <c r="J19" s="1"/>
      <c r="K19" s="1"/>
      <c r="L19" s="1">
        <v>2</v>
      </c>
      <c r="M19" s="375">
        <v>1</v>
      </c>
    </row>
    <row r="20" spans="1:13" s="374" customFormat="1" ht="15.95" customHeight="1">
      <c r="A20" s="423">
        <f t="shared" si="1"/>
        <v>7026</v>
      </c>
      <c r="B20" s="477"/>
      <c r="C20" s="1" t="s">
        <v>2213</v>
      </c>
      <c r="D20" s="3" t="s">
        <v>2214</v>
      </c>
      <c r="E20" s="436" t="s">
        <v>2345</v>
      </c>
      <c r="F20" s="436" t="s">
        <v>2345</v>
      </c>
      <c r="G20" s="1" t="s">
        <v>2321</v>
      </c>
      <c r="H20" s="1" t="s">
        <v>2215</v>
      </c>
      <c r="I20" s="79" t="s">
        <v>78</v>
      </c>
      <c r="J20" s="79"/>
      <c r="K20" s="79"/>
      <c r="L20" s="1">
        <v>2</v>
      </c>
      <c r="M20" s="1">
        <v>1</v>
      </c>
    </row>
    <row r="21" spans="1:13" s="374" customFormat="1" ht="15.95" customHeight="1">
      <c r="A21" s="423">
        <f t="shared" si="1"/>
        <v>7028</v>
      </c>
      <c r="B21" s="477"/>
      <c r="C21" s="1" t="s">
        <v>313</v>
      </c>
      <c r="D21" s="3" t="s">
        <v>2177</v>
      </c>
      <c r="E21" s="1"/>
      <c r="F21" s="1" t="s">
        <v>2346</v>
      </c>
      <c r="G21" s="1"/>
      <c r="H21" s="1" t="s">
        <v>2215</v>
      </c>
      <c r="I21" s="79" t="s">
        <v>78</v>
      </c>
      <c r="J21" s="79"/>
      <c r="K21" s="79"/>
      <c r="L21" s="1">
        <v>2</v>
      </c>
      <c r="M21" s="375">
        <v>1</v>
      </c>
    </row>
    <row r="22" spans="1:13" s="374" customFormat="1" ht="15.95" customHeight="1">
      <c r="A22" s="423">
        <f t="shared" ref="A22:A52" si="2">A21+(L21*M21)</f>
        <v>7030</v>
      </c>
      <c r="B22" s="477"/>
      <c r="C22" s="1" t="s">
        <v>314</v>
      </c>
      <c r="D22" s="3" t="s">
        <v>2178</v>
      </c>
      <c r="E22" s="1"/>
      <c r="F22" s="436" t="s">
        <v>2345</v>
      </c>
      <c r="G22" s="1"/>
      <c r="H22" s="1" t="s">
        <v>2215</v>
      </c>
      <c r="I22" s="79" t="s">
        <v>78</v>
      </c>
      <c r="J22" s="79"/>
      <c r="K22" s="79"/>
      <c r="L22" s="1">
        <v>2</v>
      </c>
      <c r="M22" s="1">
        <v>1</v>
      </c>
    </row>
    <row r="23" spans="1:13" s="374" customFormat="1" ht="15.95" customHeight="1">
      <c r="A23" s="423">
        <f t="shared" si="2"/>
        <v>7032</v>
      </c>
      <c r="B23" s="477"/>
      <c r="C23" s="1" t="s">
        <v>2317</v>
      </c>
      <c r="D23" s="3"/>
      <c r="E23" s="1"/>
      <c r="F23" s="1" t="s">
        <v>2346</v>
      </c>
      <c r="G23" s="1"/>
      <c r="H23" s="1" t="s">
        <v>2215</v>
      </c>
      <c r="I23" s="79" t="s">
        <v>78</v>
      </c>
      <c r="J23" s="79"/>
      <c r="K23" s="79"/>
      <c r="L23" s="1">
        <v>2</v>
      </c>
      <c r="M23" s="1">
        <v>1</v>
      </c>
    </row>
    <row r="24" spans="1:13" s="374" customFormat="1" ht="15.95" customHeight="1">
      <c r="A24" s="423">
        <f t="shared" si="2"/>
        <v>7034</v>
      </c>
      <c r="B24" s="477"/>
      <c r="C24" s="1" t="s">
        <v>2318</v>
      </c>
      <c r="D24" s="3"/>
      <c r="E24" s="1"/>
      <c r="F24" s="436" t="s">
        <v>2345</v>
      </c>
      <c r="G24" s="1"/>
      <c r="H24" s="1" t="s">
        <v>2215</v>
      </c>
      <c r="I24" s="79" t="s">
        <v>78</v>
      </c>
      <c r="J24" s="79"/>
      <c r="K24" s="79"/>
      <c r="L24" s="1">
        <v>2</v>
      </c>
      <c r="M24" s="1">
        <v>1</v>
      </c>
    </row>
    <row r="25" spans="1:13" s="374" customFormat="1" ht="15.95" customHeight="1">
      <c r="A25" s="423">
        <f t="shared" si="2"/>
        <v>7036</v>
      </c>
      <c r="B25" s="477"/>
      <c r="C25" s="1" t="s">
        <v>2319</v>
      </c>
      <c r="D25" s="3"/>
      <c r="E25" s="1"/>
      <c r="F25" s="1" t="s">
        <v>2346</v>
      </c>
      <c r="G25" s="1"/>
      <c r="H25" s="1" t="s">
        <v>2215</v>
      </c>
      <c r="I25" s="79" t="s">
        <v>78</v>
      </c>
      <c r="J25" s="79"/>
      <c r="K25" s="79"/>
      <c r="L25" s="1">
        <v>2</v>
      </c>
      <c r="M25" s="1">
        <v>1</v>
      </c>
    </row>
    <row r="26" spans="1:13" s="374" customFormat="1" ht="15.95" customHeight="1">
      <c r="A26" s="423">
        <f t="shared" si="2"/>
        <v>7038</v>
      </c>
      <c r="B26" s="477"/>
      <c r="C26" s="1" t="s">
        <v>2216</v>
      </c>
      <c r="D26" s="3" t="s">
        <v>2262</v>
      </c>
      <c r="E26" s="436" t="s">
        <v>2345</v>
      </c>
      <c r="F26" s="436" t="s">
        <v>2345</v>
      </c>
      <c r="G26" s="1" t="s">
        <v>2322</v>
      </c>
      <c r="H26" s="1" t="s">
        <v>2215</v>
      </c>
      <c r="I26" s="79" t="s">
        <v>78</v>
      </c>
      <c r="J26" s="79"/>
      <c r="K26" s="79"/>
      <c r="L26" s="1">
        <v>2</v>
      </c>
      <c r="M26" s="375">
        <v>1</v>
      </c>
    </row>
    <row r="27" spans="1:13" s="374" customFormat="1" ht="15.95" customHeight="1">
      <c r="A27" s="423">
        <f t="shared" si="2"/>
        <v>7040</v>
      </c>
      <c r="B27" s="477"/>
      <c r="C27" s="1" t="s">
        <v>1</v>
      </c>
      <c r="D27" s="3" t="s">
        <v>2304</v>
      </c>
      <c r="E27" s="1"/>
      <c r="F27" s="1" t="s">
        <v>2346</v>
      </c>
      <c r="G27" s="1"/>
      <c r="H27" s="1" t="s">
        <v>2215</v>
      </c>
      <c r="I27" s="79" t="s">
        <v>78</v>
      </c>
      <c r="J27" s="79"/>
      <c r="K27" s="79"/>
      <c r="L27" s="1">
        <v>2</v>
      </c>
      <c r="M27" s="1">
        <v>1</v>
      </c>
    </row>
    <row r="28" spans="1:13" s="374" customFormat="1" ht="15.95" customHeight="1">
      <c r="A28" s="423">
        <f t="shared" si="2"/>
        <v>7042</v>
      </c>
      <c r="B28" s="477"/>
      <c r="C28" s="1" t="s">
        <v>2</v>
      </c>
      <c r="D28" s="3" t="s">
        <v>2263</v>
      </c>
      <c r="E28" s="1"/>
      <c r="F28" s="436" t="s">
        <v>2345</v>
      </c>
      <c r="G28" s="1"/>
      <c r="H28" s="1" t="s">
        <v>2215</v>
      </c>
      <c r="I28" s="79" t="s">
        <v>78</v>
      </c>
      <c r="J28" s="79"/>
      <c r="K28" s="79"/>
      <c r="L28" s="1">
        <v>2</v>
      </c>
      <c r="M28" s="375">
        <v>1</v>
      </c>
    </row>
    <row r="29" spans="1:13" s="374" customFormat="1" ht="15.95" customHeight="1">
      <c r="A29" s="423">
        <f t="shared" si="2"/>
        <v>7044</v>
      </c>
      <c r="B29" s="477"/>
      <c r="C29" s="1" t="s">
        <v>144</v>
      </c>
      <c r="D29" s="3" t="s">
        <v>2148</v>
      </c>
      <c r="E29" s="1"/>
      <c r="F29" s="1" t="s">
        <v>2346</v>
      </c>
      <c r="G29" s="1"/>
      <c r="H29" s="1" t="s">
        <v>2215</v>
      </c>
      <c r="I29" s="79" t="s">
        <v>78</v>
      </c>
      <c r="J29" s="79"/>
      <c r="K29" s="79"/>
      <c r="L29" s="1">
        <v>2</v>
      </c>
      <c r="M29" s="375">
        <v>1</v>
      </c>
    </row>
    <row r="30" spans="1:13" s="374" customFormat="1" ht="15.95" customHeight="1">
      <c r="A30" s="423">
        <f t="shared" si="2"/>
        <v>7046</v>
      </c>
      <c r="B30" s="477"/>
      <c r="C30" s="1" t="s">
        <v>2311</v>
      </c>
      <c r="D30" s="3"/>
      <c r="E30" s="436" t="s">
        <v>2345</v>
      </c>
      <c r="F30" s="436" t="s">
        <v>2345</v>
      </c>
      <c r="G30" s="1" t="s">
        <v>2323</v>
      </c>
      <c r="H30" s="1" t="s">
        <v>2215</v>
      </c>
      <c r="I30" s="79" t="s">
        <v>78</v>
      </c>
      <c r="J30" s="79"/>
      <c r="K30" s="79"/>
      <c r="L30" s="1">
        <v>2</v>
      </c>
      <c r="M30" s="375">
        <v>1</v>
      </c>
    </row>
    <row r="31" spans="1:13" s="374" customFormat="1" ht="15.95" customHeight="1">
      <c r="A31" s="423">
        <f t="shared" si="2"/>
        <v>7048</v>
      </c>
      <c r="B31" s="477"/>
      <c r="C31" s="1" t="s">
        <v>2312</v>
      </c>
      <c r="D31" s="3"/>
      <c r="E31" s="1"/>
      <c r="F31" s="1" t="s">
        <v>2346</v>
      </c>
      <c r="G31" s="1"/>
      <c r="H31" s="1" t="s">
        <v>2215</v>
      </c>
      <c r="I31" s="79" t="s">
        <v>78</v>
      </c>
      <c r="J31" s="79"/>
      <c r="K31" s="79"/>
      <c r="L31" s="1">
        <v>2</v>
      </c>
      <c r="M31" s="375">
        <v>1</v>
      </c>
    </row>
    <row r="32" spans="1:13" s="374" customFormat="1" ht="15.95" customHeight="1">
      <c r="A32" s="423">
        <f t="shared" si="2"/>
        <v>7050</v>
      </c>
      <c r="B32" s="477"/>
      <c r="C32" s="1" t="s">
        <v>2313</v>
      </c>
      <c r="D32" s="3"/>
      <c r="E32" s="1"/>
      <c r="F32" s="436" t="s">
        <v>2345</v>
      </c>
      <c r="G32" s="1"/>
      <c r="H32" s="1" t="s">
        <v>2215</v>
      </c>
      <c r="I32" s="79" t="s">
        <v>78</v>
      </c>
      <c r="J32" s="79"/>
      <c r="K32" s="79"/>
      <c r="L32" s="1">
        <v>2</v>
      </c>
      <c r="M32" s="375">
        <v>1</v>
      </c>
    </row>
    <row r="33" spans="1:13" s="374" customFormat="1" ht="15.95" customHeight="1">
      <c r="A33" s="423">
        <f t="shared" si="2"/>
        <v>7052</v>
      </c>
      <c r="B33" s="477"/>
      <c r="C33" s="1" t="s">
        <v>2305</v>
      </c>
      <c r="D33" s="3"/>
      <c r="E33" s="436" t="s">
        <v>2345</v>
      </c>
      <c r="F33" s="1" t="s">
        <v>2346</v>
      </c>
      <c r="G33" s="1"/>
      <c r="H33" s="1" t="s">
        <v>2215</v>
      </c>
      <c r="I33" s="79" t="s">
        <v>78</v>
      </c>
      <c r="J33" s="79"/>
      <c r="K33" s="79"/>
      <c r="L33" s="1">
        <v>2</v>
      </c>
      <c r="M33" s="1">
        <v>1</v>
      </c>
    </row>
    <row r="34" spans="1:13" ht="15.95" customHeight="1">
      <c r="A34" s="423">
        <f t="shared" si="2"/>
        <v>7054</v>
      </c>
      <c r="B34" s="477"/>
      <c r="C34" s="1" t="s">
        <v>2314</v>
      </c>
      <c r="D34" s="3"/>
      <c r="E34" s="436" t="s">
        <v>2345</v>
      </c>
      <c r="F34" s="436" t="s">
        <v>2345</v>
      </c>
      <c r="G34" s="1" t="s">
        <v>2324</v>
      </c>
      <c r="H34" s="1" t="s">
        <v>2215</v>
      </c>
      <c r="I34" s="79" t="s">
        <v>78</v>
      </c>
      <c r="J34" s="79"/>
      <c r="K34" s="79"/>
      <c r="L34" s="1">
        <v>2</v>
      </c>
      <c r="M34" s="1">
        <v>1</v>
      </c>
    </row>
    <row r="35" spans="1:13" ht="15.95" customHeight="1">
      <c r="A35" s="423">
        <f t="shared" si="2"/>
        <v>7056</v>
      </c>
      <c r="B35" s="477"/>
      <c r="C35" s="1" t="s">
        <v>2315</v>
      </c>
      <c r="D35" s="3"/>
      <c r="E35" s="436" t="s">
        <v>2345</v>
      </c>
      <c r="F35" s="1" t="s">
        <v>2346</v>
      </c>
      <c r="G35" s="1" t="s">
        <v>2325</v>
      </c>
      <c r="H35" s="1" t="s">
        <v>2215</v>
      </c>
      <c r="I35" s="79" t="s">
        <v>78</v>
      </c>
      <c r="J35" s="79"/>
      <c r="K35" s="79"/>
      <c r="L35" s="1">
        <v>2</v>
      </c>
      <c r="M35" s="1">
        <v>1</v>
      </c>
    </row>
    <row r="36" spans="1:13" ht="15.95" customHeight="1">
      <c r="A36" s="423">
        <f t="shared" si="2"/>
        <v>7058</v>
      </c>
      <c r="B36" s="477"/>
      <c r="C36" s="1" t="s">
        <v>2316</v>
      </c>
      <c r="D36" s="3"/>
      <c r="E36" s="436" t="s">
        <v>2345</v>
      </c>
      <c r="F36" s="436" t="s">
        <v>2345</v>
      </c>
      <c r="G36" s="1" t="s">
        <v>2326</v>
      </c>
      <c r="H36" s="1" t="s">
        <v>2215</v>
      </c>
      <c r="I36" s="79" t="s">
        <v>78</v>
      </c>
      <c r="J36" s="79"/>
      <c r="K36" s="79"/>
      <c r="L36" s="1">
        <v>2</v>
      </c>
      <c r="M36" s="1">
        <v>1</v>
      </c>
    </row>
    <row r="37" spans="1:13" s="374" customFormat="1" ht="15.95" customHeight="1">
      <c r="A37" s="423">
        <f t="shared" si="2"/>
        <v>7060</v>
      </c>
      <c r="B37" s="477"/>
      <c r="C37" s="1" t="s">
        <v>2308</v>
      </c>
      <c r="D37" s="3"/>
      <c r="E37" s="436" t="s">
        <v>2345</v>
      </c>
      <c r="F37" s="1" t="s">
        <v>2346</v>
      </c>
      <c r="G37" s="1" t="s">
        <v>2327</v>
      </c>
      <c r="H37" s="1" t="s">
        <v>2215</v>
      </c>
      <c r="I37" s="1" t="s">
        <v>260</v>
      </c>
      <c r="J37" s="1"/>
      <c r="K37" s="1"/>
      <c r="L37" s="1">
        <v>2</v>
      </c>
      <c r="M37" s="375">
        <v>1</v>
      </c>
    </row>
    <row r="38" spans="1:13" s="374" customFormat="1" ht="15.95" customHeight="1">
      <c r="A38" s="423">
        <f t="shared" si="2"/>
        <v>7062</v>
      </c>
      <c r="B38" s="477"/>
      <c r="C38" s="1" t="s">
        <v>2309</v>
      </c>
      <c r="D38" s="3"/>
      <c r="E38" s="436" t="s">
        <v>2345</v>
      </c>
      <c r="F38" s="436" t="s">
        <v>2345</v>
      </c>
      <c r="G38" s="1" t="s">
        <v>2327</v>
      </c>
      <c r="H38" s="1" t="s">
        <v>2215</v>
      </c>
      <c r="I38" s="1" t="s">
        <v>260</v>
      </c>
      <c r="J38" s="1"/>
      <c r="K38" s="1"/>
      <c r="L38" s="1">
        <v>2</v>
      </c>
      <c r="M38" s="375">
        <v>1</v>
      </c>
    </row>
    <row r="39" spans="1:13" s="374" customFormat="1" ht="15.95" customHeight="1">
      <c r="A39" s="423">
        <f t="shared" si="2"/>
        <v>7064</v>
      </c>
      <c r="B39" s="477"/>
      <c r="C39" s="1" t="s">
        <v>2310</v>
      </c>
      <c r="D39" s="3"/>
      <c r="E39" s="436" t="s">
        <v>2345</v>
      </c>
      <c r="F39" s="1" t="s">
        <v>2346</v>
      </c>
      <c r="G39" s="1" t="s">
        <v>2327</v>
      </c>
      <c r="H39" s="1" t="s">
        <v>2215</v>
      </c>
      <c r="I39" s="1" t="s">
        <v>677</v>
      </c>
      <c r="J39" s="1"/>
      <c r="K39" s="1"/>
      <c r="L39" s="1">
        <v>2</v>
      </c>
      <c r="M39" s="375">
        <v>1</v>
      </c>
    </row>
    <row r="40" spans="1:13" s="374" customFormat="1" ht="15.95" customHeight="1">
      <c r="A40" s="423">
        <f t="shared" si="2"/>
        <v>7066</v>
      </c>
      <c r="B40" s="477"/>
      <c r="C40" s="1" t="s">
        <v>2306</v>
      </c>
      <c r="D40" s="3"/>
      <c r="E40" s="436" t="s">
        <v>2345</v>
      </c>
      <c r="F40" s="436" t="s">
        <v>2345</v>
      </c>
      <c r="G40" s="1" t="s">
        <v>2328</v>
      </c>
      <c r="H40" s="1" t="s">
        <v>2215</v>
      </c>
      <c r="I40" s="1" t="s">
        <v>677</v>
      </c>
      <c r="J40" s="1"/>
      <c r="K40" s="1"/>
      <c r="L40" s="1">
        <v>2</v>
      </c>
      <c r="M40" s="375">
        <v>1</v>
      </c>
    </row>
    <row r="41" spans="1:13" s="374" customFormat="1" ht="15.95" customHeight="1">
      <c r="A41" s="423">
        <f t="shared" si="2"/>
        <v>7068</v>
      </c>
      <c r="B41" s="477"/>
      <c r="C41" s="1" t="s">
        <v>2307</v>
      </c>
      <c r="D41" s="3"/>
      <c r="E41" s="436" t="s">
        <v>2345</v>
      </c>
      <c r="F41" s="1" t="s">
        <v>2346</v>
      </c>
      <c r="G41" s="1" t="s">
        <v>2329</v>
      </c>
      <c r="H41" s="1" t="s">
        <v>2215</v>
      </c>
      <c r="I41" s="1" t="s">
        <v>677</v>
      </c>
      <c r="J41" s="1"/>
      <c r="K41" s="1"/>
      <c r="L41" s="1">
        <v>2</v>
      </c>
      <c r="M41" s="375">
        <v>1</v>
      </c>
    </row>
    <row r="42" spans="1:13" ht="15.95" customHeight="1">
      <c r="A42" s="423">
        <f t="shared" si="2"/>
        <v>7070</v>
      </c>
      <c r="B42" s="477"/>
      <c r="C42" s="1" t="s">
        <v>2332</v>
      </c>
      <c r="D42" s="3"/>
      <c r="E42" s="436" t="s">
        <v>2345</v>
      </c>
      <c r="F42" s="436" t="s">
        <v>2345</v>
      </c>
      <c r="G42" s="1" t="s">
        <v>2330</v>
      </c>
      <c r="H42" s="1" t="s">
        <v>2215</v>
      </c>
      <c r="I42" s="79" t="s">
        <v>78</v>
      </c>
      <c r="J42" s="79"/>
      <c r="K42" s="79"/>
      <c r="L42" s="1">
        <v>2</v>
      </c>
      <c r="M42" s="1">
        <v>1</v>
      </c>
    </row>
    <row r="43" spans="1:13" ht="15.95" customHeight="1">
      <c r="A43" s="423">
        <f t="shared" si="2"/>
        <v>7072</v>
      </c>
      <c r="B43" s="477"/>
      <c r="C43" s="1" t="s">
        <v>2333</v>
      </c>
      <c r="D43" s="3"/>
      <c r="E43" s="436" t="s">
        <v>2345</v>
      </c>
      <c r="F43" s="1" t="s">
        <v>2346</v>
      </c>
      <c r="G43" s="1" t="s">
        <v>2326</v>
      </c>
      <c r="H43" s="1" t="s">
        <v>2215</v>
      </c>
      <c r="I43" s="79" t="s">
        <v>78</v>
      </c>
      <c r="J43" s="79"/>
      <c r="K43" s="79"/>
      <c r="L43" s="1">
        <v>2</v>
      </c>
      <c r="M43" s="1">
        <v>1</v>
      </c>
    </row>
    <row r="44" spans="1:13" ht="15.95" customHeight="1">
      <c r="A44" s="423">
        <f t="shared" si="2"/>
        <v>7074</v>
      </c>
      <c r="B44" s="477"/>
      <c r="C44" s="1" t="s">
        <v>2217</v>
      </c>
      <c r="D44" s="3" t="s">
        <v>2264</v>
      </c>
      <c r="E44" s="436" t="s">
        <v>2345</v>
      </c>
      <c r="F44" s="436" t="s">
        <v>2345</v>
      </c>
      <c r="G44" s="1" t="s">
        <v>2331</v>
      </c>
      <c r="H44" s="1" t="s">
        <v>2215</v>
      </c>
      <c r="I44" s="79" t="s">
        <v>78</v>
      </c>
      <c r="J44" s="79"/>
      <c r="K44" s="79"/>
      <c r="L44" s="1">
        <v>2</v>
      </c>
      <c r="M44" s="1">
        <v>1</v>
      </c>
    </row>
    <row r="45" spans="1:13" ht="15.95" customHeight="1">
      <c r="A45" s="423">
        <f t="shared" si="2"/>
        <v>7076</v>
      </c>
      <c r="B45" s="477"/>
      <c r="C45" s="1" t="s">
        <v>19</v>
      </c>
      <c r="D45" s="3" t="s">
        <v>2265</v>
      </c>
      <c r="E45" s="1"/>
      <c r="F45" s="1" t="s">
        <v>2346</v>
      </c>
      <c r="G45" s="1" t="s">
        <v>2326</v>
      </c>
      <c r="H45" s="1" t="s">
        <v>2215</v>
      </c>
      <c r="I45" s="79" t="s">
        <v>78</v>
      </c>
      <c r="J45" s="79"/>
      <c r="K45" s="79"/>
      <c r="L45" s="1">
        <v>2</v>
      </c>
      <c r="M45" s="375">
        <v>1</v>
      </c>
    </row>
    <row r="46" spans="1:13" ht="15.95" customHeight="1">
      <c r="A46" s="423">
        <f t="shared" si="2"/>
        <v>7078</v>
      </c>
      <c r="B46" s="477"/>
      <c r="C46" s="1" t="s">
        <v>20</v>
      </c>
      <c r="D46" s="3" t="s">
        <v>2266</v>
      </c>
      <c r="E46" s="1"/>
      <c r="F46" s="436" t="s">
        <v>2345</v>
      </c>
      <c r="G46" s="1" t="s">
        <v>2331</v>
      </c>
      <c r="H46" s="1" t="s">
        <v>2215</v>
      </c>
      <c r="I46" s="79" t="s">
        <v>78</v>
      </c>
      <c r="J46" s="79"/>
      <c r="K46" s="79"/>
      <c r="L46" s="1">
        <v>2</v>
      </c>
      <c r="M46" s="1">
        <v>1</v>
      </c>
    </row>
    <row r="47" spans="1:13" ht="15.95" customHeight="1">
      <c r="A47" s="423">
        <f t="shared" si="2"/>
        <v>7080</v>
      </c>
      <c r="B47" s="477"/>
      <c r="C47" s="1" t="s">
        <v>718</v>
      </c>
      <c r="D47" s="3" t="s">
        <v>2267</v>
      </c>
      <c r="E47" s="436" t="s">
        <v>2345</v>
      </c>
      <c r="F47" s="1" t="s">
        <v>2346</v>
      </c>
      <c r="G47" s="1" t="s">
        <v>2326</v>
      </c>
      <c r="H47" s="1" t="s">
        <v>2215</v>
      </c>
      <c r="I47" s="79" t="s">
        <v>78</v>
      </c>
      <c r="J47" s="79"/>
      <c r="K47" s="79"/>
      <c r="L47" s="1">
        <v>2</v>
      </c>
      <c r="M47" s="375">
        <v>1</v>
      </c>
    </row>
    <row r="48" spans="1:13" ht="15.95" customHeight="1">
      <c r="A48" s="423">
        <f t="shared" si="2"/>
        <v>7082</v>
      </c>
      <c r="B48" s="477"/>
      <c r="C48" s="1" t="s">
        <v>25</v>
      </c>
      <c r="D48" s="3" t="s">
        <v>2268</v>
      </c>
      <c r="E48" s="1"/>
      <c r="F48" s="436" t="s">
        <v>2345</v>
      </c>
      <c r="G48" s="1" t="s">
        <v>2331</v>
      </c>
      <c r="H48" s="1" t="s">
        <v>2215</v>
      </c>
      <c r="I48" s="79" t="s">
        <v>78</v>
      </c>
      <c r="J48" s="79"/>
      <c r="K48" s="79"/>
      <c r="L48" s="1">
        <v>2</v>
      </c>
      <c r="M48" s="1">
        <v>1</v>
      </c>
    </row>
    <row r="49" spans="1:13" ht="15.95" customHeight="1">
      <c r="A49" s="423">
        <f t="shared" si="2"/>
        <v>7084</v>
      </c>
      <c r="B49" s="477"/>
      <c r="C49" s="1" t="s">
        <v>26</v>
      </c>
      <c r="D49" s="3" t="s">
        <v>2269</v>
      </c>
      <c r="E49" s="1"/>
      <c r="F49" s="1" t="s">
        <v>2346</v>
      </c>
      <c r="G49" s="1" t="s">
        <v>2326</v>
      </c>
      <c r="H49" s="1" t="s">
        <v>2215</v>
      </c>
      <c r="I49" s="79" t="s">
        <v>78</v>
      </c>
      <c r="J49" s="79"/>
      <c r="K49" s="79"/>
      <c r="L49" s="1">
        <v>2</v>
      </c>
      <c r="M49" s="375">
        <v>1</v>
      </c>
    </row>
    <row r="50" spans="1:13" ht="15.95" customHeight="1">
      <c r="A50" s="423">
        <f t="shared" si="2"/>
        <v>7086</v>
      </c>
      <c r="B50" s="477"/>
      <c r="C50" s="1" t="s">
        <v>2218</v>
      </c>
      <c r="D50" s="3" t="s">
        <v>2270</v>
      </c>
      <c r="E50" s="436" t="s">
        <v>2345</v>
      </c>
      <c r="F50" s="436" t="s">
        <v>2345</v>
      </c>
      <c r="G50" s="1" t="s">
        <v>2331</v>
      </c>
      <c r="H50" s="1" t="s">
        <v>2215</v>
      </c>
      <c r="I50" s="79" t="s">
        <v>78</v>
      </c>
      <c r="J50" s="79"/>
      <c r="K50" s="79"/>
      <c r="L50" s="1">
        <v>2</v>
      </c>
      <c r="M50" s="1">
        <v>1</v>
      </c>
    </row>
    <row r="51" spans="1:13" ht="15.95" customHeight="1">
      <c r="A51" s="423">
        <f t="shared" si="2"/>
        <v>7088</v>
      </c>
      <c r="B51" s="477"/>
      <c r="C51" s="1" t="s">
        <v>28</v>
      </c>
      <c r="D51" s="3" t="s">
        <v>2271</v>
      </c>
      <c r="E51" s="1"/>
      <c r="F51" s="1" t="s">
        <v>2346</v>
      </c>
      <c r="G51" s="1" t="s">
        <v>2326</v>
      </c>
      <c r="H51" s="1" t="s">
        <v>2215</v>
      </c>
      <c r="I51" s="79" t="s">
        <v>78</v>
      </c>
      <c r="J51" s="79"/>
      <c r="K51" s="79"/>
      <c r="L51" s="1">
        <v>2</v>
      </c>
      <c r="M51" s="375">
        <v>1</v>
      </c>
    </row>
    <row r="52" spans="1:13" ht="15.95" customHeight="1">
      <c r="A52" s="423">
        <f t="shared" si="2"/>
        <v>7090</v>
      </c>
      <c r="B52" s="477"/>
      <c r="C52" s="1" t="s">
        <v>29</v>
      </c>
      <c r="D52" s="3" t="s">
        <v>2272</v>
      </c>
      <c r="E52" s="1"/>
      <c r="F52" s="436" t="s">
        <v>2345</v>
      </c>
      <c r="G52" s="1" t="s">
        <v>2331</v>
      </c>
      <c r="H52" s="1" t="s">
        <v>2215</v>
      </c>
      <c r="I52" s="79" t="s">
        <v>78</v>
      </c>
      <c r="J52" s="79"/>
      <c r="K52" s="79"/>
      <c r="L52" s="1">
        <v>2</v>
      </c>
      <c r="M52" s="1">
        <v>1</v>
      </c>
    </row>
    <row r="53" spans="1:13" ht="15.95" customHeight="1">
      <c r="A53" s="423">
        <f t="shared" ref="A53:A61" si="3">A52+(L52*M52)</f>
        <v>7092</v>
      </c>
      <c r="B53" s="478"/>
      <c r="C53" s="1" t="s">
        <v>2219</v>
      </c>
      <c r="D53" s="3"/>
      <c r="E53" s="436" t="s">
        <v>2345</v>
      </c>
      <c r="F53" s="1" t="s">
        <v>2346</v>
      </c>
      <c r="G53" s="1"/>
      <c r="H53" s="1" t="s">
        <v>2215</v>
      </c>
      <c r="I53" s="79" t="s">
        <v>78</v>
      </c>
      <c r="J53" s="79"/>
      <c r="K53" s="79"/>
      <c r="L53" s="1">
        <v>2</v>
      </c>
      <c r="M53" s="1">
        <v>4</v>
      </c>
    </row>
    <row r="54" spans="1:13" ht="13.5" customHeight="1">
      <c r="A54" s="423">
        <f t="shared" si="3"/>
        <v>7100</v>
      </c>
      <c r="B54" s="422" t="s">
        <v>2336</v>
      </c>
      <c r="C54" s="1"/>
      <c r="D54" s="3"/>
      <c r="E54" s="436" t="s">
        <v>2345</v>
      </c>
      <c r="F54" s="1" t="s">
        <v>2346</v>
      </c>
      <c r="G54" s="1"/>
      <c r="H54" s="1" t="s">
        <v>2215</v>
      </c>
      <c r="I54" s="79" t="s">
        <v>78</v>
      </c>
      <c r="J54" s="79"/>
      <c r="K54" s="79"/>
      <c r="L54" s="1">
        <v>1</v>
      </c>
      <c r="M54" s="1">
        <v>80</v>
      </c>
    </row>
    <row r="55" spans="1:13" ht="13.5" customHeight="1">
      <c r="A55" s="423">
        <f t="shared" si="3"/>
        <v>7180</v>
      </c>
      <c r="B55" s="422" t="s">
        <v>2338</v>
      </c>
      <c r="C55" s="1"/>
      <c r="D55" s="3"/>
      <c r="E55" s="436" t="s">
        <v>2345</v>
      </c>
      <c r="F55" s="1" t="s">
        <v>2345</v>
      </c>
      <c r="G55" s="1"/>
      <c r="H55" s="1" t="s">
        <v>2215</v>
      </c>
      <c r="I55" s="79" t="s">
        <v>78</v>
      </c>
      <c r="J55" s="79"/>
      <c r="K55" s="79"/>
      <c r="L55" s="1">
        <v>1</v>
      </c>
      <c r="M55" s="1">
        <v>80</v>
      </c>
    </row>
    <row r="56" spans="1:13" ht="13.5" customHeight="1">
      <c r="A56" s="423">
        <f t="shared" si="3"/>
        <v>7260</v>
      </c>
      <c r="B56" s="422" t="s">
        <v>1887</v>
      </c>
      <c r="C56" s="1"/>
      <c r="D56" s="3"/>
      <c r="E56" s="436" t="s">
        <v>2345</v>
      </c>
      <c r="F56" s="1"/>
      <c r="G56" s="1"/>
      <c r="H56" s="1" t="s">
        <v>2215</v>
      </c>
      <c r="I56" s="79" t="s">
        <v>78</v>
      </c>
      <c r="J56" s="79"/>
      <c r="K56" s="79"/>
      <c r="L56" s="1">
        <v>1</v>
      </c>
      <c r="M56" s="1">
        <v>80</v>
      </c>
    </row>
    <row r="57" spans="1:13" ht="13.5" customHeight="1">
      <c r="A57" s="423">
        <f t="shared" si="3"/>
        <v>7340</v>
      </c>
      <c r="B57" s="429" t="s">
        <v>1888</v>
      </c>
      <c r="C57" s="1"/>
      <c r="D57" s="3"/>
      <c r="E57" s="436" t="s">
        <v>2345</v>
      </c>
      <c r="F57" s="1"/>
      <c r="G57" s="1"/>
      <c r="H57" s="1" t="s">
        <v>2215</v>
      </c>
      <c r="I57" s="79" t="s">
        <v>78</v>
      </c>
      <c r="J57" s="79"/>
      <c r="K57" s="79"/>
      <c r="L57" s="1">
        <v>1</v>
      </c>
      <c r="M57" s="1">
        <v>80</v>
      </c>
    </row>
    <row r="58" spans="1:13" ht="13.5" customHeight="1">
      <c r="A58" s="426">
        <f t="shared" si="3"/>
        <v>7420</v>
      </c>
      <c r="B58" s="429" t="s">
        <v>1890</v>
      </c>
      <c r="C58" s="1"/>
      <c r="D58" s="3"/>
      <c r="E58" s="436" t="s">
        <v>2345</v>
      </c>
      <c r="F58" s="1"/>
      <c r="G58" s="1"/>
      <c r="H58" s="1" t="s">
        <v>2215</v>
      </c>
      <c r="I58" s="79" t="s">
        <v>78</v>
      </c>
      <c r="J58" s="79"/>
      <c r="K58" s="79"/>
      <c r="L58" s="1">
        <v>1</v>
      </c>
      <c r="M58" s="1">
        <v>80</v>
      </c>
    </row>
    <row r="59" spans="1:13" ht="13.5" customHeight="1">
      <c r="A59" s="426">
        <f t="shared" si="3"/>
        <v>7500</v>
      </c>
      <c r="B59" s="429" t="s">
        <v>1891</v>
      </c>
      <c r="C59" s="1"/>
      <c r="D59" s="3"/>
      <c r="E59" s="436" t="s">
        <v>2345</v>
      </c>
      <c r="F59" s="1"/>
      <c r="G59" s="1"/>
      <c r="H59" s="1" t="s">
        <v>2215</v>
      </c>
      <c r="I59" s="79" t="s">
        <v>78</v>
      </c>
      <c r="J59" s="79"/>
      <c r="K59" s="79"/>
      <c r="L59" s="1">
        <v>1</v>
      </c>
      <c r="M59" s="1">
        <v>80</v>
      </c>
    </row>
    <row r="60" spans="1:13" ht="13.5" customHeight="1">
      <c r="A60" s="426">
        <f t="shared" si="3"/>
        <v>7580</v>
      </c>
      <c r="B60" s="429" t="s">
        <v>1892</v>
      </c>
      <c r="C60" s="1"/>
      <c r="D60" s="3"/>
      <c r="E60" s="436" t="s">
        <v>2345</v>
      </c>
      <c r="F60" s="1"/>
      <c r="G60" s="1"/>
      <c r="H60" s="1" t="s">
        <v>2215</v>
      </c>
      <c r="I60" s="79" t="s">
        <v>78</v>
      </c>
      <c r="J60" s="79"/>
      <c r="K60" s="79"/>
      <c r="L60" s="1">
        <v>1</v>
      </c>
      <c r="M60" s="1">
        <v>80</v>
      </c>
    </row>
    <row r="61" spans="1:13" ht="13.5" customHeight="1">
      <c r="A61" s="426">
        <f t="shared" si="3"/>
        <v>7660</v>
      </c>
      <c r="B61" s="429" t="s">
        <v>1893</v>
      </c>
      <c r="C61" s="1"/>
      <c r="D61" s="3"/>
      <c r="E61" s="436" t="s">
        <v>2345</v>
      </c>
      <c r="F61" s="1"/>
      <c r="G61" s="1"/>
      <c r="H61" s="1" t="s">
        <v>2215</v>
      </c>
      <c r="I61" s="79" t="s">
        <v>78</v>
      </c>
      <c r="J61" s="79"/>
      <c r="K61" s="79"/>
      <c r="L61" s="1">
        <v>1</v>
      </c>
      <c r="M61" s="1">
        <v>80</v>
      </c>
    </row>
    <row r="62" spans="1:13" ht="13.5" customHeight="1">
      <c r="A62" s="474" t="s">
        <v>2340</v>
      </c>
      <c r="B62" s="474"/>
      <c r="C62" s="474"/>
      <c r="D62" s="474"/>
      <c r="E62" s="474"/>
      <c r="F62" s="474"/>
      <c r="G62" s="474"/>
      <c r="H62" s="474"/>
      <c r="I62" s="474"/>
      <c r="J62" s="474"/>
      <c r="K62" s="474"/>
      <c r="L62" s="474"/>
      <c r="M62" s="474"/>
    </row>
    <row r="63" spans="1:13" ht="13.5" customHeight="1">
      <c r="A63" s="423">
        <f>A61+(L61*M61)</f>
        <v>7740</v>
      </c>
      <c r="B63" s="476" t="s">
        <v>2339</v>
      </c>
      <c r="C63" s="65" t="s">
        <v>114</v>
      </c>
      <c r="D63" s="423" t="s">
        <v>2347</v>
      </c>
      <c r="E63" s="436" t="s">
        <v>2345</v>
      </c>
      <c r="F63" s="1" t="s">
        <v>2346</v>
      </c>
      <c r="G63" s="423"/>
      <c r="H63" s="1" t="s">
        <v>2341</v>
      </c>
      <c r="I63" s="79" t="s">
        <v>134</v>
      </c>
      <c r="J63" s="79"/>
      <c r="K63" s="79"/>
      <c r="L63" s="79">
        <f>IF(OR(I63="U16", I63="S16"),1,IF(I63="TS",6,2))</f>
        <v>1</v>
      </c>
      <c r="M63" s="423">
        <v>41</v>
      </c>
    </row>
    <row r="64" spans="1:13" ht="13.5" customHeight="1">
      <c r="A64" s="423">
        <f t="shared" ref="A64:A73" si="4">A63+(L63*M63)</f>
        <v>7781</v>
      </c>
      <c r="B64" s="477"/>
      <c r="C64" s="65" t="s">
        <v>115</v>
      </c>
      <c r="D64" s="423"/>
      <c r="E64" s="423"/>
      <c r="F64" s="436" t="s">
        <v>2345</v>
      </c>
      <c r="G64" s="423"/>
      <c r="H64" s="423" t="s">
        <v>2342</v>
      </c>
      <c r="I64" s="79" t="s">
        <v>134</v>
      </c>
      <c r="J64" s="79"/>
      <c r="K64" s="79"/>
      <c r="L64" s="79">
        <f>IF(OR(I64="U16", I64="S16"),1,IF(I64="TS",6,2))</f>
        <v>1</v>
      </c>
      <c r="M64" s="423">
        <v>41</v>
      </c>
    </row>
    <row r="65" spans="1:13" ht="13.5" customHeight="1">
      <c r="A65" s="423">
        <f t="shared" si="4"/>
        <v>7822</v>
      </c>
      <c r="B65" s="477"/>
      <c r="C65" s="65" t="s">
        <v>116</v>
      </c>
      <c r="D65" s="423"/>
      <c r="E65" s="423"/>
      <c r="F65" s="1" t="s">
        <v>2346</v>
      </c>
      <c r="G65" s="423"/>
      <c r="H65" s="1" t="s">
        <v>2215</v>
      </c>
      <c r="I65" s="79" t="s">
        <v>2343</v>
      </c>
      <c r="J65" s="79"/>
      <c r="K65" s="79"/>
      <c r="L65" s="79">
        <f>IF(OR(I65="U16", I65="S16"),1,IF(I65="TS",6,2))</f>
        <v>1</v>
      </c>
      <c r="M65" s="423">
        <v>41</v>
      </c>
    </row>
    <row r="66" spans="1:13" ht="13.5" customHeight="1">
      <c r="A66" s="423">
        <f t="shared" si="4"/>
        <v>7863</v>
      </c>
      <c r="B66" s="477"/>
      <c r="C66" s="65" t="s">
        <v>120</v>
      </c>
      <c r="D66" s="423"/>
      <c r="E66" s="436" t="s">
        <v>2345</v>
      </c>
      <c r="F66" s="436" t="s">
        <v>2345</v>
      </c>
      <c r="G66" s="423"/>
      <c r="H66" s="423" t="s">
        <v>2215</v>
      </c>
      <c r="I66" s="79" t="s">
        <v>2343</v>
      </c>
      <c r="J66" s="79"/>
      <c r="K66" s="79"/>
      <c r="L66" s="79">
        <f t="shared" ref="L66:L68" si="5">IF(OR(I66="U16", I66="S16"),1,IF(I66="TS",6,2))</f>
        <v>1</v>
      </c>
      <c r="M66" s="423">
        <v>41</v>
      </c>
    </row>
    <row r="67" spans="1:13" ht="13.5" customHeight="1">
      <c r="A67" s="423">
        <f t="shared" si="4"/>
        <v>7904</v>
      </c>
      <c r="B67" s="477"/>
      <c r="C67" s="65" t="s">
        <v>121</v>
      </c>
      <c r="D67" s="423"/>
      <c r="E67" s="423"/>
      <c r="F67" s="1" t="s">
        <v>2346</v>
      </c>
      <c r="G67" s="423"/>
      <c r="H67" s="1" t="s">
        <v>2215</v>
      </c>
      <c r="I67" s="79" t="s">
        <v>2343</v>
      </c>
      <c r="J67" s="79"/>
      <c r="K67" s="79"/>
      <c r="L67" s="79">
        <f t="shared" si="5"/>
        <v>1</v>
      </c>
      <c r="M67" s="423">
        <v>41</v>
      </c>
    </row>
    <row r="68" spans="1:13" ht="13.5" customHeight="1">
      <c r="A68" s="423">
        <f t="shared" si="4"/>
        <v>7945</v>
      </c>
      <c r="B68" s="478"/>
      <c r="C68" s="65" t="s">
        <v>122</v>
      </c>
      <c r="D68" s="423"/>
      <c r="E68" s="423"/>
      <c r="F68" s="436" t="s">
        <v>2345</v>
      </c>
      <c r="G68" s="423"/>
      <c r="H68" s="423" t="s">
        <v>2215</v>
      </c>
      <c r="I68" s="79" t="s">
        <v>2343</v>
      </c>
      <c r="J68" s="79"/>
      <c r="K68" s="79"/>
      <c r="L68" s="79">
        <f t="shared" si="5"/>
        <v>1</v>
      </c>
      <c r="M68" s="423">
        <v>41</v>
      </c>
    </row>
    <row r="69" spans="1:13" ht="13.5" customHeight="1">
      <c r="A69" s="423">
        <f t="shared" si="4"/>
        <v>7986</v>
      </c>
      <c r="B69" s="423" t="s">
        <v>2336</v>
      </c>
      <c r="C69" s="65"/>
      <c r="D69" s="423"/>
      <c r="E69" s="436" t="s">
        <v>2345</v>
      </c>
      <c r="F69" s="436" t="s">
        <v>2345</v>
      </c>
      <c r="G69" s="423"/>
      <c r="H69" s="1"/>
      <c r="I69" s="79"/>
      <c r="J69" s="79"/>
      <c r="K69" s="79"/>
      <c r="L69" s="79">
        <v>1</v>
      </c>
      <c r="M69" s="423">
        <v>246</v>
      </c>
    </row>
    <row r="70" spans="1:13" ht="13.5" customHeight="1">
      <c r="A70" s="423">
        <f t="shared" si="4"/>
        <v>8232</v>
      </c>
      <c r="B70" s="423" t="s">
        <v>2344</v>
      </c>
      <c r="C70" s="65"/>
      <c r="D70" s="423"/>
      <c r="E70" s="436" t="s">
        <v>2345</v>
      </c>
      <c r="F70" s="436" t="s">
        <v>2345</v>
      </c>
      <c r="G70" s="423"/>
      <c r="H70" s="423"/>
      <c r="I70" s="79"/>
      <c r="J70" s="79"/>
      <c r="K70" s="79"/>
      <c r="L70" s="79">
        <v>1</v>
      </c>
      <c r="M70" s="423">
        <v>246</v>
      </c>
    </row>
    <row r="71" spans="1:13" ht="13.5" customHeight="1">
      <c r="A71" s="423">
        <f t="shared" si="4"/>
        <v>8478</v>
      </c>
      <c r="B71" s="423" t="s">
        <v>1887</v>
      </c>
      <c r="C71" s="65"/>
      <c r="D71" s="423"/>
      <c r="E71" s="436" t="s">
        <v>2345</v>
      </c>
      <c r="F71" s="423"/>
      <c r="G71" s="423"/>
      <c r="H71" s="1"/>
      <c r="I71" s="79"/>
      <c r="J71" s="79"/>
      <c r="K71" s="79"/>
      <c r="L71" s="79">
        <v>1</v>
      </c>
      <c r="M71" s="423">
        <v>246</v>
      </c>
    </row>
    <row r="72" spans="1:13" ht="13.5" customHeight="1">
      <c r="A72" s="423">
        <f t="shared" si="4"/>
        <v>8724</v>
      </c>
      <c r="B72" s="423" t="s">
        <v>2348</v>
      </c>
      <c r="C72" s="65"/>
      <c r="D72" s="423"/>
      <c r="E72" s="436" t="s">
        <v>2345</v>
      </c>
      <c r="F72" s="423"/>
      <c r="G72" s="423"/>
      <c r="H72" s="423"/>
      <c r="I72" s="79"/>
      <c r="J72" s="79"/>
      <c r="K72" s="79"/>
      <c r="L72" s="79">
        <v>1</v>
      </c>
      <c r="M72" s="423">
        <v>246</v>
      </c>
    </row>
    <row r="73" spans="1:13" ht="13.5" customHeight="1">
      <c r="A73" s="423">
        <f t="shared" si="4"/>
        <v>8970</v>
      </c>
      <c r="B73" s="423" t="s">
        <v>1890</v>
      </c>
      <c r="C73" s="65"/>
      <c r="D73" s="423"/>
      <c r="E73" s="436" t="s">
        <v>2345</v>
      </c>
      <c r="F73" s="423"/>
      <c r="G73" s="423"/>
      <c r="H73" s="423"/>
      <c r="I73" s="79"/>
      <c r="J73" s="79"/>
      <c r="K73" s="79"/>
      <c r="L73" s="79">
        <v>1</v>
      </c>
      <c r="M73" s="423">
        <v>246</v>
      </c>
    </row>
    <row r="74" spans="1:13" ht="13.5" customHeight="1">
      <c r="A74" s="426">
        <f t="shared" ref="A74:A76" si="6">A73+(L73*M73)</f>
        <v>9216</v>
      </c>
      <c r="B74" s="426" t="s">
        <v>1891</v>
      </c>
      <c r="C74" s="65"/>
      <c r="D74" s="426"/>
      <c r="E74" s="436" t="s">
        <v>2345</v>
      </c>
      <c r="F74" s="426"/>
      <c r="G74" s="426"/>
      <c r="H74" s="426"/>
      <c r="I74" s="79"/>
      <c r="J74" s="79"/>
      <c r="K74" s="79"/>
      <c r="L74" s="79">
        <v>1</v>
      </c>
      <c r="M74" s="426">
        <v>246</v>
      </c>
    </row>
    <row r="75" spans="1:13" ht="13.5" customHeight="1">
      <c r="A75" s="426">
        <f t="shared" si="6"/>
        <v>9462</v>
      </c>
      <c r="B75" s="426" t="s">
        <v>1892</v>
      </c>
      <c r="C75" s="65"/>
      <c r="D75" s="426"/>
      <c r="E75" s="436" t="s">
        <v>2345</v>
      </c>
      <c r="F75" s="426"/>
      <c r="G75" s="426"/>
      <c r="H75" s="426"/>
      <c r="I75" s="79"/>
      <c r="J75" s="79"/>
      <c r="K75" s="79"/>
      <c r="L75" s="79">
        <v>1</v>
      </c>
      <c r="M75" s="426">
        <v>246</v>
      </c>
    </row>
    <row r="76" spans="1:13" ht="13.5" customHeight="1">
      <c r="A76" s="426">
        <f t="shared" si="6"/>
        <v>9708</v>
      </c>
      <c r="B76" s="426" t="s">
        <v>1893</v>
      </c>
      <c r="C76" s="65"/>
      <c r="D76" s="426"/>
      <c r="E76" s="436" t="s">
        <v>2345</v>
      </c>
      <c r="F76" s="426"/>
      <c r="G76" s="426"/>
      <c r="H76" s="426"/>
      <c r="I76" s="79"/>
      <c r="J76" s="79"/>
      <c r="K76" s="79"/>
      <c r="L76" s="79">
        <v>1</v>
      </c>
      <c r="M76" s="426">
        <v>246</v>
      </c>
    </row>
  </sheetData>
  <mergeCells count="5">
    <mergeCell ref="A2:M2"/>
    <mergeCell ref="B3:B15"/>
    <mergeCell ref="A62:M62"/>
    <mergeCell ref="B63:B68"/>
    <mergeCell ref="B16:B53"/>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22"/>
  <sheetViews>
    <sheetView tabSelected="1" topLeftCell="A770" zoomScaleNormal="100" workbookViewId="0">
      <selection activeCell="I785" sqref="I785"/>
    </sheetView>
  </sheetViews>
  <sheetFormatPr defaultColWidth="9" defaultRowHeight="13.5" customHeight="1"/>
  <cols>
    <col min="1" max="1" width="7.375" style="60" customWidth="1"/>
    <col min="2" max="2" width="43" style="66" customWidth="1"/>
    <col min="3" max="3" width="24.75" style="60" bestFit="1" customWidth="1"/>
    <col min="4" max="4" width="20.25" style="60" customWidth="1"/>
    <col min="5" max="6" width="8.625" style="80" customWidth="1"/>
    <col min="7" max="7" width="8.625" style="60" customWidth="1"/>
    <col min="8" max="8" width="12.375" style="60" customWidth="1"/>
    <col min="9" max="9" width="75.25" style="66" customWidth="1"/>
    <col min="10" max="16384" width="9" style="60"/>
  </cols>
  <sheetData>
    <row r="1" spans="1:9" ht="27.75" customHeight="1">
      <c r="A1" s="369" t="s">
        <v>2199</v>
      </c>
      <c r="B1" s="369" t="s">
        <v>2197</v>
      </c>
      <c r="C1" s="369" t="s">
        <v>2198</v>
      </c>
      <c r="D1" s="369" t="s">
        <v>2203</v>
      </c>
      <c r="E1" s="369" t="s">
        <v>2200</v>
      </c>
      <c r="F1" s="369" t="s">
        <v>2201</v>
      </c>
      <c r="G1" s="369" t="s">
        <v>2202</v>
      </c>
      <c r="H1" s="369"/>
    </row>
    <row r="2" spans="1:9" ht="15.95" customHeight="1">
      <c r="A2" s="479" t="s">
        <v>234</v>
      </c>
      <c r="B2" s="480"/>
      <c r="C2" s="480"/>
      <c r="D2" s="480"/>
      <c r="E2" s="480"/>
      <c r="F2" s="480"/>
      <c r="G2" s="481"/>
      <c r="H2" s="119" t="s">
        <v>394</v>
      </c>
    </row>
    <row r="3" spans="1:9" ht="15.95" customHeight="1">
      <c r="A3" s="63">
        <v>0</v>
      </c>
      <c r="B3" s="65" t="s">
        <v>110</v>
      </c>
      <c r="C3" s="63"/>
      <c r="D3" s="63"/>
      <c r="E3" s="79" t="s">
        <v>111</v>
      </c>
      <c r="F3" s="79">
        <f>IF(OR(E3="U16",E3="S16"),1,IF(E3="TS",6,IF(E3="U64",4,2)))</f>
        <v>2</v>
      </c>
      <c r="G3" s="63">
        <v>1</v>
      </c>
    </row>
    <row r="4" spans="1:9" ht="15.95" customHeight="1">
      <c r="A4" s="63">
        <f>A3+(F3*G3)</f>
        <v>2</v>
      </c>
      <c r="B4" s="65" t="s">
        <v>30</v>
      </c>
      <c r="C4" s="63" t="s">
        <v>2154</v>
      </c>
      <c r="D4" s="63" t="s">
        <v>2204</v>
      </c>
      <c r="E4" s="79" t="s">
        <v>79</v>
      </c>
      <c r="F4" s="79">
        <f t="shared" ref="F4:F67" si="0">IF(OR(E4="U16",E4="S16"),1,IF(E4="TS",6,IF(E4="U64",4,2)))</f>
        <v>2</v>
      </c>
      <c r="G4" s="63">
        <v>1</v>
      </c>
      <c r="H4" s="60" t="s">
        <v>393</v>
      </c>
    </row>
    <row r="5" spans="1:9" ht="15.95" customHeight="1">
      <c r="A5" s="63">
        <f t="shared" ref="A5:A74" si="1">A4+(F4*G4)</f>
        <v>4</v>
      </c>
      <c r="B5" s="65" t="s">
        <v>305</v>
      </c>
      <c r="C5" s="63"/>
      <c r="D5" s="371" t="s">
        <v>2205</v>
      </c>
      <c r="E5" s="79" t="s">
        <v>78</v>
      </c>
      <c r="F5" s="79">
        <f t="shared" si="0"/>
        <v>2</v>
      </c>
      <c r="G5" s="63">
        <v>1</v>
      </c>
    </row>
    <row r="6" spans="1:9" ht="15.95" customHeight="1">
      <c r="A6" s="373">
        <f t="shared" si="1"/>
        <v>6</v>
      </c>
      <c r="B6" s="450" t="s">
        <v>312</v>
      </c>
      <c r="C6" s="452" t="s">
        <v>2176</v>
      </c>
      <c r="D6" s="486" t="s">
        <v>256</v>
      </c>
      <c r="E6" s="373" t="s">
        <v>79</v>
      </c>
      <c r="F6" s="79">
        <f t="shared" si="0"/>
        <v>2</v>
      </c>
      <c r="G6" s="63">
        <v>1</v>
      </c>
      <c r="H6" s="60" t="s">
        <v>393</v>
      </c>
    </row>
    <row r="7" spans="1:9" ht="15.95" customHeight="1">
      <c r="A7" s="373">
        <f t="shared" si="1"/>
        <v>8</v>
      </c>
      <c r="B7" s="450" t="s">
        <v>313</v>
      </c>
      <c r="C7" s="452" t="s">
        <v>2177</v>
      </c>
      <c r="D7" s="487"/>
      <c r="E7" s="373" t="s">
        <v>79</v>
      </c>
      <c r="F7" s="79">
        <f t="shared" si="0"/>
        <v>2</v>
      </c>
      <c r="G7" s="63">
        <v>1</v>
      </c>
      <c r="H7" s="60" t="s">
        <v>393</v>
      </c>
    </row>
    <row r="8" spans="1:9" ht="15.95" customHeight="1">
      <c r="A8" s="373">
        <f t="shared" si="1"/>
        <v>10</v>
      </c>
      <c r="B8" s="450" t="s">
        <v>314</v>
      </c>
      <c r="C8" s="452" t="s">
        <v>2178</v>
      </c>
      <c r="D8" s="487"/>
      <c r="E8" s="373" t="s">
        <v>79</v>
      </c>
      <c r="F8" s="79">
        <f t="shared" si="0"/>
        <v>2</v>
      </c>
      <c r="G8" s="63">
        <v>1</v>
      </c>
      <c r="H8" s="60" t="s">
        <v>393</v>
      </c>
    </row>
    <row r="9" spans="1:9" ht="15.95" customHeight="1">
      <c r="A9" s="373">
        <f t="shared" si="1"/>
        <v>12</v>
      </c>
      <c r="B9" s="450" t="s">
        <v>320</v>
      </c>
      <c r="C9" s="452" t="s">
        <v>2179</v>
      </c>
      <c r="D9" s="487"/>
      <c r="E9" s="373" t="s">
        <v>79</v>
      </c>
      <c r="F9" s="79">
        <f t="shared" si="0"/>
        <v>2</v>
      </c>
      <c r="G9" s="63">
        <v>1</v>
      </c>
      <c r="H9" s="60" t="s">
        <v>393</v>
      </c>
    </row>
    <row r="10" spans="1:9" ht="15.95" customHeight="1">
      <c r="A10" s="373">
        <f t="shared" si="1"/>
        <v>14</v>
      </c>
      <c r="B10" s="450" t="s">
        <v>316</v>
      </c>
      <c r="C10" s="450" t="s">
        <v>2155</v>
      </c>
      <c r="D10" s="487"/>
      <c r="E10" s="373" t="s">
        <v>79</v>
      </c>
      <c r="F10" s="79">
        <f t="shared" si="0"/>
        <v>2</v>
      </c>
      <c r="G10" s="63">
        <v>1</v>
      </c>
      <c r="H10" s="60" t="s">
        <v>393</v>
      </c>
    </row>
    <row r="11" spans="1:9" ht="15.95" customHeight="1">
      <c r="A11" s="373">
        <f t="shared" si="1"/>
        <v>16</v>
      </c>
      <c r="B11" s="450" t="s">
        <v>317</v>
      </c>
      <c r="C11" s="450" t="s">
        <v>2156</v>
      </c>
      <c r="D11" s="487"/>
      <c r="E11" s="373" t="s">
        <v>79</v>
      </c>
      <c r="F11" s="79">
        <f t="shared" si="0"/>
        <v>2</v>
      </c>
      <c r="G11" s="63">
        <v>1</v>
      </c>
      <c r="H11" s="60" t="s">
        <v>393</v>
      </c>
    </row>
    <row r="12" spans="1:9" ht="15.95" customHeight="1">
      <c r="A12" s="373">
        <f t="shared" si="1"/>
        <v>18</v>
      </c>
      <c r="B12" s="450" t="s">
        <v>318</v>
      </c>
      <c r="C12" s="450" t="s">
        <v>2157</v>
      </c>
      <c r="D12" s="487"/>
      <c r="E12" s="373" t="s">
        <v>79</v>
      </c>
      <c r="F12" s="79">
        <f t="shared" si="0"/>
        <v>2</v>
      </c>
      <c r="G12" s="63">
        <v>1</v>
      </c>
      <c r="H12" s="60" t="s">
        <v>393</v>
      </c>
    </row>
    <row r="13" spans="1:9" ht="15.95" customHeight="1">
      <c r="A13" s="373">
        <f t="shared" si="1"/>
        <v>20</v>
      </c>
      <c r="B13" s="450" t="s">
        <v>319</v>
      </c>
      <c r="C13" s="450" t="s">
        <v>2180</v>
      </c>
      <c r="D13" s="487"/>
      <c r="E13" s="373" t="s">
        <v>79</v>
      </c>
      <c r="F13" s="79">
        <f t="shared" si="0"/>
        <v>2</v>
      </c>
      <c r="G13" s="63">
        <v>1</v>
      </c>
      <c r="H13" s="60" t="s">
        <v>393</v>
      </c>
    </row>
    <row r="14" spans="1:9" ht="15.95" customHeight="1">
      <c r="A14" s="63">
        <f t="shared" si="1"/>
        <v>22</v>
      </c>
      <c r="B14" s="65" t="s">
        <v>433</v>
      </c>
      <c r="C14" s="185"/>
      <c r="D14" s="476" t="s">
        <v>261</v>
      </c>
      <c r="E14" s="79" t="s">
        <v>79</v>
      </c>
      <c r="F14" s="79">
        <f t="shared" si="0"/>
        <v>2</v>
      </c>
      <c r="G14" s="63">
        <v>1</v>
      </c>
      <c r="H14" s="60" t="s">
        <v>393</v>
      </c>
      <c r="I14" s="66" t="s">
        <v>418</v>
      </c>
    </row>
    <row r="15" spans="1:9" ht="15.95" customHeight="1">
      <c r="A15" s="63">
        <f t="shared" si="1"/>
        <v>24</v>
      </c>
      <c r="B15" s="65" t="s">
        <v>434</v>
      </c>
      <c r="C15" s="63"/>
      <c r="D15" s="478"/>
      <c r="E15" s="79" t="s">
        <v>78</v>
      </c>
      <c r="F15" s="79">
        <f t="shared" si="0"/>
        <v>2</v>
      </c>
      <c r="G15" s="63">
        <v>1</v>
      </c>
      <c r="H15" s="60" t="s">
        <v>393</v>
      </c>
      <c r="I15" s="66" t="s">
        <v>419</v>
      </c>
    </row>
    <row r="16" spans="1:9" ht="15.95" customHeight="1">
      <c r="A16" s="63">
        <f t="shared" si="1"/>
        <v>26</v>
      </c>
      <c r="B16" s="65" t="s">
        <v>327</v>
      </c>
      <c r="C16" s="476"/>
      <c r="D16" s="185"/>
      <c r="E16" s="79" t="s">
        <v>79</v>
      </c>
      <c r="F16" s="79">
        <f t="shared" si="0"/>
        <v>2</v>
      </c>
      <c r="G16" s="63">
        <v>1</v>
      </c>
    </row>
    <row r="17" spans="1:8" ht="15.95" customHeight="1">
      <c r="A17" s="63">
        <f t="shared" si="1"/>
        <v>28</v>
      </c>
      <c r="B17" s="65" t="s">
        <v>328</v>
      </c>
      <c r="C17" s="477"/>
      <c r="D17" s="185"/>
      <c r="E17" s="79" t="s">
        <v>79</v>
      </c>
      <c r="F17" s="79">
        <f t="shared" si="0"/>
        <v>2</v>
      </c>
      <c r="G17" s="63">
        <v>1</v>
      </c>
    </row>
    <row r="18" spans="1:8" ht="15.95" customHeight="1">
      <c r="A18" s="63">
        <f t="shared" si="1"/>
        <v>30</v>
      </c>
      <c r="B18" s="65" t="s">
        <v>329</v>
      </c>
      <c r="C18" s="478"/>
      <c r="D18" s="185"/>
      <c r="E18" s="79" t="s">
        <v>79</v>
      </c>
      <c r="F18" s="79">
        <f t="shared" si="0"/>
        <v>2</v>
      </c>
      <c r="G18" s="63">
        <v>1</v>
      </c>
    </row>
    <row r="19" spans="1:8" ht="15.95" customHeight="1">
      <c r="A19" s="63">
        <f t="shared" si="1"/>
        <v>32</v>
      </c>
      <c r="B19" s="65" t="s">
        <v>330</v>
      </c>
      <c r="C19" s="476"/>
      <c r="D19" s="185"/>
      <c r="E19" s="79" t="s">
        <v>79</v>
      </c>
      <c r="F19" s="79">
        <f t="shared" si="0"/>
        <v>2</v>
      </c>
      <c r="G19" s="63">
        <v>1</v>
      </c>
    </row>
    <row r="20" spans="1:8" ht="15.95" customHeight="1">
      <c r="A20" s="63">
        <f t="shared" si="1"/>
        <v>34</v>
      </c>
      <c r="B20" s="65" t="s">
        <v>331</v>
      </c>
      <c r="C20" s="477"/>
      <c r="D20" s="185"/>
      <c r="E20" s="79" t="s">
        <v>79</v>
      </c>
      <c r="F20" s="79">
        <f t="shared" si="0"/>
        <v>2</v>
      </c>
      <c r="G20" s="63">
        <v>1</v>
      </c>
    </row>
    <row r="21" spans="1:8" ht="15.95" customHeight="1">
      <c r="A21" s="63">
        <f t="shared" si="1"/>
        <v>36</v>
      </c>
      <c r="B21" s="65" t="s">
        <v>335</v>
      </c>
      <c r="C21" s="478"/>
      <c r="D21" s="185"/>
      <c r="E21" s="79" t="s">
        <v>79</v>
      </c>
      <c r="F21" s="79">
        <f t="shared" si="0"/>
        <v>2</v>
      </c>
      <c r="G21" s="63">
        <v>1</v>
      </c>
    </row>
    <row r="22" spans="1:8" ht="15.95" customHeight="1">
      <c r="A22" s="63">
        <f t="shared" si="1"/>
        <v>38</v>
      </c>
      <c r="B22" s="65" t="s">
        <v>332</v>
      </c>
      <c r="C22" s="476"/>
      <c r="D22" s="185"/>
      <c r="E22" s="79" t="s">
        <v>79</v>
      </c>
      <c r="F22" s="79">
        <f t="shared" si="0"/>
        <v>2</v>
      </c>
      <c r="G22" s="63">
        <v>1</v>
      </c>
    </row>
    <row r="23" spans="1:8" ht="15.95" customHeight="1">
      <c r="A23" s="63">
        <f t="shared" si="1"/>
        <v>40</v>
      </c>
      <c r="B23" s="65" t="s">
        <v>333</v>
      </c>
      <c r="C23" s="477"/>
      <c r="D23" s="185"/>
      <c r="E23" s="79" t="s">
        <v>79</v>
      </c>
      <c r="F23" s="79">
        <f t="shared" si="0"/>
        <v>2</v>
      </c>
      <c r="G23" s="63">
        <v>1</v>
      </c>
    </row>
    <row r="24" spans="1:8" ht="15.95" customHeight="1">
      <c r="A24" s="63">
        <f t="shared" si="1"/>
        <v>42</v>
      </c>
      <c r="B24" s="65" t="s">
        <v>334</v>
      </c>
      <c r="C24" s="476"/>
      <c r="D24" s="185"/>
      <c r="E24" s="79" t="s">
        <v>79</v>
      </c>
      <c r="F24" s="79">
        <f t="shared" si="0"/>
        <v>2</v>
      </c>
      <c r="G24" s="63">
        <v>1</v>
      </c>
    </row>
    <row r="25" spans="1:8" ht="15.95" customHeight="1">
      <c r="A25" s="63">
        <f t="shared" si="1"/>
        <v>44</v>
      </c>
      <c r="B25" s="65" t="s">
        <v>321</v>
      </c>
      <c r="C25" s="477"/>
      <c r="D25" s="63" t="s">
        <v>261</v>
      </c>
      <c r="E25" s="79" t="s">
        <v>79</v>
      </c>
      <c r="F25" s="79">
        <f t="shared" si="0"/>
        <v>2</v>
      </c>
      <c r="G25" s="63">
        <v>1</v>
      </c>
    </row>
    <row r="26" spans="1:8" ht="15.95" customHeight="1">
      <c r="A26" s="63">
        <f t="shared" si="1"/>
        <v>46</v>
      </c>
      <c r="B26" s="65" t="s">
        <v>322</v>
      </c>
      <c r="C26" s="476"/>
      <c r="D26" s="63" t="s">
        <v>261</v>
      </c>
      <c r="E26" s="79" t="s">
        <v>79</v>
      </c>
      <c r="F26" s="79">
        <f t="shared" si="0"/>
        <v>2</v>
      </c>
      <c r="G26" s="63">
        <v>1</v>
      </c>
    </row>
    <row r="27" spans="1:8" ht="15.95" customHeight="1">
      <c r="A27" s="63">
        <f t="shared" si="1"/>
        <v>48</v>
      </c>
      <c r="B27" s="65" t="s">
        <v>323</v>
      </c>
      <c r="C27" s="477"/>
      <c r="D27" s="63" t="s">
        <v>261</v>
      </c>
      <c r="E27" s="79" t="s">
        <v>79</v>
      </c>
      <c r="F27" s="79">
        <f t="shared" si="0"/>
        <v>2</v>
      </c>
      <c r="G27" s="63">
        <v>1</v>
      </c>
    </row>
    <row r="28" spans="1:8" ht="15.95" customHeight="1">
      <c r="A28" s="63">
        <f t="shared" si="1"/>
        <v>50</v>
      </c>
      <c r="B28" s="65" t="s">
        <v>324</v>
      </c>
      <c r="C28" s="63"/>
      <c r="D28" s="63" t="s">
        <v>261</v>
      </c>
      <c r="E28" s="79" t="s">
        <v>79</v>
      </c>
      <c r="F28" s="79">
        <f t="shared" si="0"/>
        <v>2</v>
      </c>
      <c r="G28" s="63">
        <v>1</v>
      </c>
      <c r="H28" s="60" t="s">
        <v>393</v>
      </c>
    </row>
    <row r="29" spans="1:8" ht="15.95" customHeight="1">
      <c r="A29" s="63">
        <f t="shared" si="1"/>
        <v>52</v>
      </c>
      <c r="B29" s="65" t="s">
        <v>325</v>
      </c>
      <c r="C29" s="63"/>
      <c r="D29" s="63" t="s">
        <v>261</v>
      </c>
      <c r="E29" s="79" t="s">
        <v>79</v>
      </c>
      <c r="F29" s="79">
        <f t="shared" si="0"/>
        <v>2</v>
      </c>
      <c r="G29" s="63">
        <v>1</v>
      </c>
      <c r="H29" s="60" t="s">
        <v>393</v>
      </c>
    </row>
    <row r="30" spans="1:8" ht="15.95" customHeight="1">
      <c r="A30" s="63">
        <f t="shared" si="1"/>
        <v>54</v>
      </c>
      <c r="B30" s="65" t="s">
        <v>326</v>
      </c>
      <c r="C30" s="63"/>
      <c r="D30" s="63" t="s">
        <v>261</v>
      </c>
      <c r="E30" s="79" t="s">
        <v>79</v>
      </c>
      <c r="F30" s="79">
        <f t="shared" si="0"/>
        <v>2</v>
      </c>
      <c r="G30" s="63">
        <v>1</v>
      </c>
      <c r="H30" s="60" t="s">
        <v>393</v>
      </c>
    </row>
    <row r="31" spans="1:8" ht="15.95" customHeight="1">
      <c r="A31" s="63">
        <f t="shared" si="1"/>
        <v>56</v>
      </c>
      <c r="B31" s="65"/>
      <c r="C31" s="61"/>
      <c r="D31" s="61"/>
      <c r="E31" s="79" t="s">
        <v>79</v>
      </c>
      <c r="F31" s="79">
        <f t="shared" si="0"/>
        <v>2</v>
      </c>
      <c r="G31" s="63">
        <v>1</v>
      </c>
    </row>
    <row r="32" spans="1:8" ht="15.95" customHeight="1">
      <c r="A32" s="63">
        <f t="shared" si="1"/>
        <v>58</v>
      </c>
      <c r="B32" s="65"/>
      <c r="C32" s="61"/>
      <c r="D32" s="61"/>
      <c r="E32" s="79" t="s">
        <v>79</v>
      </c>
      <c r="F32" s="79">
        <f t="shared" si="0"/>
        <v>2</v>
      </c>
      <c r="G32" s="63">
        <v>1</v>
      </c>
    </row>
    <row r="33" spans="1:9" ht="15.95" customHeight="1">
      <c r="A33" s="373">
        <f t="shared" si="1"/>
        <v>60</v>
      </c>
      <c r="B33" s="450" t="s">
        <v>0</v>
      </c>
      <c r="C33" s="452" t="s">
        <v>2181</v>
      </c>
      <c r="D33" s="486" t="s">
        <v>2206</v>
      </c>
      <c r="E33" s="373" t="s">
        <v>79</v>
      </c>
      <c r="F33" s="79">
        <f t="shared" si="0"/>
        <v>2</v>
      </c>
      <c r="G33" s="63">
        <v>1</v>
      </c>
      <c r="H33" s="60" t="s">
        <v>393</v>
      </c>
    </row>
    <row r="34" spans="1:9" ht="15.95" customHeight="1">
      <c r="A34" s="373">
        <f t="shared" si="1"/>
        <v>62</v>
      </c>
      <c r="B34" s="450" t="s">
        <v>1</v>
      </c>
      <c r="C34" s="452" t="s">
        <v>2182</v>
      </c>
      <c r="D34" s="487"/>
      <c r="E34" s="373" t="s">
        <v>79</v>
      </c>
      <c r="F34" s="79">
        <f t="shared" si="0"/>
        <v>2</v>
      </c>
      <c r="G34" s="63">
        <v>1</v>
      </c>
      <c r="H34" s="60" t="s">
        <v>393</v>
      </c>
    </row>
    <row r="35" spans="1:9" ht="15.95" customHeight="1">
      <c r="A35" s="373">
        <f t="shared" si="1"/>
        <v>64</v>
      </c>
      <c r="B35" s="450" t="s">
        <v>2</v>
      </c>
      <c r="C35" s="452" t="s">
        <v>2183</v>
      </c>
      <c r="D35" s="487"/>
      <c r="E35" s="373" t="s">
        <v>79</v>
      </c>
      <c r="F35" s="79">
        <f t="shared" si="0"/>
        <v>2</v>
      </c>
      <c r="G35" s="63">
        <v>1</v>
      </c>
      <c r="H35" s="60" t="s">
        <v>393</v>
      </c>
    </row>
    <row r="36" spans="1:9" ht="15.95" customHeight="1">
      <c r="A36" s="373">
        <f t="shared" si="1"/>
        <v>66</v>
      </c>
      <c r="B36" s="450" t="s">
        <v>307</v>
      </c>
      <c r="C36" s="373"/>
      <c r="D36" s="487"/>
      <c r="E36" s="373" t="s">
        <v>79</v>
      </c>
      <c r="F36" s="79">
        <f t="shared" si="0"/>
        <v>2</v>
      </c>
      <c r="G36" s="63">
        <v>1</v>
      </c>
      <c r="H36" s="60" t="s">
        <v>393</v>
      </c>
    </row>
    <row r="37" spans="1:9" ht="15.95" customHeight="1">
      <c r="A37" s="373">
        <f t="shared" si="1"/>
        <v>68</v>
      </c>
      <c r="B37" s="450" t="s">
        <v>5</v>
      </c>
      <c r="C37" s="373"/>
      <c r="D37" s="488"/>
      <c r="E37" s="373" t="s">
        <v>79</v>
      </c>
      <c r="F37" s="79">
        <f t="shared" si="0"/>
        <v>2</v>
      </c>
      <c r="G37" s="63">
        <v>1</v>
      </c>
      <c r="H37" s="60" t="s">
        <v>393</v>
      </c>
    </row>
    <row r="38" spans="1:9" ht="15.95" customHeight="1">
      <c r="A38" s="373">
        <f t="shared" si="1"/>
        <v>70</v>
      </c>
      <c r="B38" s="450" t="s">
        <v>40</v>
      </c>
      <c r="C38" s="374"/>
      <c r="D38" s="374"/>
      <c r="E38" s="373" t="s">
        <v>79</v>
      </c>
      <c r="F38" s="79">
        <f t="shared" si="0"/>
        <v>2</v>
      </c>
      <c r="G38" s="63">
        <v>1</v>
      </c>
      <c r="H38" s="60" t="s">
        <v>393</v>
      </c>
      <c r="I38" s="65" t="s">
        <v>2023</v>
      </c>
    </row>
    <row r="39" spans="1:9" ht="15.95" customHeight="1">
      <c r="A39" s="373">
        <f t="shared" si="1"/>
        <v>72</v>
      </c>
      <c r="B39" s="450" t="s">
        <v>2021</v>
      </c>
      <c r="C39" s="373" t="s">
        <v>2022</v>
      </c>
      <c r="D39" s="373"/>
      <c r="E39" s="373" t="s">
        <v>79</v>
      </c>
      <c r="F39" s="79">
        <f t="shared" si="0"/>
        <v>2</v>
      </c>
      <c r="G39" s="63">
        <v>1</v>
      </c>
      <c r="H39" s="60" t="s">
        <v>393</v>
      </c>
      <c r="I39" s="66" t="s">
        <v>2024</v>
      </c>
    </row>
    <row r="40" spans="1:9" ht="15.95" customHeight="1">
      <c r="A40" s="373">
        <f t="shared" si="1"/>
        <v>74</v>
      </c>
      <c r="B40" s="450" t="s">
        <v>2220</v>
      </c>
      <c r="C40" s="373"/>
      <c r="D40" s="373"/>
      <c r="E40" s="373" t="s">
        <v>79</v>
      </c>
      <c r="F40" s="79">
        <f t="shared" si="0"/>
        <v>2</v>
      </c>
      <c r="G40" s="63">
        <v>1</v>
      </c>
      <c r="H40" s="60" t="s">
        <v>393</v>
      </c>
    </row>
    <row r="41" spans="1:9" ht="15.95" customHeight="1">
      <c r="A41" s="63">
        <f t="shared" si="1"/>
        <v>76</v>
      </c>
      <c r="B41" s="65" t="s">
        <v>426</v>
      </c>
      <c r="C41" s="476"/>
      <c r="D41" s="61"/>
      <c r="E41" s="79" t="s">
        <v>79</v>
      </c>
      <c r="F41" s="79">
        <f t="shared" si="0"/>
        <v>2</v>
      </c>
      <c r="G41" s="63">
        <v>1</v>
      </c>
    </row>
    <row r="42" spans="1:9" ht="15.95" customHeight="1">
      <c r="A42" s="63">
        <f t="shared" si="1"/>
        <v>78</v>
      </c>
      <c r="B42" s="65" t="s">
        <v>427</v>
      </c>
      <c r="C42" s="478"/>
      <c r="D42" s="62"/>
      <c r="E42" s="79" t="s">
        <v>79</v>
      </c>
      <c r="F42" s="79">
        <f t="shared" si="0"/>
        <v>2</v>
      </c>
      <c r="G42" s="63">
        <v>1</v>
      </c>
    </row>
    <row r="43" spans="1:9" ht="15.95" customHeight="1">
      <c r="A43" s="63">
        <f t="shared" si="1"/>
        <v>80</v>
      </c>
      <c r="B43" s="65" t="s">
        <v>428</v>
      </c>
      <c r="C43" s="476"/>
      <c r="D43" s="61"/>
      <c r="E43" s="79" t="s">
        <v>79</v>
      </c>
      <c r="F43" s="79">
        <f t="shared" si="0"/>
        <v>2</v>
      </c>
      <c r="G43" s="63">
        <v>1</v>
      </c>
    </row>
    <row r="44" spans="1:9" ht="15.95" customHeight="1">
      <c r="A44" s="63">
        <f t="shared" si="1"/>
        <v>82</v>
      </c>
      <c r="B44" s="65" t="s">
        <v>429</v>
      </c>
      <c r="C44" s="478"/>
      <c r="D44" s="62"/>
      <c r="E44" s="79" t="s">
        <v>79</v>
      </c>
      <c r="F44" s="79">
        <f t="shared" si="0"/>
        <v>2</v>
      </c>
      <c r="G44" s="63">
        <v>1</v>
      </c>
    </row>
    <row r="45" spans="1:9" ht="15.95" customHeight="1">
      <c r="A45" s="63">
        <f t="shared" si="1"/>
        <v>84</v>
      </c>
      <c r="B45" s="65" t="s">
        <v>430</v>
      </c>
      <c r="C45" s="476"/>
      <c r="D45" s="61"/>
      <c r="E45" s="79" t="s">
        <v>79</v>
      </c>
      <c r="F45" s="79">
        <f t="shared" si="0"/>
        <v>2</v>
      </c>
      <c r="G45" s="63">
        <v>1</v>
      </c>
    </row>
    <row r="46" spans="1:9" ht="15.95" customHeight="1">
      <c r="A46" s="63">
        <f t="shared" si="1"/>
        <v>86</v>
      </c>
      <c r="B46" s="65" t="s">
        <v>431</v>
      </c>
      <c r="C46" s="478"/>
      <c r="D46" s="62"/>
      <c r="E46" s="79" t="s">
        <v>79</v>
      </c>
      <c r="F46" s="79">
        <f t="shared" si="0"/>
        <v>2</v>
      </c>
      <c r="G46" s="63">
        <v>1</v>
      </c>
    </row>
    <row r="47" spans="1:9" ht="15.95" customHeight="1">
      <c r="A47" s="63">
        <f t="shared" si="1"/>
        <v>88</v>
      </c>
      <c r="B47" s="65" t="s">
        <v>456</v>
      </c>
      <c r="C47" s="476"/>
      <c r="D47" s="61"/>
      <c r="E47" s="79" t="s">
        <v>79</v>
      </c>
      <c r="F47" s="79">
        <f t="shared" si="0"/>
        <v>2</v>
      </c>
      <c r="G47" s="63">
        <v>1</v>
      </c>
      <c r="H47" s="60" t="s">
        <v>393</v>
      </c>
    </row>
    <row r="48" spans="1:9" ht="15.95" customHeight="1">
      <c r="A48" s="63">
        <f t="shared" si="1"/>
        <v>90</v>
      </c>
      <c r="B48" s="65" t="s">
        <v>457</v>
      </c>
      <c r="C48" s="477"/>
      <c r="D48" s="115"/>
      <c r="E48" s="79" t="s">
        <v>79</v>
      </c>
      <c r="F48" s="79">
        <f t="shared" si="0"/>
        <v>2</v>
      </c>
      <c r="G48" s="63">
        <v>1</v>
      </c>
      <c r="H48" s="60" t="s">
        <v>393</v>
      </c>
    </row>
    <row r="49" spans="1:8" ht="15.95" customHeight="1">
      <c r="A49" s="63">
        <f t="shared" si="1"/>
        <v>92</v>
      </c>
      <c r="B49" s="65" t="s">
        <v>458</v>
      </c>
      <c r="C49" s="478"/>
      <c r="D49" s="62"/>
      <c r="E49" s="79" t="s">
        <v>79</v>
      </c>
      <c r="F49" s="79">
        <f t="shared" si="0"/>
        <v>2</v>
      </c>
      <c r="G49" s="63">
        <v>1</v>
      </c>
      <c r="H49" s="60" t="s">
        <v>393</v>
      </c>
    </row>
    <row r="50" spans="1:8" ht="15.95" customHeight="1">
      <c r="A50" s="63">
        <f t="shared" si="1"/>
        <v>94</v>
      </c>
      <c r="B50" s="65" t="s">
        <v>459</v>
      </c>
      <c r="C50" s="61"/>
      <c r="D50" s="476" t="s">
        <v>261</v>
      </c>
      <c r="E50" s="79" t="s">
        <v>79</v>
      </c>
      <c r="F50" s="79">
        <f t="shared" si="0"/>
        <v>2</v>
      </c>
      <c r="G50" s="63">
        <v>1</v>
      </c>
    </row>
    <row r="51" spans="1:8" ht="15.95" customHeight="1">
      <c r="A51" s="63">
        <f t="shared" si="1"/>
        <v>96</v>
      </c>
      <c r="B51" s="65" t="s">
        <v>432</v>
      </c>
      <c r="C51" s="61"/>
      <c r="D51" s="478"/>
      <c r="E51" s="79" t="s">
        <v>79</v>
      </c>
      <c r="F51" s="79">
        <f t="shared" si="0"/>
        <v>2</v>
      </c>
      <c r="G51" s="63">
        <v>1</v>
      </c>
    </row>
    <row r="52" spans="1:8" ht="15.95" customHeight="1">
      <c r="A52" s="63">
        <f t="shared" si="1"/>
        <v>98</v>
      </c>
      <c r="B52" s="65"/>
      <c r="C52" s="61"/>
      <c r="D52" s="61"/>
      <c r="E52" s="79" t="s">
        <v>79</v>
      </c>
      <c r="F52" s="79">
        <f t="shared" si="0"/>
        <v>2</v>
      </c>
      <c r="G52" s="63">
        <v>1</v>
      </c>
    </row>
    <row r="53" spans="1:8" ht="15.95" customHeight="1">
      <c r="A53" s="63">
        <f t="shared" si="1"/>
        <v>100</v>
      </c>
      <c r="B53" s="65" t="s">
        <v>80</v>
      </c>
      <c r="C53" s="185" t="s">
        <v>2158</v>
      </c>
      <c r="D53" s="476" t="s">
        <v>2145</v>
      </c>
      <c r="E53" s="79" t="s">
        <v>79</v>
      </c>
      <c r="F53" s="79">
        <f t="shared" si="0"/>
        <v>2</v>
      </c>
      <c r="G53" s="63">
        <v>1</v>
      </c>
      <c r="H53" s="60" t="s">
        <v>393</v>
      </c>
    </row>
    <row r="54" spans="1:8" ht="15.95" customHeight="1">
      <c r="A54" s="63">
        <f t="shared" si="1"/>
        <v>102</v>
      </c>
      <c r="B54" s="65" t="s">
        <v>306</v>
      </c>
      <c r="C54" s="185" t="s">
        <v>2159</v>
      </c>
      <c r="D54" s="477"/>
      <c r="E54" s="79" t="s">
        <v>79</v>
      </c>
      <c r="F54" s="79">
        <f t="shared" si="0"/>
        <v>2</v>
      </c>
      <c r="G54" s="63">
        <v>1</v>
      </c>
      <c r="H54" s="60" t="s">
        <v>393</v>
      </c>
    </row>
    <row r="55" spans="1:8" ht="15.95" customHeight="1">
      <c r="A55" s="63">
        <f t="shared" si="1"/>
        <v>104</v>
      </c>
      <c r="B55" s="65" t="s">
        <v>4</v>
      </c>
      <c r="C55" s="185" t="s">
        <v>2160</v>
      </c>
      <c r="D55" s="477"/>
      <c r="E55" s="79" t="s">
        <v>79</v>
      </c>
      <c r="F55" s="79">
        <f t="shared" si="0"/>
        <v>2</v>
      </c>
      <c r="G55" s="63">
        <v>1</v>
      </c>
      <c r="H55" s="60" t="s">
        <v>393</v>
      </c>
    </row>
    <row r="56" spans="1:8" ht="15.95" customHeight="1">
      <c r="A56" s="163">
        <f t="shared" si="1"/>
        <v>106</v>
      </c>
      <c r="B56" s="164" t="s">
        <v>81</v>
      </c>
      <c r="C56" s="357" t="s">
        <v>2161</v>
      </c>
      <c r="D56" s="477"/>
      <c r="E56" s="163" t="s">
        <v>79</v>
      </c>
      <c r="F56" s="79">
        <f t="shared" si="0"/>
        <v>2</v>
      </c>
      <c r="G56" s="63">
        <v>1</v>
      </c>
      <c r="H56" s="60" t="s">
        <v>393</v>
      </c>
    </row>
    <row r="57" spans="1:8" ht="15.95" customHeight="1">
      <c r="A57" s="63">
        <f t="shared" si="1"/>
        <v>108</v>
      </c>
      <c r="B57" s="65" t="s">
        <v>88</v>
      </c>
      <c r="C57" s="185"/>
      <c r="D57" s="477"/>
      <c r="E57" s="79" t="s">
        <v>79</v>
      </c>
      <c r="F57" s="79">
        <f t="shared" si="0"/>
        <v>2</v>
      </c>
      <c r="G57" s="63">
        <v>1</v>
      </c>
      <c r="H57" s="60" t="s">
        <v>393</v>
      </c>
    </row>
    <row r="58" spans="1:8" ht="15.95" customHeight="1">
      <c r="A58" s="63">
        <f t="shared" si="1"/>
        <v>110</v>
      </c>
      <c r="B58" s="65" t="s">
        <v>89</v>
      </c>
      <c r="C58" s="185"/>
      <c r="D58" s="477"/>
      <c r="E58" s="79" t="s">
        <v>79</v>
      </c>
      <c r="F58" s="79">
        <f t="shared" si="0"/>
        <v>2</v>
      </c>
      <c r="G58" s="63">
        <v>1</v>
      </c>
      <c r="H58" s="60" t="s">
        <v>393</v>
      </c>
    </row>
    <row r="59" spans="1:8" ht="15.95" customHeight="1">
      <c r="A59" s="63">
        <f t="shared" si="1"/>
        <v>112</v>
      </c>
      <c r="B59" s="65" t="s">
        <v>90</v>
      </c>
      <c r="C59" s="185"/>
      <c r="D59" s="477"/>
      <c r="E59" s="79" t="s">
        <v>79</v>
      </c>
      <c r="F59" s="79">
        <f t="shared" si="0"/>
        <v>2</v>
      </c>
      <c r="G59" s="63">
        <v>1</v>
      </c>
      <c r="H59" s="60" t="s">
        <v>393</v>
      </c>
    </row>
    <row r="60" spans="1:8" ht="15.95" customHeight="1">
      <c r="A60" s="63">
        <f t="shared" si="1"/>
        <v>114</v>
      </c>
      <c r="B60" s="65" t="s">
        <v>91</v>
      </c>
      <c r="C60" s="185"/>
      <c r="D60" s="478"/>
      <c r="E60" s="79" t="s">
        <v>79</v>
      </c>
      <c r="F60" s="79">
        <f t="shared" si="0"/>
        <v>2</v>
      </c>
      <c r="G60" s="63">
        <v>1</v>
      </c>
      <c r="H60" s="60" t="s">
        <v>393</v>
      </c>
    </row>
    <row r="61" spans="1:8" ht="15.95" customHeight="1">
      <c r="A61" s="63">
        <f t="shared" si="1"/>
        <v>116</v>
      </c>
      <c r="B61" s="65" t="s">
        <v>82</v>
      </c>
      <c r="C61" s="185" t="s">
        <v>2162</v>
      </c>
      <c r="D61" s="476" t="s">
        <v>2146</v>
      </c>
      <c r="E61" s="79" t="s">
        <v>79</v>
      </c>
      <c r="F61" s="79">
        <f t="shared" si="0"/>
        <v>2</v>
      </c>
      <c r="G61" s="63">
        <v>1</v>
      </c>
      <c r="H61" s="60" t="s">
        <v>393</v>
      </c>
    </row>
    <row r="62" spans="1:8" ht="15.95" customHeight="1">
      <c r="A62" s="63">
        <f t="shared" si="1"/>
        <v>118</v>
      </c>
      <c r="B62" s="65" t="s">
        <v>83</v>
      </c>
      <c r="C62" s="185" t="s">
        <v>2163</v>
      </c>
      <c r="D62" s="477"/>
      <c r="E62" s="79" t="s">
        <v>79</v>
      </c>
      <c r="F62" s="79">
        <f t="shared" si="0"/>
        <v>2</v>
      </c>
      <c r="G62" s="63">
        <v>1</v>
      </c>
      <c r="H62" s="60" t="s">
        <v>393</v>
      </c>
    </row>
    <row r="63" spans="1:8" ht="15.95" customHeight="1">
      <c r="A63" s="63">
        <f t="shared" si="1"/>
        <v>120</v>
      </c>
      <c r="B63" s="65" t="s">
        <v>84</v>
      </c>
      <c r="C63" s="185" t="s">
        <v>2164</v>
      </c>
      <c r="D63" s="477"/>
      <c r="E63" s="79" t="s">
        <v>79</v>
      </c>
      <c r="F63" s="79">
        <f t="shared" si="0"/>
        <v>2</v>
      </c>
      <c r="G63" s="63">
        <v>1</v>
      </c>
      <c r="H63" s="60" t="s">
        <v>393</v>
      </c>
    </row>
    <row r="64" spans="1:8" ht="15.95" customHeight="1">
      <c r="A64" s="163">
        <f t="shared" si="1"/>
        <v>122</v>
      </c>
      <c r="B64" s="164" t="s">
        <v>85</v>
      </c>
      <c r="C64" s="357" t="s">
        <v>2165</v>
      </c>
      <c r="D64" s="477"/>
      <c r="E64" s="163" t="s">
        <v>79</v>
      </c>
      <c r="F64" s="79">
        <f t="shared" si="0"/>
        <v>2</v>
      </c>
      <c r="G64" s="63">
        <v>1</v>
      </c>
      <c r="H64" s="60" t="s">
        <v>393</v>
      </c>
    </row>
    <row r="65" spans="1:9" ht="15.95" customHeight="1">
      <c r="A65" s="63">
        <f t="shared" si="1"/>
        <v>124</v>
      </c>
      <c r="B65" s="65" t="s">
        <v>92</v>
      </c>
      <c r="C65" s="475"/>
      <c r="D65" s="477"/>
      <c r="E65" s="79" t="s">
        <v>79</v>
      </c>
      <c r="F65" s="79">
        <f t="shared" si="0"/>
        <v>2</v>
      </c>
      <c r="G65" s="63">
        <v>1</v>
      </c>
      <c r="H65" s="60" t="s">
        <v>393</v>
      </c>
    </row>
    <row r="66" spans="1:9" ht="15.95" customHeight="1">
      <c r="A66" s="63">
        <f t="shared" si="1"/>
        <v>126</v>
      </c>
      <c r="B66" s="65" t="s">
        <v>93</v>
      </c>
      <c r="C66" s="475"/>
      <c r="D66" s="477"/>
      <c r="E66" s="79" t="s">
        <v>79</v>
      </c>
      <c r="F66" s="79">
        <f t="shared" si="0"/>
        <v>2</v>
      </c>
      <c r="G66" s="63">
        <v>1</v>
      </c>
      <c r="H66" s="60" t="s">
        <v>393</v>
      </c>
    </row>
    <row r="67" spans="1:9" ht="15.95" customHeight="1">
      <c r="A67" s="63">
        <f t="shared" si="1"/>
        <v>128</v>
      </c>
      <c r="B67" s="65" t="s">
        <v>94</v>
      </c>
      <c r="C67" s="475"/>
      <c r="D67" s="477"/>
      <c r="E67" s="79" t="s">
        <v>79</v>
      </c>
      <c r="F67" s="79">
        <f t="shared" si="0"/>
        <v>2</v>
      </c>
      <c r="G67" s="63">
        <v>1</v>
      </c>
      <c r="H67" s="60" t="s">
        <v>393</v>
      </c>
    </row>
    <row r="68" spans="1:9" ht="15.95" customHeight="1">
      <c r="A68" s="63">
        <f t="shared" si="1"/>
        <v>130</v>
      </c>
      <c r="B68" s="65" t="s">
        <v>95</v>
      </c>
      <c r="C68" s="475"/>
      <c r="D68" s="478"/>
      <c r="E68" s="79" t="s">
        <v>79</v>
      </c>
      <c r="F68" s="79">
        <f t="shared" ref="F68:F92" si="2">IF(OR(E68="U16",E68="S16"),1,IF(E68="TS",6,IF(E68="U64",4,2)))</f>
        <v>2</v>
      </c>
      <c r="G68" s="63">
        <v>1</v>
      </c>
      <c r="H68" s="60" t="s">
        <v>393</v>
      </c>
    </row>
    <row r="69" spans="1:9" ht="15.95" customHeight="1">
      <c r="A69" s="63">
        <f t="shared" si="1"/>
        <v>132</v>
      </c>
      <c r="B69" s="65" t="s">
        <v>86</v>
      </c>
      <c r="C69" s="185" t="s">
        <v>2166</v>
      </c>
      <c r="D69" s="476" t="s">
        <v>2147</v>
      </c>
      <c r="E69" s="79" t="s">
        <v>79</v>
      </c>
      <c r="F69" s="79">
        <f t="shared" si="2"/>
        <v>2</v>
      </c>
      <c r="G69" s="63">
        <v>1</v>
      </c>
      <c r="H69" s="60" t="s">
        <v>393</v>
      </c>
    </row>
    <row r="70" spans="1:9" ht="15.95" customHeight="1">
      <c r="A70" s="63">
        <f t="shared" si="1"/>
        <v>134</v>
      </c>
      <c r="B70" s="65" t="s">
        <v>6</v>
      </c>
      <c r="C70" s="185" t="s">
        <v>2167</v>
      </c>
      <c r="D70" s="477"/>
      <c r="E70" s="79" t="s">
        <v>79</v>
      </c>
      <c r="F70" s="79">
        <f t="shared" si="2"/>
        <v>2</v>
      </c>
      <c r="G70" s="63">
        <v>1</v>
      </c>
      <c r="H70" s="60" t="s">
        <v>393</v>
      </c>
    </row>
    <row r="71" spans="1:9" ht="15.95" customHeight="1">
      <c r="A71" s="63">
        <f t="shared" si="1"/>
        <v>136</v>
      </c>
      <c r="B71" s="65" t="s">
        <v>7</v>
      </c>
      <c r="C71" s="185" t="s">
        <v>2168</v>
      </c>
      <c r="D71" s="477"/>
      <c r="E71" s="79" t="s">
        <v>79</v>
      </c>
      <c r="F71" s="79">
        <f t="shared" si="2"/>
        <v>2</v>
      </c>
      <c r="G71" s="63">
        <v>1</v>
      </c>
      <c r="H71" s="60" t="s">
        <v>393</v>
      </c>
      <c r="I71" s="136"/>
    </row>
    <row r="72" spans="1:9" ht="15.95" customHeight="1">
      <c r="A72" s="63">
        <f t="shared" si="1"/>
        <v>138</v>
      </c>
      <c r="B72" s="65" t="s">
        <v>87</v>
      </c>
      <c r="C72" s="185" t="s">
        <v>2169</v>
      </c>
      <c r="D72" s="477"/>
      <c r="E72" s="79" t="s">
        <v>79</v>
      </c>
      <c r="F72" s="79">
        <f t="shared" si="2"/>
        <v>2</v>
      </c>
      <c r="G72" s="63">
        <v>1</v>
      </c>
      <c r="H72" s="60" t="s">
        <v>393</v>
      </c>
    </row>
    <row r="73" spans="1:9" ht="15.95" customHeight="1">
      <c r="A73" s="63">
        <f t="shared" si="1"/>
        <v>140</v>
      </c>
      <c r="B73" s="65" t="s">
        <v>96</v>
      </c>
      <c r="C73" s="475"/>
      <c r="D73" s="477"/>
      <c r="E73" s="79" t="s">
        <v>79</v>
      </c>
      <c r="F73" s="79">
        <f t="shared" si="2"/>
        <v>2</v>
      </c>
      <c r="G73" s="63">
        <v>1</v>
      </c>
      <c r="H73" s="60" t="s">
        <v>393</v>
      </c>
    </row>
    <row r="74" spans="1:9" ht="15.95" customHeight="1">
      <c r="A74" s="63">
        <f t="shared" si="1"/>
        <v>142</v>
      </c>
      <c r="B74" s="65" t="s">
        <v>97</v>
      </c>
      <c r="C74" s="475"/>
      <c r="D74" s="477"/>
      <c r="E74" s="79" t="s">
        <v>79</v>
      </c>
      <c r="F74" s="79">
        <f t="shared" si="2"/>
        <v>2</v>
      </c>
      <c r="G74" s="63">
        <v>1</v>
      </c>
      <c r="H74" s="60" t="s">
        <v>393</v>
      </c>
    </row>
    <row r="75" spans="1:9" ht="15.95" customHeight="1">
      <c r="A75" s="63">
        <f t="shared" ref="A75:A92" si="3">A74+(F74*G74)</f>
        <v>144</v>
      </c>
      <c r="B75" s="65" t="s">
        <v>98</v>
      </c>
      <c r="C75" s="475"/>
      <c r="D75" s="477"/>
      <c r="E75" s="79" t="s">
        <v>79</v>
      </c>
      <c r="F75" s="79">
        <f t="shared" si="2"/>
        <v>2</v>
      </c>
      <c r="G75" s="63">
        <v>1</v>
      </c>
      <c r="H75" s="60" t="s">
        <v>393</v>
      </c>
    </row>
    <row r="76" spans="1:9" ht="15.95" customHeight="1">
      <c r="A76" s="63">
        <f t="shared" si="3"/>
        <v>146</v>
      </c>
      <c r="B76" s="65" t="s">
        <v>99</v>
      </c>
      <c r="C76" s="475"/>
      <c r="D76" s="478"/>
      <c r="E76" s="79" t="s">
        <v>79</v>
      </c>
      <c r="F76" s="79">
        <f t="shared" si="2"/>
        <v>2</v>
      </c>
      <c r="G76" s="63">
        <v>1</v>
      </c>
      <c r="H76" s="60" t="s">
        <v>393</v>
      </c>
    </row>
    <row r="77" spans="1:9" ht="15.95" customHeight="1">
      <c r="A77" s="63">
        <f t="shared" si="3"/>
        <v>148</v>
      </c>
      <c r="B77" s="65" t="s">
        <v>100</v>
      </c>
      <c r="C77" s="185" t="s">
        <v>2171</v>
      </c>
      <c r="D77" s="476" t="s">
        <v>261</v>
      </c>
      <c r="E77" s="79" t="s">
        <v>79</v>
      </c>
      <c r="F77" s="79">
        <f t="shared" si="2"/>
        <v>2</v>
      </c>
      <c r="G77" s="63">
        <v>1</v>
      </c>
      <c r="H77" s="60" t="s">
        <v>393</v>
      </c>
    </row>
    <row r="78" spans="1:9" ht="15.95" customHeight="1">
      <c r="A78" s="63">
        <f t="shared" si="3"/>
        <v>150</v>
      </c>
      <c r="B78" s="65" t="s">
        <v>8</v>
      </c>
      <c r="C78" s="185" t="s">
        <v>2172</v>
      </c>
      <c r="D78" s="477"/>
      <c r="E78" s="79" t="s">
        <v>79</v>
      </c>
      <c r="F78" s="79">
        <f t="shared" si="2"/>
        <v>2</v>
      </c>
      <c r="G78" s="63">
        <v>1</v>
      </c>
      <c r="H78" s="60" t="s">
        <v>393</v>
      </c>
    </row>
    <row r="79" spans="1:9" ht="15.95" customHeight="1">
      <c r="A79" s="63">
        <f t="shared" si="3"/>
        <v>152</v>
      </c>
      <c r="B79" s="65" t="s">
        <v>9</v>
      </c>
      <c r="C79" s="185" t="s">
        <v>2173</v>
      </c>
      <c r="D79" s="477"/>
      <c r="E79" s="79" t="s">
        <v>79</v>
      </c>
      <c r="F79" s="79">
        <f t="shared" si="2"/>
        <v>2</v>
      </c>
      <c r="G79" s="63">
        <v>1</v>
      </c>
      <c r="H79" s="60" t="s">
        <v>393</v>
      </c>
    </row>
    <row r="80" spans="1:9" ht="15.95" customHeight="1">
      <c r="A80" s="163">
        <f t="shared" si="3"/>
        <v>154</v>
      </c>
      <c r="B80" s="164" t="s">
        <v>101</v>
      </c>
      <c r="C80" s="357" t="s">
        <v>2170</v>
      </c>
      <c r="D80" s="478"/>
      <c r="E80" s="163" t="s">
        <v>79</v>
      </c>
      <c r="F80" s="79">
        <f t="shared" si="2"/>
        <v>2</v>
      </c>
      <c r="G80" s="63">
        <v>1</v>
      </c>
      <c r="H80" s="60" t="s">
        <v>393</v>
      </c>
    </row>
    <row r="81" spans="1:9" ht="15.95" customHeight="1">
      <c r="A81" s="63">
        <f t="shared" si="3"/>
        <v>156</v>
      </c>
      <c r="B81" s="65" t="s">
        <v>102</v>
      </c>
      <c r="C81" s="476"/>
      <c r="D81" s="476" t="s">
        <v>261</v>
      </c>
      <c r="E81" s="79" t="s">
        <v>79</v>
      </c>
      <c r="F81" s="79">
        <f t="shared" si="2"/>
        <v>2</v>
      </c>
      <c r="G81" s="63">
        <v>1</v>
      </c>
      <c r="H81" s="72"/>
    </row>
    <row r="82" spans="1:9" ht="15.95" customHeight="1">
      <c r="A82" s="63">
        <f t="shared" si="3"/>
        <v>158</v>
      </c>
      <c r="B82" s="65" t="s">
        <v>103</v>
      </c>
      <c r="C82" s="477"/>
      <c r="D82" s="477"/>
      <c r="E82" s="79" t="s">
        <v>79</v>
      </c>
      <c r="F82" s="79">
        <f t="shared" si="2"/>
        <v>2</v>
      </c>
      <c r="G82" s="63">
        <v>1</v>
      </c>
      <c r="H82" s="72"/>
    </row>
    <row r="83" spans="1:9" ht="15.95" customHeight="1">
      <c r="A83" s="63">
        <f t="shared" si="3"/>
        <v>160</v>
      </c>
      <c r="B83" s="65" t="s">
        <v>104</v>
      </c>
      <c r="C83" s="477"/>
      <c r="D83" s="477"/>
      <c r="E83" s="79" t="s">
        <v>79</v>
      </c>
      <c r="F83" s="79">
        <f t="shared" si="2"/>
        <v>2</v>
      </c>
      <c r="G83" s="63">
        <v>1</v>
      </c>
      <c r="H83" s="72"/>
    </row>
    <row r="84" spans="1:9" ht="15.95" customHeight="1">
      <c r="A84" s="63">
        <f t="shared" si="3"/>
        <v>162</v>
      </c>
      <c r="B84" s="65" t="s">
        <v>105</v>
      </c>
      <c r="C84" s="478"/>
      <c r="D84" s="478"/>
      <c r="E84" s="79" t="s">
        <v>79</v>
      </c>
      <c r="F84" s="79">
        <f t="shared" si="2"/>
        <v>2</v>
      </c>
      <c r="G84" s="63">
        <v>1</v>
      </c>
      <c r="H84" s="72"/>
    </row>
    <row r="85" spans="1:9" ht="15.95" customHeight="1">
      <c r="A85" s="63">
        <f t="shared" si="3"/>
        <v>164</v>
      </c>
      <c r="B85" s="65" t="s">
        <v>128</v>
      </c>
      <c r="C85" s="476"/>
      <c r="D85" s="476" t="s">
        <v>2145</v>
      </c>
      <c r="E85" s="79" t="s">
        <v>79</v>
      </c>
      <c r="F85" s="79">
        <f t="shared" si="2"/>
        <v>2</v>
      </c>
      <c r="G85" s="63">
        <v>1</v>
      </c>
      <c r="I85" s="512" t="s">
        <v>132</v>
      </c>
    </row>
    <row r="86" spans="1:9" ht="15.95" customHeight="1">
      <c r="A86" s="63">
        <f t="shared" si="3"/>
        <v>166</v>
      </c>
      <c r="B86" s="65" t="s">
        <v>129</v>
      </c>
      <c r="C86" s="477"/>
      <c r="D86" s="477"/>
      <c r="E86" s="79" t="s">
        <v>79</v>
      </c>
      <c r="F86" s="79">
        <f t="shared" si="2"/>
        <v>2</v>
      </c>
      <c r="G86" s="63">
        <v>1</v>
      </c>
      <c r="I86" s="512"/>
    </row>
    <row r="87" spans="1:9" ht="15.95" customHeight="1">
      <c r="A87" s="63">
        <f t="shared" si="3"/>
        <v>168</v>
      </c>
      <c r="B87" s="65" t="s">
        <v>130</v>
      </c>
      <c r="C87" s="477"/>
      <c r="D87" s="477"/>
      <c r="E87" s="79" t="s">
        <v>79</v>
      </c>
      <c r="F87" s="79">
        <f t="shared" si="2"/>
        <v>2</v>
      </c>
      <c r="G87" s="63">
        <v>1</v>
      </c>
      <c r="I87" s="512"/>
    </row>
    <row r="88" spans="1:9" ht="15.95" customHeight="1">
      <c r="A88" s="63">
        <f t="shared" si="3"/>
        <v>170</v>
      </c>
      <c r="B88" s="65" t="s">
        <v>131</v>
      </c>
      <c r="C88" s="478"/>
      <c r="D88" s="478"/>
      <c r="E88" s="79" t="s">
        <v>79</v>
      </c>
      <c r="F88" s="79">
        <f t="shared" si="2"/>
        <v>2</v>
      </c>
      <c r="G88" s="63">
        <v>1</v>
      </c>
      <c r="I88" s="512"/>
    </row>
    <row r="89" spans="1:9" ht="15.95" customHeight="1">
      <c r="A89" s="63">
        <f t="shared" si="3"/>
        <v>172</v>
      </c>
      <c r="B89" s="65" t="s">
        <v>125</v>
      </c>
      <c r="C89" s="476"/>
      <c r="D89" s="476" t="s">
        <v>2207</v>
      </c>
      <c r="E89" s="79" t="s">
        <v>79</v>
      </c>
      <c r="F89" s="79">
        <f t="shared" si="2"/>
        <v>2</v>
      </c>
      <c r="G89" s="63">
        <v>1</v>
      </c>
      <c r="I89" s="512" t="s">
        <v>976</v>
      </c>
    </row>
    <row r="90" spans="1:9" ht="15.95" customHeight="1">
      <c r="A90" s="63">
        <f t="shared" si="3"/>
        <v>174</v>
      </c>
      <c r="B90" s="65" t="s">
        <v>126</v>
      </c>
      <c r="C90" s="477"/>
      <c r="D90" s="477"/>
      <c r="E90" s="79" t="s">
        <v>79</v>
      </c>
      <c r="F90" s="79">
        <f t="shared" si="2"/>
        <v>2</v>
      </c>
      <c r="G90" s="63">
        <v>1</v>
      </c>
      <c r="I90" s="512"/>
    </row>
    <row r="91" spans="1:9" ht="15.95" customHeight="1">
      <c r="A91" s="63">
        <f t="shared" si="3"/>
        <v>176</v>
      </c>
      <c r="B91" s="65" t="s">
        <v>127</v>
      </c>
      <c r="C91" s="477"/>
      <c r="D91" s="477"/>
      <c r="E91" s="79" t="s">
        <v>79</v>
      </c>
      <c r="F91" s="79">
        <f t="shared" si="2"/>
        <v>2</v>
      </c>
      <c r="G91" s="63">
        <v>1</v>
      </c>
      <c r="I91" s="512"/>
    </row>
    <row r="92" spans="1:9" ht="15.95" customHeight="1">
      <c r="A92" s="63">
        <f t="shared" si="3"/>
        <v>178</v>
      </c>
      <c r="B92" s="65" t="s">
        <v>935</v>
      </c>
      <c r="C92" s="478"/>
      <c r="D92" s="62"/>
      <c r="E92" s="79" t="s">
        <v>78</v>
      </c>
      <c r="F92" s="79">
        <f t="shared" si="2"/>
        <v>2</v>
      </c>
      <c r="G92" s="63">
        <v>1</v>
      </c>
      <c r="I92" s="352" t="s">
        <v>977</v>
      </c>
    </row>
    <row r="93" spans="1:9" ht="15.95" customHeight="1">
      <c r="A93" s="479" t="s">
        <v>233</v>
      </c>
      <c r="B93" s="480"/>
      <c r="C93" s="480"/>
      <c r="D93" s="480"/>
      <c r="E93" s="480"/>
      <c r="F93" s="480"/>
      <c r="G93" s="481"/>
    </row>
    <row r="94" spans="1:9" ht="15.95" customHeight="1">
      <c r="A94" s="63">
        <f>A92+(F92*G92)</f>
        <v>180</v>
      </c>
      <c r="B94" s="65" t="s">
        <v>18</v>
      </c>
      <c r="C94" s="476"/>
      <c r="D94" s="476" t="s">
        <v>261</v>
      </c>
      <c r="E94" s="79" t="s">
        <v>79</v>
      </c>
      <c r="F94" s="79">
        <f t="shared" ref="F94:F120" si="4">IF(OR(E94="U16", E94="S16"),1,IF(E94="TS",6,2))</f>
        <v>2</v>
      </c>
      <c r="G94" s="63">
        <v>1</v>
      </c>
    </row>
    <row r="95" spans="1:9" ht="15.95" customHeight="1">
      <c r="A95" s="63">
        <f t="shared" ref="A95:A193" si="5">A94+(F94*G94)</f>
        <v>182</v>
      </c>
      <c r="B95" s="65" t="s">
        <v>19</v>
      </c>
      <c r="C95" s="477"/>
      <c r="D95" s="477"/>
      <c r="E95" s="79" t="s">
        <v>79</v>
      </c>
      <c r="F95" s="79">
        <f t="shared" si="4"/>
        <v>2</v>
      </c>
      <c r="G95" s="63">
        <v>1</v>
      </c>
      <c r="H95" s="60" t="s">
        <v>393</v>
      </c>
      <c r="I95" s="66" t="s">
        <v>395</v>
      </c>
    </row>
    <row r="96" spans="1:9" ht="15.95" customHeight="1">
      <c r="A96" s="63">
        <f t="shared" si="5"/>
        <v>184</v>
      </c>
      <c r="B96" s="65" t="s">
        <v>20</v>
      </c>
      <c r="C96" s="478"/>
      <c r="D96" s="477"/>
      <c r="E96" s="79" t="s">
        <v>79</v>
      </c>
      <c r="F96" s="79">
        <f t="shared" si="4"/>
        <v>2</v>
      </c>
      <c r="G96" s="63">
        <v>1</v>
      </c>
      <c r="H96" s="60" t="s">
        <v>393</v>
      </c>
    </row>
    <row r="97" spans="1:8" ht="15.95" customHeight="1">
      <c r="A97" s="63">
        <f t="shared" si="5"/>
        <v>186</v>
      </c>
      <c r="B97" s="65" t="s">
        <v>21</v>
      </c>
      <c r="C97" s="476"/>
      <c r="D97" s="477"/>
      <c r="E97" s="79" t="s">
        <v>79</v>
      </c>
      <c r="F97" s="79">
        <f t="shared" si="4"/>
        <v>2</v>
      </c>
      <c r="G97" s="63">
        <v>1</v>
      </c>
      <c r="H97" s="60" t="s">
        <v>393</v>
      </c>
    </row>
    <row r="98" spans="1:8" ht="15.95" customHeight="1">
      <c r="A98" s="63">
        <f t="shared" si="5"/>
        <v>188</v>
      </c>
      <c r="B98" s="65" t="s">
        <v>22</v>
      </c>
      <c r="C98" s="477"/>
      <c r="D98" s="477"/>
      <c r="E98" s="79" t="s">
        <v>79</v>
      </c>
      <c r="F98" s="79">
        <f t="shared" si="4"/>
        <v>2</v>
      </c>
      <c r="G98" s="63">
        <v>1</v>
      </c>
      <c r="H98" s="60" t="s">
        <v>393</v>
      </c>
    </row>
    <row r="99" spans="1:8" ht="15.95" customHeight="1">
      <c r="A99" s="63">
        <f t="shared" si="5"/>
        <v>190</v>
      </c>
      <c r="B99" s="65" t="s">
        <v>23</v>
      </c>
      <c r="C99" s="478"/>
      <c r="D99" s="477"/>
      <c r="E99" s="79" t="s">
        <v>79</v>
      </c>
      <c r="F99" s="79">
        <f t="shared" si="4"/>
        <v>2</v>
      </c>
      <c r="G99" s="63">
        <v>1</v>
      </c>
      <c r="H99" s="60" t="s">
        <v>393</v>
      </c>
    </row>
    <row r="100" spans="1:8" ht="15.95" customHeight="1">
      <c r="A100" s="63">
        <f t="shared" si="5"/>
        <v>192</v>
      </c>
      <c r="B100" s="65" t="s">
        <v>106</v>
      </c>
      <c r="C100" s="61" t="s">
        <v>2208</v>
      </c>
      <c r="D100" s="477"/>
      <c r="E100" s="79" t="s">
        <v>79</v>
      </c>
      <c r="F100" s="79">
        <f t="shared" si="4"/>
        <v>2</v>
      </c>
      <c r="G100" s="63">
        <v>1</v>
      </c>
      <c r="H100" s="60" t="s">
        <v>393</v>
      </c>
    </row>
    <row r="101" spans="1:8" ht="15.95" customHeight="1">
      <c r="A101" s="63">
        <f t="shared" si="5"/>
        <v>194</v>
      </c>
      <c r="B101" s="65" t="s">
        <v>16</v>
      </c>
      <c r="C101" s="115"/>
      <c r="D101" s="477"/>
      <c r="E101" s="79" t="s">
        <v>79</v>
      </c>
      <c r="F101" s="79">
        <f t="shared" si="4"/>
        <v>2</v>
      </c>
      <c r="G101" s="63">
        <v>1</v>
      </c>
    </row>
    <row r="102" spans="1:8" ht="15.95" customHeight="1">
      <c r="A102" s="63">
        <f t="shared" si="5"/>
        <v>196</v>
      </c>
      <c r="B102" s="65" t="s">
        <v>17</v>
      </c>
      <c r="C102" s="62"/>
      <c r="D102" s="477"/>
      <c r="E102" s="79" t="s">
        <v>79</v>
      </c>
      <c r="F102" s="79">
        <f t="shared" si="4"/>
        <v>2</v>
      </c>
      <c r="G102" s="63">
        <v>1</v>
      </c>
    </row>
    <row r="103" spans="1:8" ht="15.95" customHeight="1">
      <c r="A103" s="63">
        <f t="shared" si="5"/>
        <v>198</v>
      </c>
      <c r="B103" s="65" t="s">
        <v>107</v>
      </c>
      <c r="C103" s="61"/>
      <c r="D103" s="477"/>
      <c r="E103" s="79" t="s">
        <v>79</v>
      </c>
      <c r="F103" s="79">
        <f t="shared" si="4"/>
        <v>2</v>
      </c>
      <c r="G103" s="63">
        <v>1</v>
      </c>
    </row>
    <row r="104" spans="1:8" ht="15.95" customHeight="1">
      <c r="A104" s="63">
        <f t="shared" si="5"/>
        <v>200</v>
      </c>
      <c r="B104" s="65" t="s">
        <v>108</v>
      </c>
      <c r="C104" s="115"/>
      <c r="D104" s="477"/>
      <c r="E104" s="79" t="s">
        <v>79</v>
      </c>
      <c r="F104" s="79">
        <f t="shared" si="4"/>
        <v>2</v>
      </c>
      <c r="G104" s="63">
        <v>1</v>
      </c>
    </row>
    <row r="105" spans="1:8" ht="15.95" customHeight="1">
      <c r="A105" s="63">
        <f t="shared" si="5"/>
        <v>202</v>
      </c>
      <c r="B105" s="65" t="s">
        <v>109</v>
      </c>
      <c r="C105" s="62"/>
      <c r="D105" s="477"/>
      <c r="E105" s="79" t="s">
        <v>79</v>
      </c>
      <c r="F105" s="79">
        <f t="shared" si="4"/>
        <v>2</v>
      </c>
      <c r="G105" s="63">
        <v>1</v>
      </c>
    </row>
    <row r="106" spans="1:8" ht="15.95" customHeight="1">
      <c r="A106" s="63">
        <f t="shared" si="5"/>
        <v>204</v>
      </c>
      <c r="B106" s="65" t="s">
        <v>24</v>
      </c>
      <c r="C106" s="61"/>
      <c r="D106" s="477"/>
      <c r="E106" s="79" t="s">
        <v>79</v>
      </c>
      <c r="F106" s="79">
        <f t="shared" si="4"/>
        <v>2</v>
      </c>
      <c r="G106" s="63">
        <v>1</v>
      </c>
    </row>
    <row r="107" spans="1:8" ht="15.95" customHeight="1">
      <c r="A107" s="63">
        <f t="shared" si="5"/>
        <v>206</v>
      </c>
      <c r="B107" s="65" t="s">
        <v>25</v>
      </c>
      <c r="C107" s="115"/>
      <c r="D107" s="477"/>
      <c r="E107" s="79" t="s">
        <v>79</v>
      </c>
      <c r="F107" s="79">
        <f t="shared" si="4"/>
        <v>2</v>
      </c>
      <c r="G107" s="63">
        <v>1</v>
      </c>
    </row>
    <row r="108" spans="1:8" ht="15.95" customHeight="1">
      <c r="A108" s="63">
        <f t="shared" si="5"/>
        <v>208</v>
      </c>
      <c r="B108" s="65" t="s">
        <v>26</v>
      </c>
      <c r="C108" s="62"/>
      <c r="D108" s="477"/>
      <c r="E108" s="79" t="s">
        <v>79</v>
      </c>
      <c r="F108" s="79">
        <f t="shared" si="4"/>
        <v>2</v>
      </c>
      <c r="G108" s="63">
        <v>1</v>
      </c>
    </row>
    <row r="109" spans="1:8" ht="15.95" customHeight="1">
      <c r="A109" s="63">
        <f t="shared" si="5"/>
        <v>210</v>
      </c>
      <c r="B109" s="65" t="s">
        <v>27</v>
      </c>
      <c r="C109" s="61"/>
      <c r="D109" s="477"/>
      <c r="E109" s="79" t="s">
        <v>79</v>
      </c>
      <c r="F109" s="79">
        <f t="shared" si="4"/>
        <v>2</v>
      </c>
      <c r="G109" s="63">
        <v>1</v>
      </c>
    </row>
    <row r="110" spans="1:8" ht="15.95" customHeight="1">
      <c r="A110" s="63">
        <f t="shared" si="5"/>
        <v>212</v>
      </c>
      <c r="B110" s="65" t="s">
        <v>28</v>
      </c>
      <c r="C110" s="115"/>
      <c r="D110" s="477"/>
      <c r="E110" s="79" t="s">
        <v>79</v>
      </c>
      <c r="F110" s="79">
        <f t="shared" si="4"/>
        <v>2</v>
      </c>
      <c r="G110" s="63">
        <v>1</v>
      </c>
    </row>
    <row r="111" spans="1:8" ht="15.95" customHeight="1">
      <c r="A111" s="63">
        <f t="shared" si="5"/>
        <v>214</v>
      </c>
      <c r="B111" s="65" t="s">
        <v>29</v>
      </c>
      <c r="C111" s="62"/>
      <c r="D111" s="477"/>
      <c r="E111" s="79" t="s">
        <v>79</v>
      </c>
      <c r="F111" s="79">
        <f t="shared" si="4"/>
        <v>2</v>
      </c>
      <c r="G111" s="63">
        <v>1</v>
      </c>
    </row>
    <row r="112" spans="1:8" ht="15.95" customHeight="1">
      <c r="A112" s="63">
        <f t="shared" si="5"/>
        <v>216</v>
      </c>
      <c r="B112" s="65" t="s">
        <v>10</v>
      </c>
      <c r="C112" s="61" t="s">
        <v>2209</v>
      </c>
      <c r="D112" s="477"/>
      <c r="E112" s="79" t="s">
        <v>79</v>
      </c>
      <c r="F112" s="79">
        <f t="shared" si="4"/>
        <v>2</v>
      </c>
      <c r="G112" s="63">
        <v>1</v>
      </c>
    </row>
    <row r="113" spans="1:7" ht="15.95" customHeight="1">
      <c r="A113" s="63">
        <f t="shared" si="5"/>
        <v>218</v>
      </c>
      <c r="B113" s="65" t="s">
        <v>11</v>
      </c>
      <c r="C113" s="115"/>
      <c r="D113" s="477"/>
      <c r="E113" s="79" t="s">
        <v>79</v>
      </c>
      <c r="F113" s="79">
        <f t="shared" si="4"/>
        <v>2</v>
      </c>
      <c r="G113" s="63">
        <v>1</v>
      </c>
    </row>
    <row r="114" spans="1:7" ht="15.95" customHeight="1">
      <c r="A114" s="63">
        <f t="shared" si="5"/>
        <v>220</v>
      </c>
      <c r="B114" s="65" t="s">
        <v>12</v>
      </c>
      <c r="C114" s="62"/>
      <c r="D114" s="477"/>
      <c r="E114" s="79" t="s">
        <v>79</v>
      </c>
      <c r="F114" s="79">
        <f t="shared" si="4"/>
        <v>2</v>
      </c>
      <c r="G114" s="63">
        <v>1</v>
      </c>
    </row>
    <row r="115" spans="1:7" ht="15.95" customHeight="1">
      <c r="A115" s="63">
        <f t="shared" si="5"/>
        <v>222</v>
      </c>
      <c r="B115" s="65" t="s">
        <v>13</v>
      </c>
      <c r="C115" s="61" t="s">
        <v>2208</v>
      </c>
      <c r="D115" s="477"/>
      <c r="E115" s="79" t="s">
        <v>79</v>
      </c>
      <c r="F115" s="79">
        <f t="shared" si="4"/>
        <v>2</v>
      </c>
      <c r="G115" s="63">
        <v>1</v>
      </c>
    </row>
    <row r="116" spans="1:7" ht="15.95" customHeight="1">
      <c r="A116" s="63">
        <f t="shared" si="5"/>
        <v>224</v>
      </c>
      <c r="B116" s="65" t="s">
        <v>14</v>
      </c>
      <c r="C116" s="115"/>
      <c r="D116" s="477"/>
      <c r="E116" s="79" t="s">
        <v>79</v>
      </c>
      <c r="F116" s="79">
        <f t="shared" si="4"/>
        <v>2</v>
      </c>
      <c r="G116" s="63">
        <v>1</v>
      </c>
    </row>
    <row r="117" spans="1:7" ht="15.95" customHeight="1">
      <c r="A117" s="63">
        <f t="shared" si="5"/>
        <v>226</v>
      </c>
      <c r="B117" s="65" t="s">
        <v>15</v>
      </c>
      <c r="C117" s="62"/>
      <c r="D117" s="478"/>
      <c r="E117" s="79" t="s">
        <v>79</v>
      </c>
      <c r="F117" s="79">
        <f t="shared" si="4"/>
        <v>2</v>
      </c>
      <c r="G117" s="63">
        <v>1</v>
      </c>
    </row>
    <row r="118" spans="1:7" ht="15.95" customHeight="1">
      <c r="A118" s="63">
        <f t="shared" si="5"/>
        <v>228</v>
      </c>
      <c r="B118" s="448" t="s">
        <v>2221</v>
      </c>
      <c r="C118" s="449" t="s">
        <v>2225</v>
      </c>
      <c r="D118" s="521" t="s">
        <v>2237</v>
      </c>
      <c r="E118" s="377" t="s">
        <v>79</v>
      </c>
      <c r="F118" s="377">
        <f t="shared" si="4"/>
        <v>2</v>
      </c>
      <c r="G118" s="377">
        <v>1</v>
      </c>
    </row>
    <row r="119" spans="1:7" ht="15.95" customHeight="1">
      <c r="A119" s="63">
        <f t="shared" si="5"/>
        <v>230</v>
      </c>
      <c r="B119" s="448" t="s">
        <v>2222</v>
      </c>
      <c r="C119" s="449" t="s">
        <v>2226</v>
      </c>
      <c r="D119" s="522"/>
      <c r="E119" s="377" t="s">
        <v>79</v>
      </c>
      <c r="F119" s="377">
        <f t="shared" si="4"/>
        <v>2</v>
      </c>
      <c r="G119" s="377">
        <v>1</v>
      </c>
    </row>
    <row r="120" spans="1:7" ht="15.95" customHeight="1">
      <c r="A120" s="63">
        <f t="shared" si="5"/>
        <v>232</v>
      </c>
      <c r="B120" s="448" t="s">
        <v>2223</v>
      </c>
      <c r="C120" s="449" t="s">
        <v>2227</v>
      </c>
      <c r="D120" s="522"/>
      <c r="E120" s="377" t="s">
        <v>79</v>
      </c>
      <c r="F120" s="377">
        <f t="shared" si="4"/>
        <v>2</v>
      </c>
      <c r="G120" s="377">
        <v>1</v>
      </c>
    </row>
    <row r="121" spans="1:7" ht="15.95" customHeight="1">
      <c r="A121" s="63">
        <f t="shared" si="5"/>
        <v>234</v>
      </c>
      <c r="B121" s="448" t="s">
        <v>2224</v>
      </c>
      <c r="C121" s="449" t="s">
        <v>2228</v>
      </c>
      <c r="D121" s="522"/>
      <c r="E121" s="377" t="s">
        <v>79</v>
      </c>
      <c r="F121" s="377">
        <f t="shared" ref="F121:F129" si="6">IF(OR(E121="U16", E121="S16"),1,IF(E121="TS",6,2))</f>
        <v>2</v>
      </c>
      <c r="G121" s="377">
        <v>1</v>
      </c>
    </row>
    <row r="122" spans="1:7" ht="15.95" customHeight="1">
      <c r="A122" s="63">
        <f t="shared" si="5"/>
        <v>236</v>
      </c>
      <c r="B122" s="448" t="s">
        <v>2229</v>
      </c>
      <c r="C122" s="449" t="s">
        <v>2233</v>
      </c>
      <c r="D122" s="522" t="s">
        <v>2238</v>
      </c>
      <c r="E122" s="377" t="s">
        <v>79</v>
      </c>
      <c r="F122" s="377">
        <f t="shared" si="6"/>
        <v>2</v>
      </c>
      <c r="G122" s="377">
        <v>1</v>
      </c>
    </row>
    <row r="123" spans="1:7" ht="15.95" customHeight="1">
      <c r="A123" s="376">
        <f t="shared" si="5"/>
        <v>238</v>
      </c>
      <c r="B123" s="448" t="s">
        <v>2230</v>
      </c>
      <c r="C123" s="449" t="s">
        <v>2234</v>
      </c>
      <c r="D123" s="522"/>
      <c r="E123" s="377" t="s">
        <v>79</v>
      </c>
      <c r="F123" s="377">
        <f t="shared" si="6"/>
        <v>2</v>
      </c>
      <c r="G123" s="377">
        <v>1</v>
      </c>
    </row>
    <row r="124" spans="1:7" ht="15.95" customHeight="1">
      <c r="A124" s="376">
        <f t="shared" si="5"/>
        <v>240</v>
      </c>
      <c r="B124" s="448" t="s">
        <v>2231</v>
      </c>
      <c r="C124" s="449" t="s">
        <v>2235</v>
      </c>
      <c r="D124" s="522"/>
      <c r="E124" s="377" t="s">
        <v>79</v>
      </c>
      <c r="F124" s="377">
        <f t="shared" si="6"/>
        <v>2</v>
      </c>
      <c r="G124" s="377">
        <v>1</v>
      </c>
    </row>
    <row r="125" spans="1:7" ht="15.95" customHeight="1">
      <c r="A125" s="376">
        <f t="shared" si="5"/>
        <v>242</v>
      </c>
      <c r="B125" s="448" t="s">
        <v>2232</v>
      </c>
      <c r="C125" s="449" t="s">
        <v>2236</v>
      </c>
      <c r="D125" s="527"/>
      <c r="E125" s="377" t="s">
        <v>79</v>
      </c>
      <c r="F125" s="377">
        <f t="shared" si="6"/>
        <v>2</v>
      </c>
      <c r="G125" s="377">
        <v>1</v>
      </c>
    </row>
    <row r="126" spans="1:7" ht="15.95" customHeight="1">
      <c r="A126" s="376">
        <f t="shared" si="5"/>
        <v>244</v>
      </c>
      <c r="B126" s="71" t="s">
        <v>133</v>
      </c>
      <c r="C126" s="64"/>
      <c r="D126" s="64"/>
      <c r="E126" s="79" t="s">
        <v>79</v>
      </c>
      <c r="F126" s="79">
        <f t="shared" si="6"/>
        <v>2</v>
      </c>
      <c r="G126" s="63">
        <v>3</v>
      </c>
    </row>
    <row r="127" spans="1:7" ht="15.95" customHeight="1">
      <c r="A127" s="479" t="s">
        <v>2350</v>
      </c>
      <c r="B127" s="480"/>
      <c r="C127" s="480"/>
      <c r="D127" s="480"/>
      <c r="E127" s="480"/>
      <c r="F127" s="480"/>
      <c r="G127" s="481"/>
    </row>
    <row r="128" spans="1:7" ht="15.95" customHeight="1">
      <c r="A128" s="63">
        <f>A126+(F126*G126)</f>
        <v>250</v>
      </c>
      <c r="B128" s="198" t="s">
        <v>2349</v>
      </c>
      <c r="C128" s="185" t="s">
        <v>2032</v>
      </c>
      <c r="D128" s="185"/>
      <c r="E128" s="79" t="s">
        <v>78</v>
      </c>
      <c r="F128" s="79">
        <f t="shared" si="6"/>
        <v>2</v>
      </c>
      <c r="G128" s="63">
        <v>4</v>
      </c>
    </row>
    <row r="129" spans="1:9" ht="15.95" customHeight="1">
      <c r="A129" s="63">
        <f>A128+(F128*G128)</f>
        <v>258</v>
      </c>
      <c r="B129" s="198" t="s">
        <v>2351</v>
      </c>
      <c r="E129" s="79" t="s">
        <v>145</v>
      </c>
      <c r="F129" s="79">
        <f t="shared" si="6"/>
        <v>1</v>
      </c>
      <c r="G129" s="63">
        <v>4</v>
      </c>
    </row>
    <row r="130" spans="1:9" ht="15.95" customHeight="1">
      <c r="A130" s="479" t="s">
        <v>231</v>
      </c>
      <c r="B130" s="480"/>
      <c r="C130" s="480"/>
      <c r="D130" s="480"/>
      <c r="E130" s="480"/>
      <c r="F130" s="480"/>
      <c r="G130" s="481"/>
    </row>
    <row r="131" spans="1:9" s="374" customFormat="1" ht="15.95" customHeight="1">
      <c r="A131" s="426">
        <f>A129+(F129*G129)</f>
        <v>262</v>
      </c>
      <c r="B131" s="450" t="s">
        <v>2174</v>
      </c>
      <c r="C131" s="373" t="s">
        <v>2175</v>
      </c>
      <c r="D131" s="373"/>
      <c r="E131" s="373" t="s">
        <v>1751</v>
      </c>
      <c r="F131" s="373">
        <f>IF(OR(E131="U16",E131="S16"),1,IF(E131="TS",6,IF(E131="U64",4,2)))</f>
        <v>2</v>
      </c>
      <c r="G131" s="373">
        <v>1</v>
      </c>
      <c r="H131" s="374">
        <v>300</v>
      </c>
      <c r="I131" s="451"/>
    </row>
    <row r="132" spans="1:9" ht="15.95" customHeight="1">
      <c r="A132" s="63">
        <f t="shared" ref="A132:A155" si="7">A131+(F131*G131)</f>
        <v>264</v>
      </c>
      <c r="B132" s="65" t="s">
        <v>1735</v>
      </c>
      <c r="C132" s="63"/>
      <c r="D132" s="63"/>
      <c r="E132" s="79" t="s">
        <v>1751</v>
      </c>
      <c r="F132" s="79">
        <f t="shared" ref="F132:F154" si="8">IF(OR(E132="U16",E132="S16"),1,IF(E132="TS",6,IF(E132="U64",4,2)))</f>
        <v>2</v>
      </c>
      <c r="G132" s="63">
        <v>1</v>
      </c>
    </row>
    <row r="133" spans="1:9" ht="15.95" customHeight="1">
      <c r="A133" s="63">
        <f t="shared" si="7"/>
        <v>266</v>
      </c>
      <c r="B133" s="65" t="s">
        <v>239</v>
      </c>
      <c r="C133" s="63"/>
      <c r="D133" s="63"/>
      <c r="E133" s="79" t="s">
        <v>1751</v>
      </c>
      <c r="F133" s="79">
        <f t="shared" si="8"/>
        <v>2</v>
      </c>
      <c r="G133" s="63">
        <v>1</v>
      </c>
    </row>
    <row r="134" spans="1:9" ht="15.95" customHeight="1">
      <c r="A134" s="63">
        <f t="shared" si="7"/>
        <v>268</v>
      </c>
      <c r="B134" s="65" t="s">
        <v>1736</v>
      </c>
      <c r="C134" s="63"/>
      <c r="D134" s="63"/>
      <c r="E134" s="79" t="s">
        <v>1751</v>
      </c>
      <c r="F134" s="79">
        <f t="shared" si="8"/>
        <v>2</v>
      </c>
      <c r="G134" s="63">
        <v>1</v>
      </c>
    </row>
    <row r="135" spans="1:9" ht="15.95" customHeight="1">
      <c r="A135" s="63">
        <f t="shared" si="7"/>
        <v>270</v>
      </c>
      <c r="B135" s="65" t="s">
        <v>1737</v>
      </c>
      <c r="C135" s="63"/>
      <c r="D135" s="63"/>
      <c r="E135" s="79" t="s">
        <v>1751</v>
      </c>
      <c r="F135" s="79">
        <f t="shared" si="8"/>
        <v>2</v>
      </c>
      <c r="G135" s="63">
        <v>1</v>
      </c>
    </row>
    <row r="136" spans="1:9" ht="15.95" customHeight="1">
      <c r="A136" s="63">
        <f t="shared" si="7"/>
        <v>272</v>
      </c>
      <c r="B136" s="65"/>
      <c r="C136" s="63"/>
      <c r="D136" s="63"/>
      <c r="E136" s="79" t="s">
        <v>1751</v>
      </c>
      <c r="F136" s="79">
        <f t="shared" si="8"/>
        <v>2</v>
      </c>
      <c r="G136" s="63">
        <v>1</v>
      </c>
    </row>
    <row r="137" spans="1:9" ht="15.95" customHeight="1">
      <c r="A137" s="63">
        <f t="shared" si="7"/>
        <v>274</v>
      </c>
      <c r="B137" s="65" t="s">
        <v>1738</v>
      </c>
      <c r="C137" s="63"/>
      <c r="D137" s="63"/>
      <c r="E137" s="79" t="s">
        <v>1751</v>
      </c>
      <c r="F137" s="79">
        <f t="shared" si="8"/>
        <v>2</v>
      </c>
      <c r="G137" s="63">
        <v>1</v>
      </c>
    </row>
    <row r="138" spans="1:9" ht="15.95" customHeight="1">
      <c r="A138" s="63">
        <f t="shared" si="7"/>
        <v>276</v>
      </c>
      <c r="B138" s="65" t="s">
        <v>1739</v>
      </c>
      <c r="C138" s="63"/>
      <c r="D138" s="63"/>
      <c r="E138" s="79" t="s">
        <v>1751</v>
      </c>
      <c r="F138" s="79">
        <f t="shared" si="8"/>
        <v>2</v>
      </c>
      <c r="G138" s="63">
        <v>1</v>
      </c>
    </row>
    <row r="139" spans="1:9" ht="15.95" customHeight="1">
      <c r="A139" s="63">
        <f t="shared" si="7"/>
        <v>278</v>
      </c>
      <c r="B139" s="65" t="s">
        <v>1740</v>
      </c>
      <c r="C139" s="63"/>
      <c r="D139" s="63"/>
      <c r="E139" s="79" t="s">
        <v>1751</v>
      </c>
      <c r="F139" s="79">
        <f t="shared" si="8"/>
        <v>2</v>
      </c>
      <c r="G139" s="63">
        <v>1</v>
      </c>
    </row>
    <row r="140" spans="1:9" ht="15.95" customHeight="1">
      <c r="A140" s="63">
        <f t="shared" si="7"/>
        <v>280</v>
      </c>
      <c r="B140" s="65" t="s">
        <v>1741</v>
      </c>
      <c r="C140" s="63"/>
      <c r="D140" s="63"/>
      <c r="E140" s="79" t="s">
        <v>1751</v>
      </c>
      <c r="F140" s="79">
        <f t="shared" si="8"/>
        <v>2</v>
      </c>
      <c r="G140" s="63">
        <v>1</v>
      </c>
    </row>
    <row r="141" spans="1:9" ht="15.95" customHeight="1">
      <c r="A141" s="63">
        <f t="shared" si="7"/>
        <v>282</v>
      </c>
      <c r="B141" s="65" t="s">
        <v>1742</v>
      </c>
      <c r="C141" s="63"/>
      <c r="D141" s="63"/>
      <c r="E141" s="79" t="s">
        <v>1751</v>
      </c>
      <c r="F141" s="79">
        <f t="shared" si="8"/>
        <v>2</v>
      </c>
      <c r="G141" s="63">
        <v>1</v>
      </c>
    </row>
    <row r="142" spans="1:9" ht="15.95" customHeight="1">
      <c r="A142" s="63">
        <f t="shared" si="7"/>
        <v>284</v>
      </c>
      <c r="B142" s="65"/>
      <c r="C142" s="63"/>
      <c r="D142" s="63"/>
      <c r="E142" s="79" t="s">
        <v>1751</v>
      </c>
      <c r="F142" s="79">
        <f t="shared" si="8"/>
        <v>2</v>
      </c>
      <c r="G142" s="63">
        <v>1</v>
      </c>
    </row>
    <row r="143" spans="1:9" ht="15.95" customHeight="1">
      <c r="A143" s="63">
        <f t="shared" si="7"/>
        <v>286</v>
      </c>
      <c r="B143" s="65" t="s">
        <v>1743</v>
      </c>
      <c r="C143" s="63"/>
      <c r="D143" s="63"/>
      <c r="E143" s="79" t="s">
        <v>1751</v>
      </c>
      <c r="F143" s="79">
        <f t="shared" si="8"/>
        <v>2</v>
      </c>
      <c r="G143" s="63">
        <v>1</v>
      </c>
      <c r="I143" s="65" t="s">
        <v>49</v>
      </c>
    </row>
    <row r="144" spans="1:9" ht="15.95" customHeight="1">
      <c r="A144" s="63">
        <f t="shared" si="7"/>
        <v>288</v>
      </c>
      <c r="B144" s="65" t="s">
        <v>1744</v>
      </c>
      <c r="C144" s="63"/>
      <c r="D144" s="63"/>
      <c r="E144" s="79" t="s">
        <v>1751</v>
      </c>
      <c r="F144" s="79">
        <f t="shared" si="8"/>
        <v>2</v>
      </c>
      <c r="G144" s="63">
        <v>1</v>
      </c>
    </row>
    <row r="145" spans="1:9" ht="15.95" customHeight="1">
      <c r="A145" s="63">
        <f t="shared" si="7"/>
        <v>290</v>
      </c>
      <c r="B145" s="65" t="s">
        <v>1745</v>
      </c>
      <c r="C145" s="63"/>
      <c r="D145" s="63"/>
      <c r="E145" s="79" t="s">
        <v>1751</v>
      </c>
      <c r="F145" s="79">
        <f t="shared" si="8"/>
        <v>2</v>
      </c>
      <c r="G145" s="63">
        <v>1</v>
      </c>
    </row>
    <row r="146" spans="1:9" ht="15.95" customHeight="1">
      <c r="A146" s="63">
        <f t="shared" si="7"/>
        <v>292</v>
      </c>
      <c r="B146" s="65" t="s">
        <v>1746</v>
      </c>
      <c r="C146" s="63"/>
      <c r="D146" s="63"/>
      <c r="E146" s="79" t="s">
        <v>1751</v>
      </c>
      <c r="F146" s="79">
        <f t="shared" si="8"/>
        <v>2</v>
      </c>
      <c r="G146" s="63">
        <v>1</v>
      </c>
    </row>
    <row r="147" spans="1:9" ht="15.95" customHeight="1">
      <c r="A147" s="63">
        <f t="shared" si="7"/>
        <v>294</v>
      </c>
      <c r="B147" s="65" t="s">
        <v>31</v>
      </c>
      <c r="C147" s="63"/>
      <c r="D147" s="63"/>
      <c r="E147" s="79" t="s">
        <v>1751</v>
      </c>
      <c r="F147" s="79">
        <f t="shared" si="8"/>
        <v>2</v>
      </c>
      <c r="G147" s="63">
        <v>1</v>
      </c>
    </row>
    <row r="148" spans="1:9" ht="15.95" customHeight="1">
      <c r="A148" s="63">
        <f t="shared" si="7"/>
        <v>296</v>
      </c>
      <c r="B148" s="65"/>
      <c r="C148" s="63"/>
      <c r="D148" s="63"/>
      <c r="E148" s="79" t="s">
        <v>1751</v>
      </c>
      <c r="F148" s="79">
        <f t="shared" si="8"/>
        <v>2</v>
      </c>
      <c r="G148" s="63">
        <v>1</v>
      </c>
    </row>
    <row r="149" spans="1:9" ht="15.95" customHeight="1">
      <c r="A149" s="196">
        <f t="shared" si="7"/>
        <v>298</v>
      </c>
      <c r="B149" s="197" t="s">
        <v>1753</v>
      </c>
      <c r="C149" s="517" t="s">
        <v>1757</v>
      </c>
      <c r="D149" s="362"/>
      <c r="E149" s="196" t="s">
        <v>1752</v>
      </c>
      <c r="F149" s="196">
        <f t="shared" si="8"/>
        <v>4</v>
      </c>
      <c r="G149" s="196">
        <v>1</v>
      </c>
      <c r="I149" s="65" t="s">
        <v>49</v>
      </c>
    </row>
    <row r="150" spans="1:9" ht="15.95" customHeight="1">
      <c r="A150" s="196">
        <f t="shared" si="7"/>
        <v>302</v>
      </c>
      <c r="B150" s="197" t="s">
        <v>1754</v>
      </c>
      <c r="C150" s="518"/>
      <c r="D150" s="363"/>
      <c r="E150" s="196" t="s">
        <v>1752</v>
      </c>
      <c r="F150" s="196">
        <f t="shared" si="8"/>
        <v>4</v>
      </c>
      <c r="G150" s="196">
        <v>1</v>
      </c>
    </row>
    <row r="151" spans="1:9" ht="15.95" customHeight="1">
      <c r="A151" s="196">
        <f t="shared" si="7"/>
        <v>306</v>
      </c>
      <c r="B151" s="197" t="s">
        <v>1755</v>
      </c>
      <c r="C151" s="518"/>
      <c r="D151" s="363"/>
      <c r="E151" s="196" t="s">
        <v>1752</v>
      </c>
      <c r="F151" s="196">
        <f t="shared" si="8"/>
        <v>4</v>
      </c>
      <c r="G151" s="196">
        <v>1</v>
      </c>
    </row>
    <row r="152" spans="1:9" ht="15.95" customHeight="1">
      <c r="A152" s="196">
        <f t="shared" si="7"/>
        <v>310</v>
      </c>
      <c r="B152" s="197" t="s">
        <v>240</v>
      </c>
      <c r="C152" s="518"/>
      <c r="D152" s="363"/>
      <c r="E152" s="196" t="s">
        <v>1752</v>
      </c>
      <c r="F152" s="196">
        <f t="shared" si="8"/>
        <v>4</v>
      </c>
      <c r="G152" s="196">
        <v>1</v>
      </c>
    </row>
    <row r="153" spans="1:9" ht="15.95" customHeight="1">
      <c r="A153" s="196">
        <f t="shared" si="7"/>
        <v>314</v>
      </c>
      <c r="B153" s="197" t="s">
        <v>1756</v>
      </c>
      <c r="C153" s="518"/>
      <c r="D153" s="363"/>
      <c r="E153" s="196" t="s">
        <v>1752</v>
      </c>
      <c r="F153" s="196">
        <f t="shared" si="8"/>
        <v>4</v>
      </c>
      <c r="G153" s="196">
        <v>1</v>
      </c>
    </row>
    <row r="154" spans="1:9" ht="15.95" customHeight="1">
      <c r="A154" s="196">
        <f t="shared" si="7"/>
        <v>318</v>
      </c>
      <c r="B154" s="197"/>
      <c r="C154" s="519"/>
      <c r="D154" s="199"/>
      <c r="E154" s="196" t="s">
        <v>1752</v>
      </c>
      <c r="F154" s="196">
        <f t="shared" si="8"/>
        <v>4</v>
      </c>
      <c r="G154" s="196">
        <v>1</v>
      </c>
    </row>
    <row r="155" spans="1:9" ht="15.95" customHeight="1">
      <c r="A155" s="63">
        <f t="shared" si="7"/>
        <v>322</v>
      </c>
      <c r="B155" s="65"/>
      <c r="C155" s="63"/>
      <c r="D155" s="63"/>
      <c r="E155" s="79" t="s">
        <v>260</v>
      </c>
      <c r="F155" s="79">
        <f>IF(OR(E155="U16",E155="S16"),1,IF(E155="TS",6,IF(E155="U64",4,2)))</f>
        <v>2</v>
      </c>
      <c r="G155" s="63">
        <v>19</v>
      </c>
    </row>
    <row r="156" spans="1:9" ht="15.95" customHeight="1">
      <c r="A156" s="479" t="s">
        <v>232</v>
      </c>
      <c r="B156" s="480"/>
      <c r="C156" s="480"/>
      <c r="D156" s="480"/>
      <c r="E156" s="480"/>
      <c r="F156" s="480"/>
      <c r="G156" s="481"/>
    </row>
    <row r="157" spans="1:9" ht="15.95" customHeight="1">
      <c r="A157" s="63">
        <f>A155+(F155*G155)</f>
        <v>360</v>
      </c>
      <c r="B157" s="65" t="s">
        <v>110</v>
      </c>
      <c r="C157" s="476"/>
      <c r="D157" s="61"/>
      <c r="E157" s="79" t="s">
        <v>112</v>
      </c>
      <c r="F157" s="79">
        <f t="shared" ref="F157:F174" si="9">IF(OR(E157="U16", E157="S16"),1,IF(E157="TS",6,2))</f>
        <v>2</v>
      </c>
      <c r="G157" s="63">
        <v>1</v>
      </c>
      <c r="H157" s="60">
        <v>400</v>
      </c>
    </row>
    <row r="158" spans="1:9" ht="15.95" customHeight="1">
      <c r="A158" s="63">
        <f t="shared" si="5"/>
        <v>362</v>
      </c>
      <c r="B158" s="65" t="s">
        <v>42</v>
      </c>
      <c r="C158" s="478"/>
      <c r="D158" s="62"/>
      <c r="E158" s="79" t="s">
        <v>1759</v>
      </c>
      <c r="F158" s="79">
        <f t="shared" si="9"/>
        <v>2</v>
      </c>
      <c r="G158" s="63">
        <v>1</v>
      </c>
    </row>
    <row r="159" spans="1:9" ht="15.95" customHeight="1">
      <c r="A159" s="63">
        <f t="shared" si="5"/>
        <v>364</v>
      </c>
      <c r="B159" s="65" t="s">
        <v>110</v>
      </c>
      <c r="C159" s="476"/>
      <c r="D159" s="61"/>
      <c r="E159" s="79" t="s">
        <v>112</v>
      </c>
      <c r="F159" s="79">
        <f t="shared" si="9"/>
        <v>2</v>
      </c>
      <c r="G159" s="63">
        <v>1</v>
      </c>
    </row>
    <row r="160" spans="1:9" ht="15.95" customHeight="1">
      <c r="A160" s="63">
        <f t="shared" si="5"/>
        <v>366</v>
      </c>
      <c r="B160" s="65" t="s">
        <v>43</v>
      </c>
      <c r="C160" s="478"/>
      <c r="D160" s="62"/>
      <c r="E160" s="79" t="s">
        <v>1759</v>
      </c>
      <c r="F160" s="79">
        <f t="shared" si="9"/>
        <v>2</v>
      </c>
      <c r="G160" s="63">
        <v>1</v>
      </c>
    </row>
    <row r="161" spans="1:9" ht="15.95" customHeight="1">
      <c r="A161" s="63">
        <f t="shared" si="5"/>
        <v>368</v>
      </c>
      <c r="B161" s="65" t="s">
        <v>110</v>
      </c>
      <c r="C161" s="476"/>
      <c r="D161" s="61"/>
      <c r="E161" s="79" t="s">
        <v>112</v>
      </c>
      <c r="F161" s="79">
        <f t="shared" si="9"/>
        <v>2</v>
      </c>
      <c r="G161" s="63">
        <v>1</v>
      </c>
    </row>
    <row r="162" spans="1:9" ht="15.95" customHeight="1">
      <c r="A162" s="63">
        <f t="shared" si="5"/>
        <v>370</v>
      </c>
      <c r="B162" s="65" t="s">
        <v>44</v>
      </c>
      <c r="C162" s="478"/>
      <c r="D162" s="62"/>
      <c r="E162" s="79" t="s">
        <v>1759</v>
      </c>
      <c r="F162" s="79">
        <f t="shared" si="9"/>
        <v>2</v>
      </c>
      <c r="G162" s="63">
        <v>1</v>
      </c>
    </row>
    <row r="163" spans="1:9" ht="15.95" customHeight="1">
      <c r="A163" s="63">
        <f t="shared" si="5"/>
        <v>372</v>
      </c>
      <c r="B163" s="65" t="s">
        <v>110</v>
      </c>
      <c r="C163" s="476"/>
      <c r="D163" s="61"/>
      <c r="E163" s="79" t="s">
        <v>112</v>
      </c>
      <c r="F163" s="79">
        <f t="shared" si="9"/>
        <v>2</v>
      </c>
      <c r="G163" s="63">
        <v>1</v>
      </c>
    </row>
    <row r="164" spans="1:9" ht="15.95" customHeight="1">
      <c r="A164" s="63">
        <f t="shared" si="5"/>
        <v>374</v>
      </c>
      <c r="B164" s="65" t="s">
        <v>45</v>
      </c>
      <c r="C164" s="478"/>
      <c r="D164" s="62"/>
      <c r="E164" s="79" t="s">
        <v>1759</v>
      </c>
      <c r="F164" s="79">
        <f t="shared" si="9"/>
        <v>2</v>
      </c>
      <c r="G164" s="63">
        <v>1</v>
      </c>
    </row>
    <row r="165" spans="1:9" ht="15.95" customHeight="1">
      <c r="A165" s="63">
        <f t="shared" si="5"/>
        <v>376</v>
      </c>
      <c r="B165" s="65" t="s">
        <v>110</v>
      </c>
      <c r="C165" s="476"/>
      <c r="D165" s="61"/>
      <c r="E165" s="79" t="s">
        <v>112</v>
      </c>
      <c r="F165" s="79">
        <f t="shared" si="9"/>
        <v>2</v>
      </c>
      <c r="G165" s="63">
        <v>1</v>
      </c>
    </row>
    <row r="166" spans="1:9" ht="15.95" customHeight="1">
      <c r="A166" s="63">
        <f t="shared" si="5"/>
        <v>378</v>
      </c>
      <c r="B166" s="65" t="s">
        <v>222</v>
      </c>
      <c r="C166" s="478"/>
      <c r="D166" s="62"/>
      <c r="E166" s="79" t="s">
        <v>1759</v>
      </c>
      <c r="F166" s="79">
        <f t="shared" si="9"/>
        <v>2</v>
      </c>
      <c r="G166" s="63">
        <v>1</v>
      </c>
    </row>
    <row r="167" spans="1:9" ht="15.95" customHeight="1">
      <c r="A167" s="63">
        <f t="shared" si="5"/>
        <v>380</v>
      </c>
      <c r="B167" s="65" t="s">
        <v>110</v>
      </c>
      <c r="C167" s="476"/>
      <c r="D167" s="61"/>
      <c r="E167" s="79" t="s">
        <v>112</v>
      </c>
      <c r="F167" s="79">
        <f t="shared" si="9"/>
        <v>2</v>
      </c>
      <c r="G167" s="63">
        <v>1</v>
      </c>
    </row>
    <row r="168" spans="1:9" ht="15.95" customHeight="1">
      <c r="A168" s="63">
        <f t="shared" si="5"/>
        <v>382</v>
      </c>
      <c r="B168" s="65" t="s">
        <v>46</v>
      </c>
      <c r="C168" s="478"/>
      <c r="D168" s="62"/>
      <c r="E168" s="79" t="s">
        <v>1759</v>
      </c>
      <c r="F168" s="79">
        <f t="shared" si="9"/>
        <v>2</v>
      </c>
      <c r="G168" s="63">
        <v>1</v>
      </c>
    </row>
    <row r="169" spans="1:9" ht="15.95" customHeight="1">
      <c r="A169" s="63">
        <f t="shared" si="5"/>
        <v>384</v>
      </c>
      <c r="B169" s="65" t="s">
        <v>110</v>
      </c>
      <c r="C169" s="476"/>
      <c r="D169" s="61"/>
      <c r="E169" s="79" t="s">
        <v>112</v>
      </c>
      <c r="F169" s="79">
        <f t="shared" si="9"/>
        <v>2</v>
      </c>
      <c r="G169" s="63">
        <v>1</v>
      </c>
    </row>
    <row r="170" spans="1:9" ht="15.95" customHeight="1">
      <c r="A170" s="63">
        <f t="shared" si="5"/>
        <v>386</v>
      </c>
      <c r="B170" s="65" t="s">
        <v>47</v>
      </c>
      <c r="C170" s="478"/>
      <c r="D170" s="62"/>
      <c r="E170" s="79" t="s">
        <v>1759</v>
      </c>
      <c r="F170" s="79">
        <f t="shared" si="9"/>
        <v>2</v>
      </c>
      <c r="G170" s="63">
        <v>1</v>
      </c>
    </row>
    <row r="171" spans="1:9" ht="15.95" customHeight="1">
      <c r="A171" s="63">
        <f t="shared" si="5"/>
        <v>388</v>
      </c>
      <c r="B171" s="65" t="s">
        <v>110</v>
      </c>
      <c r="C171" s="476"/>
      <c r="D171" s="61"/>
      <c r="E171" s="79" t="s">
        <v>112</v>
      </c>
      <c r="F171" s="79">
        <f t="shared" si="9"/>
        <v>2</v>
      </c>
      <c r="G171" s="63">
        <v>1</v>
      </c>
    </row>
    <row r="172" spans="1:9" ht="15.95" customHeight="1" thickBot="1">
      <c r="A172" s="61">
        <f t="shared" si="5"/>
        <v>390</v>
      </c>
      <c r="B172" s="118" t="s">
        <v>48</v>
      </c>
      <c r="C172" s="477"/>
      <c r="D172" s="115"/>
      <c r="E172" s="79" t="s">
        <v>1759</v>
      </c>
      <c r="F172" s="82">
        <f t="shared" si="9"/>
        <v>2</v>
      </c>
      <c r="G172" s="61">
        <v>1</v>
      </c>
    </row>
    <row r="173" spans="1:9" ht="15.95" customHeight="1">
      <c r="A173" s="92">
        <f t="shared" si="5"/>
        <v>392</v>
      </c>
      <c r="B173" s="177" t="s">
        <v>979</v>
      </c>
      <c r="C173" s="178"/>
      <c r="D173" s="178"/>
      <c r="E173" s="172" t="s">
        <v>112</v>
      </c>
      <c r="F173" s="172">
        <f t="shared" si="9"/>
        <v>2</v>
      </c>
      <c r="G173" s="95">
        <v>1</v>
      </c>
    </row>
    <row r="174" spans="1:9" ht="15.95" customHeight="1">
      <c r="A174" s="96">
        <f t="shared" si="5"/>
        <v>394</v>
      </c>
      <c r="B174" s="65" t="s">
        <v>49</v>
      </c>
      <c r="C174" s="63"/>
      <c r="D174" s="63"/>
      <c r="E174" s="79" t="s">
        <v>79</v>
      </c>
      <c r="F174" s="79">
        <f t="shared" si="9"/>
        <v>2</v>
      </c>
      <c r="G174" s="97">
        <v>1</v>
      </c>
    </row>
    <row r="175" spans="1:9" ht="15.95" customHeight="1">
      <c r="A175" s="96">
        <f t="shared" si="5"/>
        <v>396</v>
      </c>
      <c r="B175" s="65" t="s">
        <v>50</v>
      </c>
      <c r="C175" s="63"/>
      <c r="D175" s="63"/>
      <c r="E175" s="79" t="s">
        <v>79</v>
      </c>
      <c r="F175" s="79">
        <f t="shared" ref="F175:F193" si="10">IF(OR(E175="U16", E175="S16"),1,IF(E175="TS",6,2))</f>
        <v>2</v>
      </c>
      <c r="G175" s="97">
        <v>1</v>
      </c>
      <c r="H175" s="60">
        <f>HEX2DEC("32c")</f>
        <v>812</v>
      </c>
      <c r="I175" s="66" t="s">
        <v>259</v>
      </c>
    </row>
    <row r="176" spans="1:9" ht="15.95" customHeight="1">
      <c r="A176" s="96">
        <f t="shared" si="5"/>
        <v>398</v>
      </c>
      <c r="B176" s="65" t="s">
        <v>51</v>
      </c>
      <c r="C176" s="63"/>
      <c r="D176" s="63"/>
      <c r="E176" s="79" t="s">
        <v>79</v>
      </c>
      <c r="F176" s="79">
        <f t="shared" si="10"/>
        <v>2</v>
      </c>
      <c r="G176" s="97">
        <v>1</v>
      </c>
    </row>
    <row r="177" spans="1:7" ht="15.95" customHeight="1">
      <c r="A177" s="96">
        <f t="shared" si="5"/>
        <v>400</v>
      </c>
      <c r="B177" s="65" t="s">
        <v>52</v>
      </c>
      <c r="C177" s="63"/>
      <c r="D177" s="63"/>
      <c r="E177" s="79" t="s">
        <v>79</v>
      </c>
      <c r="F177" s="79">
        <f t="shared" si="10"/>
        <v>2</v>
      </c>
      <c r="G177" s="97">
        <v>1</v>
      </c>
    </row>
    <row r="178" spans="1:7" ht="15.95" customHeight="1">
      <c r="A178" s="96">
        <f t="shared" si="5"/>
        <v>402</v>
      </c>
      <c r="B178" s="65" t="s">
        <v>53</v>
      </c>
      <c r="C178" s="63"/>
      <c r="D178" s="63"/>
      <c r="E178" s="79" t="s">
        <v>79</v>
      </c>
      <c r="F178" s="79">
        <f t="shared" si="10"/>
        <v>2</v>
      </c>
      <c r="G178" s="97">
        <v>1</v>
      </c>
    </row>
    <row r="179" spans="1:7" ht="15.95" customHeight="1">
      <c r="A179" s="96">
        <f t="shared" si="5"/>
        <v>404</v>
      </c>
      <c r="B179" s="65" t="s">
        <v>54</v>
      </c>
      <c r="C179" s="63"/>
      <c r="D179" s="63"/>
      <c r="E179" s="79" t="s">
        <v>79</v>
      </c>
      <c r="F179" s="79">
        <f t="shared" si="10"/>
        <v>2</v>
      </c>
      <c r="G179" s="97">
        <v>1</v>
      </c>
    </row>
    <row r="180" spans="1:7" ht="15.95" customHeight="1">
      <c r="A180" s="96">
        <f t="shared" si="5"/>
        <v>406</v>
      </c>
      <c r="B180" s="65" t="s">
        <v>55</v>
      </c>
      <c r="C180" s="63"/>
      <c r="D180" s="63"/>
      <c r="E180" s="79" t="s">
        <v>79</v>
      </c>
      <c r="F180" s="79">
        <f t="shared" si="10"/>
        <v>2</v>
      </c>
      <c r="G180" s="97">
        <v>1</v>
      </c>
    </row>
    <row r="181" spans="1:7" ht="15.95" customHeight="1">
      <c r="A181" s="96">
        <f t="shared" si="5"/>
        <v>408</v>
      </c>
      <c r="B181" s="65" t="s">
        <v>56</v>
      </c>
      <c r="C181" s="63"/>
      <c r="D181" s="63"/>
      <c r="E181" s="79" t="s">
        <v>79</v>
      </c>
      <c r="F181" s="79">
        <f t="shared" si="10"/>
        <v>2</v>
      </c>
      <c r="G181" s="97">
        <v>1</v>
      </c>
    </row>
    <row r="182" spans="1:7" ht="15.95" customHeight="1">
      <c r="A182" s="96">
        <f t="shared" si="5"/>
        <v>410</v>
      </c>
      <c r="B182" s="65" t="s">
        <v>791</v>
      </c>
      <c r="C182" s="63"/>
      <c r="D182" s="63"/>
      <c r="E182" s="79" t="s">
        <v>79</v>
      </c>
      <c r="F182" s="79">
        <f t="shared" si="10"/>
        <v>2</v>
      </c>
      <c r="G182" s="97">
        <v>1</v>
      </c>
    </row>
    <row r="183" spans="1:7" ht="15.95" customHeight="1">
      <c r="A183" s="96">
        <f t="shared" si="5"/>
        <v>412</v>
      </c>
      <c r="B183" s="65" t="s">
        <v>792</v>
      </c>
      <c r="C183" s="63"/>
      <c r="D183" s="63"/>
      <c r="E183" s="79" t="s">
        <v>79</v>
      </c>
      <c r="F183" s="79">
        <f t="shared" si="10"/>
        <v>2</v>
      </c>
      <c r="G183" s="97">
        <v>1</v>
      </c>
    </row>
    <row r="184" spans="1:7" ht="15.95" customHeight="1">
      <c r="A184" s="96">
        <f t="shared" si="5"/>
        <v>414</v>
      </c>
      <c r="B184" s="65" t="s">
        <v>793</v>
      </c>
      <c r="C184" s="63"/>
      <c r="D184" s="63"/>
      <c r="E184" s="79" t="s">
        <v>79</v>
      </c>
      <c r="F184" s="79">
        <f t="shared" si="10"/>
        <v>2</v>
      </c>
      <c r="G184" s="97">
        <v>1</v>
      </c>
    </row>
    <row r="185" spans="1:7" ht="15.95" customHeight="1">
      <c r="A185" s="96">
        <f t="shared" si="5"/>
        <v>416</v>
      </c>
      <c r="B185" s="65" t="s">
        <v>794</v>
      </c>
      <c r="C185" s="63"/>
      <c r="D185" s="63"/>
      <c r="E185" s="79" t="s">
        <v>79</v>
      </c>
      <c r="F185" s="79">
        <f t="shared" si="10"/>
        <v>2</v>
      </c>
      <c r="G185" s="97">
        <v>1</v>
      </c>
    </row>
    <row r="186" spans="1:7" ht="15.95" customHeight="1">
      <c r="A186" s="96">
        <f t="shared" si="5"/>
        <v>418</v>
      </c>
      <c r="B186" s="65" t="s">
        <v>795</v>
      </c>
      <c r="C186" s="63"/>
      <c r="D186" s="63"/>
      <c r="E186" s="79" t="s">
        <v>79</v>
      </c>
      <c r="F186" s="79">
        <f t="shared" si="10"/>
        <v>2</v>
      </c>
      <c r="G186" s="97">
        <v>1</v>
      </c>
    </row>
    <row r="187" spans="1:7" ht="15.95" customHeight="1">
      <c r="A187" s="96">
        <f t="shared" si="5"/>
        <v>420</v>
      </c>
      <c r="B187" s="65" t="s">
        <v>113</v>
      </c>
      <c r="C187" s="63"/>
      <c r="D187" s="63"/>
      <c r="E187" s="79" t="s">
        <v>79</v>
      </c>
      <c r="F187" s="79">
        <f t="shared" si="10"/>
        <v>2</v>
      </c>
      <c r="G187" s="97">
        <v>1</v>
      </c>
    </row>
    <row r="188" spans="1:7" ht="15.95" customHeight="1" thickBot="1">
      <c r="A188" s="98">
        <f t="shared" si="5"/>
        <v>422</v>
      </c>
      <c r="B188" s="180" t="s">
        <v>797</v>
      </c>
      <c r="C188" s="181"/>
      <c r="D188" s="181"/>
      <c r="E188" s="182" t="s">
        <v>79</v>
      </c>
      <c r="F188" s="182">
        <f t="shared" si="10"/>
        <v>2</v>
      </c>
      <c r="G188" s="101">
        <v>1</v>
      </c>
    </row>
    <row r="189" spans="1:7" ht="15.95" customHeight="1">
      <c r="A189" s="92">
        <f t="shared" si="5"/>
        <v>424</v>
      </c>
      <c r="B189" s="177"/>
      <c r="C189" s="178"/>
      <c r="D189" s="178"/>
      <c r="E189" s="172" t="s">
        <v>79</v>
      </c>
      <c r="F189" s="172">
        <f t="shared" si="10"/>
        <v>2</v>
      </c>
      <c r="G189" s="95">
        <v>1</v>
      </c>
    </row>
    <row r="190" spans="1:7" ht="15.95" customHeight="1">
      <c r="A190" s="96">
        <f t="shared" si="5"/>
        <v>426</v>
      </c>
      <c r="B190" s="65"/>
      <c r="C190" s="63"/>
      <c r="D190" s="63"/>
      <c r="E190" s="79" t="s">
        <v>79</v>
      </c>
      <c r="F190" s="79">
        <f t="shared" si="10"/>
        <v>2</v>
      </c>
      <c r="G190" s="97">
        <v>1</v>
      </c>
    </row>
    <row r="191" spans="1:7" ht="15.95" customHeight="1">
      <c r="A191" s="96">
        <f t="shared" si="5"/>
        <v>428</v>
      </c>
      <c r="B191" s="65" t="s">
        <v>1806</v>
      </c>
      <c r="C191" s="63"/>
      <c r="D191" s="63"/>
      <c r="E191" s="79" t="s">
        <v>1791</v>
      </c>
      <c r="F191" s="79">
        <f t="shared" si="10"/>
        <v>2</v>
      </c>
      <c r="G191" s="97">
        <v>1</v>
      </c>
    </row>
    <row r="192" spans="1:7" ht="15.95" customHeight="1">
      <c r="A192" s="96">
        <f t="shared" si="5"/>
        <v>430</v>
      </c>
      <c r="B192" s="65" t="s">
        <v>796</v>
      </c>
      <c r="C192" s="63"/>
      <c r="D192" s="63"/>
      <c r="E192" s="79" t="s">
        <v>79</v>
      </c>
      <c r="F192" s="79">
        <f t="shared" si="10"/>
        <v>2</v>
      </c>
      <c r="G192" s="97">
        <v>96</v>
      </c>
    </row>
    <row r="193" spans="1:9" ht="15.95" customHeight="1" thickBot="1">
      <c r="A193" s="96">
        <f t="shared" si="5"/>
        <v>622</v>
      </c>
      <c r="B193" s="209"/>
      <c r="C193" s="210"/>
      <c r="D193" s="210"/>
      <c r="E193" s="182" t="s">
        <v>79</v>
      </c>
      <c r="F193" s="182">
        <f t="shared" si="10"/>
        <v>2</v>
      </c>
      <c r="G193" s="101">
        <v>19</v>
      </c>
    </row>
    <row r="194" spans="1:9" ht="15.95" customHeight="1" thickBot="1">
      <c r="A194" s="479" t="s">
        <v>2273</v>
      </c>
      <c r="B194" s="480"/>
      <c r="C194" s="480"/>
      <c r="D194" s="480"/>
      <c r="E194" s="480"/>
      <c r="F194" s="480"/>
      <c r="G194" s="481"/>
    </row>
    <row r="195" spans="1:9" ht="15.95" customHeight="1">
      <c r="A195" s="426">
        <f>A193+(F193*G193)</f>
        <v>660</v>
      </c>
      <c r="B195" s="177" t="s">
        <v>2352</v>
      </c>
      <c r="C195" s="178"/>
      <c r="D195" s="426"/>
      <c r="E195" s="172" t="s">
        <v>111</v>
      </c>
      <c r="F195" s="172">
        <f>IF(OR(D195="U16", D195="S16"),1,IF(D195="TS",6,2))</f>
        <v>2</v>
      </c>
      <c r="G195" s="434">
        <v>1</v>
      </c>
    </row>
    <row r="196" spans="1:9" ht="15.95" customHeight="1">
      <c r="A196" s="63">
        <f t="shared" ref="A196:A213" si="11">A195+(F195*G195)</f>
        <v>662</v>
      </c>
      <c r="B196" s="65" t="s">
        <v>2353</v>
      </c>
      <c r="C196" s="426"/>
      <c r="D196" s="426"/>
      <c r="E196" s="79" t="s">
        <v>111</v>
      </c>
      <c r="F196" s="79">
        <f>IF(OR(D196="U16", D196="S16"),1,IF(D196="TS",6,2))</f>
        <v>2</v>
      </c>
      <c r="G196" s="435">
        <v>1</v>
      </c>
    </row>
    <row r="197" spans="1:9" ht="405">
      <c r="A197" s="63">
        <f t="shared" si="11"/>
        <v>664</v>
      </c>
      <c r="B197" s="65" t="s">
        <v>2354</v>
      </c>
      <c r="C197" s="185" t="s">
        <v>2355</v>
      </c>
      <c r="D197" s="370"/>
      <c r="E197" s="79" t="s">
        <v>260</v>
      </c>
      <c r="F197" s="79">
        <f>IF(OR(D197="U16", D197="S16"),1,IF(D197="TS",6,2))</f>
        <v>2</v>
      </c>
      <c r="G197" s="435">
        <v>1</v>
      </c>
    </row>
    <row r="198" spans="1:9" ht="15.95" customHeight="1">
      <c r="A198" s="426">
        <f t="shared" si="11"/>
        <v>666</v>
      </c>
      <c r="B198" s="65" t="s">
        <v>2356</v>
      </c>
      <c r="C198" s="427">
        <v>0</v>
      </c>
      <c r="D198" s="427"/>
      <c r="E198" s="79" t="s">
        <v>145</v>
      </c>
      <c r="F198" s="79">
        <v>1</v>
      </c>
      <c r="G198" s="435">
        <v>1</v>
      </c>
      <c r="I198" s="66" t="s">
        <v>148</v>
      </c>
    </row>
    <row r="199" spans="1:9" ht="15.95" customHeight="1">
      <c r="A199" s="426">
        <f t="shared" si="11"/>
        <v>667</v>
      </c>
      <c r="B199" s="65" t="s">
        <v>2357</v>
      </c>
      <c r="C199" s="429">
        <v>1</v>
      </c>
      <c r="D199" s="429"/>
      <c r="E199" s="79" t="s">
        <v>145</v>
      </c>
      <c r="F199" s="79">
        <v>1</v>
      </c>
      <c r="G199" s="435">
        <v>1</v>
      </c>
      <c r="I199" s="66" t="s">
        <v>149</v>
      </c>
    </row>
    <row r="200" spans="1:9" ht="15.95" customHeight="1">
      <c r="A200" s="63">
        <f t="shared" si="11"/>
        <v>668</v>
      </c>
      <c r="B200" s="65" t="s">
        <v>2358</v>
      </c>
      <c r="C200" s="476">
        <v>2</v>
      </c>
      <c r="D200" s="427"/>
      <c r="E200" s="79" t="s">
        <v>145</v>
      </c>
      <c r="F200" s="79">
        <v>1</v>
      </c>
      <c r="G200" s="435">
        <v>1</v>
      </c>
    </row>
    <row r="201" spans="1:9" ht="15.95" customHeight="1">
      <c r="A201" s="63">
        <f t="shared" si="11"/>
        <v>669</v>
      </c>
      <c r="B201" s="65" t="s">
        <v>2359</v>
      </c>
      <c r="C201" s="477"/>
      <c r="D201" s="428"/>
      <c r="E201" s="79" t="s">
        <v>145</v>
      </c>
      <c r="F201" s="79">
        <v>1</v>
      </c>
      <c r="G201" s="435">
        <v>1</v>
      </c>
    </row>
    <row r="202" spans="1:9" ht="15.95" customHeight="1">
      <c r="A202" s="63">
        <f t="shared" si="11"/>
        <v>670</v>
      </c>
      <c r="B202" s="65" t="s">
        <v>2360</v>
      </c>
      <c r="C202" s="478"/>
      <c r="D202" s="429"/>
      <c r="E202" s="79" t="s">
        <v>145</v>
      </c>
      <c r="F202" s="79">
        <v>1</v>
      </c>
      <c r="G202" s="435">
        <v>1</v>
      </c>
      <c r="I202" s="66" t="s">
        <v>148</v>
      </c>
    </row>
    <row r="203" spans="1:9" ht="15.95" customHeight="1">
      <c r="A203" s="63">
        <f t="shared" si="11"/>
        <v>671</v>
      </c>
      <c r="B203" s="65" t="s">
        <v>2361</v>
      </c>
      <c r="C203" s="476">
        <v>3</v>
      </c>
      <c r="D203" s="427"/>
      <c r="E203" s="79" t="s">
        <v>145</v>
      </c>
      <c r="F203" s="79">
        <v>1</v>
      </c>
      <c r="G203" s="435">
        <v>1</v>
      </c>
    </row>
    <row r="204" spans="1:9" ht="15.95" customHeight="1">
      <c r="A204" s="63">
        <f t="shared" si="11"/>
        <v>672</v>
      </c>
      <c r="B204" s="65" t="s">
        <v>2362</v>
      </c>
      <c r="C204" s="477"/>
      <c r="D204" s="428"/>
      <c r="E204" s="79" t="s">
        <v>145</v>
      </c>
      <c r="F204" s="79">
        <v>1</v>
      </c>
      <c r="G204" s="435">
        <v>1</v>
      </c>
    </row>
    <row r="205" spans="1:9" ht="15.95" customHeight="1">
      <c r="A205" s="63">
        <f t="shared" si="11"/>
        <v>673</v>
      </c>
      <c r="B205" s="65" t="s">
        <v>2363</v>
      </c>
      <c r="C205" s="478"/>
      <c r="D205" s="429"/>
      <c r="E205" s="79" t="s">
        <v>145</v>
      </c>
      <c r="F205" s="79">
        <v>1</v>
      </c>
      <c r="G205" s="435">
        <v>1</v>
      </c>
      <c r="I205" s="66" t="s">
        <v>149</v>
      </c>
    </row>
    <row r="206" spans="1:9" ht="15.95" customHeight="1">
      <c r="A206" s="63">
        <f t="shared" si="11"/>
        <v>674</v>
      </c>
      <c r="B206" s="65" t="s">
        <v>2364</v>
      </c>
      <c r="C206" s="426">
        <v>4</v>
      </c>
      <c r="D206" s="426"/>
      <c r="E206" s="79" t="s">
        <v>145</v>
      </c>
      <c r="F206" s="79">
        <v>1</v>
      </c>
      <c r="G206" s="435">
        <v>1</v>
      </c>
    </row>
    <row r="207" spans="1:9" ht="15.95" customHeight="1">
      <c r="A207" s="79">
        <f t="shared" si="11"/>
        <v>675</v>
      </c>
      <c r="B207" s="65" t="s">
        <v>2365</v>
      </c>
      <c r="C207" s="475">
        <v>5</v>
      </c>
      <c r="D207" s="426"/>
      <c r="E207" s="79" t="s">
        <v>145</v>
      </c>
      <c r="F207" s="79">
        <v>1</v>
      </c>
      <c r="G207" s="435">
        <v>1</v>
      </c>
    </row>
    <row r="208" spans="1:9" ht="15.95" customHeight="1">
      <c r="A208" s="79">
        <f t="shared" si="11"/>
        <v>676</v>
      </c>
      <c r="B208" s="65" t="s">
        <v>2366</v>
      </c>
      <c r="C208" s="475"/>
      <c r="D208" s="426"/>
      <c r="E208" s="79" t="s">
        <v>145</v>
      </c>
      <c r="F208" s="79">
        <v>1</v>
      </c>
      <c r="G208" s="435">
        <v>1</v>
      </c>
      <c r="I208" s="66" t="s">
        <v>149</v>
      </c>
    </row>
    <row r="209" spans="1:9" ht="15.95" customHeight="1">
      <c r="A209" s="79">
        <f t="shared" si="11"/>
        <v>677</v>
      </c>
      <c r="B209" s="65" t="s">
        <v>2367</v>
      </c>
      <c r="C209" s="475"/>
      <c r="D209" s="426"/>
      <c r="E209" s="79" t="s">
        <v>145</v>
      </c>
      <c r="F209" s="79">
        <v>1</v>
      </c>
      <c r="G209" s="435">
        <v>1</v>
      </c>
    </row>
    <row r="210" spans="1:9" ht="15.95" customHeight="1">
      <c r="A210" s="79">
        <f t="shared" si="11"/>
        <v>678</v>
      </c>
      <c r="B210" s="65" t="s">
        <v>2368</v>
      </c>
      <c r="C210" s="475">
        <v>6</v>
      </c>
      <c r="D210" s="426"/>
      <c r="E210" s="79" t="s">
        <v>145</v>
      </c>
      <c r="F210" s="79">
        <v>1</v>
      </c>
      <c r="G210" s="435">
        <v>1</v>
      </c>
    </row>
    <row r="211" spans="1:9" ht="15.95" customHeight="1">
      <c r="A211" s="79">
        <f t="shared" si="11"/>
        <v>679</v>
      </c>
      <c r="B211" s="65" t="s">
        <v>2369</v>
      </c>
      <c r="C211" s="475"/>
      <c r="D211" s="426"/>
      <c r="E211" s="79" t="s">
        <v>145</v>
      </c>
      <c r="F211" s="79">
        <v>1</v>
      </c>
      <c r="G211" s="435">
        <v>1</v>
      </c>
      <c r="I211" s="66" t="s">
        <v>149</v>
      </c>
    </row>
    <row r="212" spans="1:9" ht="15.95" customHeight="1">
      <c r="A212" s="79">
        <f t="shared" si="11"/>
        <v>680</v>
      </c>
      <c r="B212" s="65" t="s">
        <v>2370</v>
      </c>
      <c r="C212" s="475"/>
      <c r="D212" s="426"/>
      <c r="E212" s="79" t="s">
        <v>145</v>
      </c>
      <c r="F212" s="79">
        <v>1</v>
      </c>
      <c r="G212" s="435">
        <v>1</v>
      </c>
    </row>
    <row r="213" spans="1:9" ht="15.95" customHeight="1">
      <c r="A213" s="63">
        <f t="shared" si="11"/>
        <v>681</v>
      </c>
      <c r="B213" s="68" t="s">
        <v>2371</v>
      </c>
      <c r="C213" s="514">
        <v>7</v>
      </c>
      <c r="D213" s="431"/>
      <c r="E213" s="89" t="s">
        <v>145</v>
      </c>
      <c r="F213" s="79">
        <v>1</v>
      </c>
      <c r="G213" s="453">
        <v>1</v>
      </c>
    </row>
    <row r="214" spans="1:9" ht="15.95" customHeight="1">
      <c r="A214" s="63">
        <f>A213+(F213*G213)</f>
        <v>682</v>
      </c>
      <c r="B214" s="68" t="s">
        <v>2372</v>
      </c>
      <c r="C214" s="515"/>
      <c r="D214" s="432"/>
      <c r="E214" s="89" t="s">
        <v>145</v>
      </c>
      <c r="F214" s="79">
        <v>1</v>
      </c>
      <c r="G214" s="453">
        <v>1</v>
      </c>
      <c r="I214" s="66" t="s">
        <v>149</v>
      </c>
    </row>
    <row r="215" spans="1:9" ht="15.95" customHeight="1">
      <c r="A215" s="63">
        <f>A214+(F214*G214)</f>
        <v>683</v>
      </c>
      <c r="B215" s="68" t="s">
        <v>2373</v>
      </c>
      <c r="C215" s="516"/>
      <c r="D215" s="433"/>
      <c r="E215" s="89" t="s">
        <v>145</v>
      </c>
      <c r="F215" s="79">
        <v>1</v>
      </c>
      <c r="G215" s="453">
        <v>1</v>
      </c>
    </row>
    <row r="216" spans="1:9" ht="15.95" customHeight="1">
      <c r="A216" s="63">
        <f>A215+(F215*G215)</f>
        <v>684</v>
      </c>
      <c r="B216" s="68" t="s">
        <v>2374</v>
      </c>
      <c r="C216" s="514">
        <v>8</v>
      </c>
      <c r="D216" s="431"/>
      <c r="E216" s="89" t="s">
        <v>145</v>
      </c>
      <c r="F216" s="79">
        <v>1</v>
      </c>
      <c r="G216" s="453">
        <v>1</v>
      </c>
    </row>
    <row r="217" spans="1:9" ht="15.95" customHeight="1">
      <c r="A217" s="63">
        <f>A216+(F216*G216)</f>
        <v>685</v>
      </c>
      <c r="B217" s="68" t="s">
        <v>2375</v>
      </c>
      <c r="C217" s="515"/>
      <c r="D217" s="432"/>
      <c r="E217" s="89" t="s">
        <v>145</v>
      </c>
      <c r="F217" s="79">
        <v>1</v>
      </c>
      <c r="G217" s="453">
        <v>1</v>
      </c>
      <c r="I217" s="66" t="s">
        <v>148</v>
      </c>
    </row>
    <row r="218" spans="1:9" ht="15.95" customHeight="1">
      <c r="A218" s="63">
        <f>A217+(F217*G217)</f>
        <v>686</v>
      </c>
      <c r="B218" s="68" t="s">
        <v>2376</v>
      </c>
      <c r="C218" s="516"/>
      <c r="D218" s="433"/>
      <c r="E218" s="89" t="s">
        <v>145</v>
      </c>
      <c r="F218" s="79">
        <v>1</v>
      </c>
      <c r="G218" s="453">
        <v>1</v>
      </c>
    </row>
    <row r="219" spans="1:9" ht="15.95" customHeight="1">
      <c r="A219" s="63">
        <f t="shared" ref="A219:A241" si="12">A218+(F218*G218)</f>
        <v>687</v>
      </c>
      <c r="B219" s="68" t="s">
        <v>2377</v>
      </c>
      <c r="C219" s="514">
        <v>9</v>
      </c>
      <c r="D219" s="431"/>
      <c r="E219" s="89" t="s">
        <v>145</v>
      </c>
      <c r="F219" s="79">
        <v>1</v>
      </c>
      <c r="G219" s="453">
        <v>1</v>
      </c>
    </row>
    <row r="220" spans="1:9" ht="15.95" customHeight="1">
      <c r="A220" s="63">
        <f t="shared" si="12"/>
        <v>688</v>
      </c>
      <c r="B220" s="68" t="s">
        <v>2378</v>
      </c>
      <c r="C220" s="515"/>
      <c r="D220" s="432"/>
      <c r="E220" s="89" t="s">
        <v>145</v>
      </c>
      <c r="F220" s="79">
        <v>1</v>
      </c>
      <c r="G220" s="453">
        <v>1</v>
      </c>
      <c r="I220" s="66" t="s">
        <v>148</v>
      </c>
    </row>
    <row r="221" spans="1:9" ht="15.95" customHeight="1">
      <c r="A221" s="63">
        <f t="shared" si="12"/>
        <v>689</v>
      </c>
      <c r="B221" s="68" t="s">
        <v>2379</v>
      </c>
      <c r="C221" s="516"/>
      <c r="D221" s="433"/>
      <c r="E221" s="89" t="s">
        <v>145</v>
      </c>
      <c r="F221" s="79">
        <v>1</v>
      </c>
      <c r="G221" s="453">
        <v>1</v>
      </c>
    </row>
    <row r="222" spans="1:9" ht="15.95" customHeight="1">
      <c r="A222" s="63">
        <f t="shared" si="12"/>
        <v>690</v>
      </c>
      <c r="B222" s="65" t="s">
        <v>2380</v>
      </c>
      <c r="C222" s="476"/>
      <c r="D222" s="427"/>
      <c r="E222" s="79" t="s">
        <v>145</v>
      </c>
      <c r="F222" s="79">
        <v>1</v>
      </c>
      <c r="G222" s="435">
        <v>1</v>
      </c>
    </row>
    <row r="223" spans="1:9" ht="15.95" customHeight="1">
      <c r="A223" s="63">
        <f t="shared" si="12"/>
        <v>691</v>
      </c>
      <c r="B223" s="65" t="s">
        <v>2381</v>
      </c>
      <c r="C223" s="477"/>
      <c r="D223" s="428"/>
      <c r="E223" s="79" t="s">
        <v>145</v>
      </c>
      <c r="F223" s="79">
        <v>1</v>
      </c>
      <c r="G223" s="435">
        <v>1</v>
      </c>
      <c r="I223" s="66" t="s">
        <v>150</v>
      </c>
    </row>
    <row r="224" spans="1:9" ht="15.95" customHeight="1">
      <c r="A224" s="63">
        <f t="shared" si="12"/>
        <v>692</v>
      </c>
      <c r="B224" s="65" t="s">
        <v>2382</v>
      </c>
      <c r="C224" s="477"/>
      <c r="D224" s="428"/>
      <c r="E224" s="79" t="s">
        <v>145</v>
      </c>
      <c r="F224" s="79">
        <v>1</v>
      </c>
      <c r="G224" s="435">
        <v>1</v>
      </c>
    </row>
    <row r="225" spans="1:7" ht="15.95" customHeight="1">
      <c r="A225" s="63">
        <f t="shared" si="12"/>
        <v>693</v>
      </c>
      <c r="B225" s="430" t="s">
        <v>2383</v>
      </c>
      <c r="C225" s="477"/>
      <c r="D225" s="428"/>
      <c r="E225" s="79" t="s">
        <v>145</v>
      </c>
      <c r="F225" s="79">
        <v>1</v>
      </c>
      <c r="G225" s="435">
        <v>1</v>
      </c>
    </row>
    <row r="226" spans="1:7" ht="15.95" customHeight="1">
      <c r="A226" s="63">
        <f t="shared" si="12"/>
        <v>694</v>
      </c>
      <c r="B226" s="65" t="s">
        <v>2384</v>
      </c>
      <c r="C226" s="476"/>
      <c r="D226" s="427"/>
      <c r="E226" s="79" t="s">
        <v>145</v>
      </c>
      <c r="F226" s="79">
        <v>1</v>
      </c>
      <c r="G226" s="435">
        <v>1</v>
      </c>
    </row>
    <row r="227" spans="1:7" ht="15.95" customHeight="1">
      <c r="A227" s="63">
        <f t="shared" si="12"/>
        <v>695</v>
      </c>
      <c r="B227" s="65" t="s">
        <v>2385</v>
      </c>
      <c r="C227" s="477"/>
      <c r="D227" s="428"/>
      <c r="E227" s="79" t="s">
        <v>145</v>
      </c>
      <c r="F227" s="79">
        <v>1</v>
      </c>
      <c r="G227" s="435">
        <v>1</v>
      </c>
    </row>
    <row r="228" spans="1:7" ht="15.95" customHeight="1">
      <c r="A228" s="63">
        <f t="shared" si="12"/>
        <v>696</v>
      </c>
      <c r="B228" s="65" t="s">
        <v>2386</v>
      </c>
      <c r="C228" s="477"/>
      <c r="D228" s="428"/>
      <c r="E228" s="79" t="s">
        <v>145</v>
      </c>
      <c r="F228" s="79">
        <v>1</v>
      </c>
      <c r="G228" s="435">
        <v>1</v>
      </c>
    </row>
    <row r="229" spans="1:7" ht="15.95" customHeight="1">
      <c r="A229" s="63">
        <f t="shared" si="12"/>
        <v>697</v>
      </c>
      <c r="B229" s="65" t="s">
        <v>2387</v>
      </c>
      <c r="C229" s="477"/>
      <c r="D229" s="428"/>
      <c r="E229" s="79" t="s">
        <v>145</v>
      </c>
      <c r="F229" s="79">
        <v>1</v>
      </c>
      <c r="G229" s="435">
        <v>1</v>
      </c>
    </row>
    <row r="230" spans="1:7" ht="15.95" customHeight="1">
      <c r="A230" s="63">
        <f t="shared" si="12"/>
        <v>698</v>
      </c>
      <c r="B230" s="65" t="s">
        <v>2388</v>
      </c>
      <c r="C230" s="476"/>
      <c r="D230" s="427"/>
      <c r="E230" s="79" t="s">
        <v>145</v>
      </c>
      <c r="F230" s="79">
        <v>1</v>
      </c>
      <c r="G230" s="435">
        <v>1</v>
      </c>
    </row>
    <row r="231" spans="1:7" ht="15.95" customHeight="1">
      <c r="A231" s="63">
        <f t="shared" si="12"/>
        <v>699</v>
      </c>
      <c r="B231" s="65" t="s">
        <v>2389</v>
      </c>
      <c r="C231" s="477"/>
      <c r="D231" s="428"/>
      <c r="E231" s="79" t="s">
        <v>145</v>
      </c>
      <c r="F231" s="79">
        <v>1</v>
      </c>
      <c r="G231" s="435">
        <v>1</v>
      </c>
    </row>
    <row r="232" spans="1:7" ht="15.95" customHeight="1">
      <c r="A232" s="63">
        <f t="shared" si="12"/>
        <v>700</v>
      </c>
      <c r="B232" s="65" t="s">
        <v>2390</v>
      </c>
      <c r="C232" s="477"/>
      <c r="D232" s="428"/>
      <c r="E232" s="79" t="s">
        <v>145</v>
      </c>
      <c r="F232" s="79">
        <v>1</v>
      </c>
      <c r="G232" s="435">
        <v>1</v>
      </c>
    </row>
    <row r="233" spans="1:7" ht="15.95" customHeight="1">
      <c r="A233" s="63">
        <f t="shared" si="12"/>
        <v>701</v>
      </c>
      <c r="B233" s="65" t="s">
        <v>2391</v>
      </c>
      <c r="C233" s="477"/>
      <c r="D233" s="428"/>
      <c r="E233" s="79" t="s">
        <v>145</v>
      </c>
      <c r="F233" s="79">
        <v>1</v>
      </c>
      <c r="G233" s="435">
        <v>1</v>
      </c>
    </row>
    <row r="234" spans="1:7" ht="15.95" customHeight="1">
      <c r="A234" s="63">
        <f t="shared" si="12"/>
        <v>702</v>
      </c>
      <c r="B234" s="65" t="s">
        <v>2392</v>
      </c>
      <c r="C234" s="476"/>
      <c r="D234" s="427"/>
      <c r="E234" s="79" t="s">
        <v>145</v>
      </c>
      <c r="F234" s="79">
        <v>1</v>
      </c>
      <c r="G234" s="435">
        <v>1</v>
      </c>
    </row>
    <row r="235" spans="1:7" ht="15.95" customHeight="1">
      <c r="A235" s="63">
        <f t="shared" si="12"/>
        <v>703</v>
      </c>
      <c r="B235" s="65" t="s">
        <v>2393</v>
      </c>
      <c r="C235" s="477"/>
      <c r="D235" s="428"/>
      <c r="E235" s="79" t="s">
        <v>145</v>
      </c>
      <c r="F235" s="79">
        <v>1</v>
      </c>
      <c r="G235" s="435">
        <v>1</v>
      </c>
    </row>
    <row r="236" spans="1:7" ht="15.95" customHeight="1">
      <c r="A236" s="63">
        <f t="shared" si="12"/>
        <v>704</v>
      </c>
      <c r="B236" s="65" t="s">
        <v>2394</v>
      </c>
      <c r="C236" s="477"/>
      <c r="D236" s="428"/>
      <c r="E236" s="79" t="s">
        <v>145</v>
      </c>
      <c r="F236" s="79">
        <v>1</v>
      </c>
      <c r="G236" s="435">
        <v>1</v>
      </c>
    </row>
    <row r="237" spans="1:7" ht="15.95" customHeight="1">
      <c r="A237" s="63">
        <f t="shared" si="12"/>
        <v>705</v>
      </c>
      <c r="B237" s="65" t="s">
        <v>2395</v>
      </c>
      <c r="C237" s="477"/>
      <c r="D237" s="428"/>
      <c r="E237" s="79" t="s">
        <v>145</v>
      </c>
      <c r="F237" s="79">
        <v>1</v>
      </c>
      <c r="G237" s="435">
        <v>1</v>
      </c>
    </row>
    <row r="238" spans="1:7" ht="15.95" customHeight="1">
      <c r="A238" s="63">
        <f t="shared" si="12"/>
        <v>706</v>
      </c>
      <c r="B238" s="68" t="s">
        <v>2396</v>
      </c>
      <c r="C238" s="476"/>
      <c r="D238" s="427"/>
      <c r="E238" s="89" t="s">
        <v>145</v>
      </c>
      <c r="F238" s="79">
        <v>1</v>
      </c>
      <c r="G238" s="453">
        <v>1</v>
      </c>
    </row>
    <row r="239" spans="1:7" ht="15.95" customHeight="1">
      <c r="A239" s="63">
        <f t="shared" si="12"/>
        <v>707</v>
      </c>
      <c r="B239" s="68" t="s">
        <v>2397</v>
      </c>
      <c r="C239" s="477"/>
      <c r="D239" s="428"/>
      <c r="E239" s="89" t="s">
        <v>145</v>
      </c>
      <c r="F239" s="79">
        <v>1</v>
      </c>
      <c r="G239" s="453">
        <v>1</v>
      </c>
    </row>
    <row r="240" spans="1:7" ht="15.95" customHeight="1">
      <c r="A240" s="63">
        <f t="shared" si="12"/>
        <v>708</v>
      </c>
      <c r="B240" s="68" t="s">
        <v>2398</v>
      </c>
      <c r="C240" s="477"/>
      <c r="D240" s="428"/>
      <c r="E240" s="89" t="s">
        <v>145</v>
      </c>
      <c r="F240" s="79">
        <v>1</v>
      </c>
      <c r="G240" s="453">
        <v>1</v>
      </c>
    </row>
    <row r="241" spans="1:8" ht="15.95" customHeight="1" thickBot="1">
      <c r="A241" s="63">
        <f t="shared" si="12"/>
        <v>709</v>
      </c>
      <c r="B241" s="454" t="s">
        <v>2399</v>
      </c>
      <c r="C241" s="526"/>
      <c r="D241" s="428"/>
      <c r="E241" s="455" t="s">
        <v>145</v>
      </c>
      <c r="F241" s="79">
        <v>1</v>
      </c>
      <c r="G241" s="456">
        <v>1</v>
      </c>
    </row>
    <row r="242" spans="1:8" ht="15.95" customHeight="1" thickBot="1">
      <c r="A242" s="479" t="s">
        <v>258</v>
      </c>
      <c r="B242" s="480"/>
      <c r="C242" s="480"/>
      <c r="D242" s="480"/>
      <c r="E242" s="480"/>
      <c r="F242" s="480"/>
      <c r="G242" s="481"/>
    </row>
    <row r="243" spans="1:8" ht="15.95" customHeight="1">
      <c r="A243" s="63">
        <f>A241+F241*G241</f>
        <v>710</v>
      </c>
      <c r="B243" s="177" t="s">
        <v>2352</v>
      </c>
      <c r="C243" s="178"/>
      <c r="D243" s="426"/>
      <c r="E243" s="172" t="s">
        <v>111</v>
      </c>
      <c r="F243" s="79">
        <f t="shared" ref="F243:F267" si="13">IF(OR(E243="U16", E243="S16"),1,IF(E243="TS",6,2))</f>
        <v>2</v>
      </c>
      <c r="G243" s="426">
        <v>1</v>
      </c>
      <c r="H243" s="60">
        <v>850</v>
      </c>
    </row>
    <row r="244" spans="1:8" ht="15.95" customHeight="1">
      <c r="A244" s="63">
        <f t="shared" ref="A244:A290" si="14">A243+(F243*G243)</f>
        <v>712</v>
      </c>
      <c r="B244" s="65" t="s">
        <v>2353</v>
      </c>
      <c r="C244" s="426"/>
      <c r="D244" s="426"/>
      <c r="E244" s="79" t="s">
        <v>111</v>
      </c>
      <c r="F244" s="79">
        <f t="shared" si="13"/>
        <v>2</v>
      </c>
      <c r="G244" s="426">
        <v>1</v>
      </c>
    </row>
    <row r="245" spans="1:8" ht="15.95" customHeight="1">
      <c r="A245" s="63">
        <f t="shared" si="14"/>
        <v>714</v>
      </c>
      <c r="B245" s="65" t="s">
        <v>2400</v>
      </c>
      <c r="C245" s="426"/>
      <c r="D245" s="426"/>
      <c r="E245" s="79" t="s">
        <v>145</v>
      </c>
      <c r="F245" s="79">
        <f t="shared" si="13"/>
        <v>1</v>
      </c>
      <c r="G245" s="426">
        <v>1</v>
      </c>
    </row>
    <row r="246" spans="1:8" ht="15.95" customHeight="1">
      <c r="A246" s="63">
        <f t="shared" si="14"/>
        <v>715</v>
      </c>
      <c r="B246" s="65" t="s">
        <v>2401</v>
      </c>
      <c r="C246" s="426"/>
      <c r="D246" s="426"/>
      <c r="E246" s="79" t="s">
        <v>145</v>
      </c>
      <c r="F246" s="79">
        <f t="shared" si="13"/>
        <v>1</v>
      </c>
      <c r="G246" s="426">
        <v>1</v>
      </c>
    </row>
    <row r="247" spans="1:8" ht="15.95" customHeight="1">
      <c r="A247" s="63">
        <f t="shared" si="14"/>
        <v>716</v>
      </c>
      <c r="B247" s="65" t="s">
        <v>2356</v>
      </c>
      <c r="C247" s="427">
        <v>0</v>
      </c>
      <c r="D247" s="427"/>
      <c r="E247" s="79" t="s">
        <v>145</v>
      </c>
      <c r="F247" s="79">
        <f t="shared" si="13"/>
        <v>1</v>
      </c>
      <c r="G247" s="426">
        <v>1</v>
      </c>
    </row>
    <row r="248" spans="1:8" ht="15.95" customHeight="1">
      <c r="A248" s="63">
        <f t="shared" si="14"/>
        <v>717</v>
      </c>
      <c r="B248" s="65" t="s">
        <v>2357</v>
      </c>
      <c r="C248" s="429">
        <v>1</v>
      </c>
      <c r="D248" s="429"/>
      <c r="E248" s="79" t="s">
        <v>145</v>
      </c>
      <c r="F248" s="79">
        <f t="shared" si="13"/>
        <v>1</v>
      </c>
      <c r="G248" s="426">
        <v>1</v>
      </c>
    </row>
    <row r="249" spans="1:8" ht="15.95" customHeight="1">
      <c r="A249" s="63">
        <f t="shared" si="14"/>
        <v>718</v>
      </c>
      <c r="B249" s="65" t="s">
        <v>2358</v>
      </c>
      <c r="C249" s="476">
        <v>2</v>
      </c>
      <c r="D249" s="427"/>
      <c r="E249" s="79" t="s">
        <v>145</v>
      </c>
      <c r="F249" s="79">
        <f t="shared" si="13"/>
        <v>1</v>
      </c>
      <c r="G249" s="426">
        <v>1</v>
      </c>
    </row>
    <row r="250" spans="1:8" ht="15.95" customHeight="1">
      <c r="A250" s="63">
        <f t="shared" si="14"/>
        <v>719</v>
      </c>
      <c r="B250" s="65" t="s">
        <v>2359</v>
      </c>
      <c r="C250" s="477"/>
      <c r="D250" s="428"/>
      <c r="E250" s="79" t="s">
        <v>145</v>
      </c>
      <c r="F250" s="79">
        <f t="shared" si="13"/>
        <v>1</v>
      </c>
      <c r="G250" s="426">
        <v>1</v>
      </c>
    </row>
    <row r="251" spans="1:8" ht="15.95" customHeight="1">
      <c r="A251" s="63">
        <f t="shared" si="14"/>
        <v>720</v>
      </c>
      <c r="B251" s="65" t="s">
        <v>2360</v>
      </c>
      <c r="C251" s="478"/>
      <c r="D251" s="429"/>
      <c r="E251" s="79" t="s">
        <v>145</v>
      </c>
      <c r="F251" s="79">
        <f t="shared" si="13"/>
        <v>1</v>
      </c>
      <c r="G251" s="426">
        <v>1</v>
      </c>
    </row>
    <row r="252" spans="1:8" ht="15.95" customHeight="1">
      <c r="A252" s="63">
        <f t="shared" si="14"/>
        <v>721</v>
      </c>
      <c r="B252" s="65" t="s">
        <v>2361</v>
      </c>
      <c r="C252" s="476">
        <v>3</v>
      </c>
      <c r="D252" s="427"/>
      <c r="E252" s="79" t="s">
        <v>145</v>
      </c>
      <c r="F252" s="79">
        <f t="shared" si="13"/>
        <v>1</v>
      </c>
      <c r="G252" s="426">
        <v>1</v>
      </c>
    </row>
    <row r="253" spans="1:8" ht="15.95" customHeight="1">
      <c r="A253" s="63">
        <f t="shared" si="14"/>
        <v>722</v>
      </c>
      <c r="B253" s="65" t="s">
        <v>2362</v>
      </c>
      <c r="C253" s="477"/>
      <c r="D253" s="428"/>
      <c r="E253" s="79" t="s">
        <v>145</v>
      </c>
      <c r="F253" s="79">
        <f t="shared" si="13"/>
        <v>1</v>
      </c>
      <c r="G253" s="426">
        <v>1</v>
      </c>
    </row>
    <row r="254" spans="1:8" ht="15.95" customHeight="1">
      <c r="A254" s="63">
        <f t="shared" si="14"/>
        <v>723</v>
      </c>
      <c r="B254" s="65" t="s">
        <v>2363</v>
      </c>
      <c r="C254" s="478"/>
      <c r="D254" s="429"/>
      <c r="E254" s="79" t="s">
        <v>145</v>
      </c>
      <c r="F254" s="79">
        <f t="shared" si="13"/>
        <v>1</v>
      </c>
      <c r="G254" s="426">
        <v>1</v>
      </c>
    </row>
    <row r="255" spans="1:8" ht="15.95" customHeight="1">
      <c r="A255" s="63">
        <f t="shared" si="14"/>
        <v>724</v>
      </c>
      <c r="B255" s="65" t="s">
        <v>2364</v>
      </c>
      <c r="C255" s="426">
        <v>4</v>
      </c>
      <c r="D255" s="426"/>
      <c r="E255" s="79" t="s">
        <v>145</v>
      </c>
      <c r="F255" s="79">
        <f t="shared" si="13"/>
        <v>1</v>
      </c>
      <c r="G255" s="426">
        <v>1</v>
      </c>
    </row>
    <row r="256" spans="1:8" ht="15.95" customHeight="1">
      <c r="A256" s="63">
        <f t="shared" si="14"/>
        <v>725</v>
      </c>
      <c r="B256" s="65" t="s">
        <v>2365</v>
      </c>
      <c r="C256" s="475">
        <v>5</v>
      </c>
      <c r="D256" s="426"/>
      <c r="E256" s="79" t="s">
        <v>145</v>
      </c>
      <c r="F256" s="79">
        <f t="shared" si="13"/>
        <v>1</v>
      </c>
      <c r="G256" s="426">
        <v>1</v>
      </c>
    </row>
    <row r="257" spans="1:8" ht="15.95" customHeight="1">
      <c r="A257" s="63">
        <f t="shared" si="14"/>
        <v>726</v>
      </c>
      <c r="B257" s="65" t="s">
        <v>2366</v>
      </c>
      <c r="C257" s="475"/>
      <c r="D257" s="426"/>
      <c r="E257" s="79" t="s">
        <v>145</v>
      </c>
      <c r="F257" s="79">
        <f t="shared" si="13"/>
        <v>1</v>
      </c>
      <c r="G257" s="426">
        <v>1</v>
      </c>
    </row>
    <row r="258" spans="1:8" ht="15.95" customHeight="1">
      <c r="A258" s="63">
        <f t="shared" si="14"/>
        <v>727</v>
      </c>
      <c r="B258" s="65" t="s">
        <v>2367</v>
      </c>
      <c r="C258" s="475"/>
      <c r="D258" s="426"/>
      <c r="E258" s="79" t="s">
        <v>145</v>
      </c>
      <c r="F258" s="79">
        <f t="shared" si="13"/>
        <v>1</v>
      </c>
      <c r="G258" s="426">
        <v>1</v>
      </c>
    </row>
    <row r="259" spans="1:8" ht="15.95" customHeight="1">
      <c r="A259" s="63">
        <f t="shared" si="14"/>
        <v>728</v>
      </c>
      <c r="B259" s="65" t="s">
        <v>2368</v>
      </c>
      <c r="C259" s="475">
        <v>6</v>
      </c>
      <c r="D259" s="426"/>
      <c r="E259" s="79" t="s">
        <v>145</v>
      </c>
      <c r="F259" s="79">
        <f t="shared" si="13"/>
        <v>1</v>
      </c>
      <c r="G259" s="426">
        <v>1</v>
      </c>
    </row>
    <row r="260" spans="1:8" ht="15.95" customHeight="1">
      <c r="A260" s="63">
        <f t="shared" si="14"/>
        <v>729</v>
      </c>
      <c r="B260" s="65" t="s">
        <v>2369</v>
      </c>
      <c r="C260" s="475"/>
      <c r="D260" s="426"/>
      <c r="E260" s="79" t="s">
        <v>145</v>
      </c>
      <c r="F260" s="79">
        <f t="shared" si="13"/>
        <v>1</v>
      </c>
      <c r="G260" s="426">
        <v>1</v>
      </c>
    </row>
    <row r="261" spans="1:8" ht="15.95" customHeight="1">
      <c r="A261" s="63">
        <f t="shared" si="14"/>
        <v>730</v>
      </c>
      <c r="B261" s="65" t="s">
        <v>2370</v>
      </c>
      <c r="C261" s="475"/>
      <c r="D261" s="426"/>
      <c r="E261" s="79" t="s">
        <v>145</v>
      </c>
      <c r="F261" s="79">
        <f t="shared" si="13"/>
        <v>1</v>
      </c>
      <c r="G261" s="426">
        <v>1</v>
      </c>
    </row>
    <row r="262" spans="1:8" ht="15.95" customHeight="1">
      <c r="A262" s="63">
        <f t="shared" si="14"/>
        <v>731</v>
      </c>
      <c r="B262" s="68" t="s">
        <v>2371</v>
      </c>
      <c r="C262" s="514">
        <v>7</v>
      </c>
      <c r="D262" s="431"/>
      <c r="E262" s="89" t="s">
        <v>145</v>
      </c>
      <c r="F262" s="89">
        <f t="shared" si="13"/>
        <v>1</v>
      </c>
      <c r="G262" s="89">
        <v>1</v>
      </c>
    </row>
    <row r="263" spans="1:8" ht="15.95" customHeight="1">
      <c r="A263" s="63">
        <f t="shared" si="14"/>
        <v>732</v>
      </c>
      <c r="B263" s="68" t="s">
        <v>2372</v>
      </c>
      <c r="C263" s="515"/>
      <c r="D263" s="432"/>
      <c r="E263" s="89" t="s">
        <v>145</v>
      </c>
      <c r="F263" s="89">
        <f t="shared" si="13"/>
        <v>1</v>
      </c>
      <c r="G263" s="89">
        <v>1</v>
      </c>
    </row>
    <row r="264" spans="1:8" ht="15.95" customHeight="1">
      <c r="A264" s="63">
        <f t="shared" si="14"/>
        <v>733</v>
      </c>
      <c r="B264" s="68" t="s">
        <v>2373</v>
      </c>
      <c r="C264" s="516"/>
      <c r="D264" s="433"/>
      <c r="E264" s="89" t="s">
        <v>145</v>
      </c>
      <c r="F264" s="89">
        <f t="shared" si="13"/>
        <v>1</v>
      </c>
      <c r="G264" s="89">
        <v>1</v>
      </c>
    </row>
    <row r="265" spans="1:8" ht="15.95" customHeight="1">
      <c r="A265" s="63">
        <f t="shared" si="14"/>
        <v>734</v>
      </c>
      <c r="B265" s="68" t="s">
        <v>2374</v>
      </c>
      <c r="C265" s="514">
        <v>8</v>
      </c>
      <c r="D265" s="431"/>
      <c r="E265" s="89" t="s">
        <v>145</v>
      </c>
      <c r="F265" s="89">
        <f t="shared" si="13"/>
        <v>1</v>
      </c>
      <c r="G265" s="89">
        <v>1</v>
      </c>
    </row>
    <row r="266" spans="1:8" ht="15.95" customHeight="1">
      <c r="A266" s="63">
        <f t="shared" si="14"/>
        <v>735</v>
      </c>
      <c r="B266" s="68" t="s">
        <v>2375</v>
      </c>
      <c r="C266" s="515"/>
      <c r="D266" s="432"/>
      <c r="E266" s="89" t="s">
        <v>145</v>
      </c>
      <c r="F266" s="89">
        <f t="shared" si="13"/>
        <v>1</v>
      </c>
      <c r="G266" s="89">
        <v>1</v>
      </c>
    </row>
    <row r="267" spans="1:8" ht="15.95" customHeight="1">
      <c r="A267" s="63">
        <f t="shared" si="14"/>
        <v>736</v>
      </c>
      <c r="B267" s="68" t="s">
        <v>2376</v>
      </c>
      <c r="C267" s="516"/>
      <c r="D267" s="433"/>
      <c r="E267" s="89" t="s">
        <v>145</v>
      </c>
      <c r="F267" s="89">
        <f t="shared" si="13"/>
        <v>1</v>
      </c>
      <c r="G267" s="89">
        <v>1</v>
      </c>
    </row>
    <row r="268" spans="1:8" ht="15.95" customHeight="1">
      <c r="A268" s="63">
        <f t="shared" si="14"/>
        <v>737</v>
      </c>
      <c r="B268" s="68" t="s">
        <v>2377</v>
      </c>
      <c r="C268" s="514">
        <v>9</v>
      </c>
      <c r="D268" s="431"/>
      <c r="E268" s="89" t="s">
        <v>145</v>
      </c>
      <c r="F268" s="89">
        <f t="shared" ref="F268:F290" si="15">IF(OR(E268="U16", E268="S16"),1,IF(E268="TS",6,2))</f>
        <v>1</v>
      </c>
      <c r="G268" s="89">
        <v>1</v>
      </c>
    </row>
    <row r="269" spans="1:8" ht="15.95" customHeight="1">
      <c r="A269" s="63">
        <f t="shared" si="14"/>
        <v>738</v>
      </c>
      <c r="B269" s="68" t="s">
        <v>2378</v>
      </c>
      <c r="C269" s="515"/>
      <c r="D269" s="432"/>
      <c r="E269" s="89" t="s">
        <v>145</v>
      </c>
      <c r="F269" s="89">
        <f t="shared" si="15"/>
        <v>1</v>
      </c>
      <c r="G269" s="89">
        <v>1</v>
      </c>
    </row>
    <row r="270" spans="1:8" ht="15.95" customHeight="1">
      <c r="A270" s="63">
        <f t="shared" si="14"/>
        <v>739</v>
      </c>
      <c r="B270" s="68" t="s">
        <v>2379</v>
      </c>
      <c r="C270" s="516"/>
      <c r="D270" s="433"/>
      <c r="E270" s="89" t="s">
        <v>145</v>
      </c>
      <c r="F270" s="89">
        <f t="shared" si="15"/>
        <v>1</v>
      </c>
      <c r="G270" s="89">
        <v>1</v>
      </c>
    </row>
    <row r="271" spans="1:8" ht="15.95" customHeight="1">
      <c r="A271" s="63">
        <f t="shared" si="14"/>
        <v>740</v>
      </c>
      <c r="B271" s="65" t="s">
        <v>2380</v>
      </c>
      <c r="C271" s="476"/>
      <c r="D271" s="427"/>
      <c r="E271" s="79" t="s">
        <v>145</v>
      </c>
      <c r="F271" s="79">
        <f t="shared" si="15"/>
        <v>1</v>
      </c>
      <c r="G271" s="426">
        <v>1</v>
      </c>
    </row>
    <row r="272" spans="1:8" ht="15.95" customHeight="1">
      <c r="A272" s="63">
        <f t="shared" si="14"/>
        <v>741</v>
      </c>
      <c r="B272" s="65" t="s">
        <v>2381</v>
      </c>
      <c r="C272" s="477"/>
      <c r="D272" s="428"/>
      <c r="E272" s="79" t="s">
        <v>145</v>
      </c>
      <c r="F272" s="79">
        <f t="shared" si="15"/>
        <v>1</v>
      </c>
      <c r="G272" s="426">
        <v>1</v>
      </c>
      <c r="H272" s="520" t="s">
        <v>147</v>
      </c>
    </row>
    <row r="273" spans="1:8" ht="15.95" customHeight="1">
      <c r="A273" s="63">
        <f t="shared" si="14"/>
        <v>742</v>
      </c>
      <c r="B273" s="65" t="s">
        <v>2382</v>
      </c>
      <c r="C273" s="477"/>
      <c r="D273" s="428"/>
      <c r="E273" s="79" t="s">
        <v>145</v>
      </c>
      <c r="F273" s="79">
        <f t="shared" si="15"/>
        <v>1</v>
      </c>
      <c r="G273" s="426">
        <v>1</v>
      </c>
      <c r="H273" s="520"/>
    </row>
    <row r="274" spans="1:8" ht="15.95" customHeight="1">
      <c r="A274" s="63">
        <f t="shared" si="14"/>
        <v>743</v>
      </c>
      <c r="B274" s="430" t="s">
        <v>2383</v>
      </c>
      <c r="C274" s="477"/>
      <c r="D274" s="428"/>
      <c r="E274" s="79" t="s">
        <v>145</v>
      </c>
      <c r="F274" s="79">
        <f t="shared" si="15"/>
        <v>1</v>
      </c>
      <c r="G274" s="426">
        <v>1</v>
      </c>
      <c r="H274" s="520"/>
    </row>
    <row r="275" spans="1:8" ht="15.95" customHeight="1">
      <c r="A275" s="63">
        <f t="shared" si="14"/>
        <v>744</v>
      </c>
      <c r="B275" s="65" t="s">
        <v>2384</v>
      </c>
      <c r="C275" s="476"/>
      <c r="D275" s="427"/>
      <c r="E275" s="79" t="s">
        <v>145</v>
      </c>
      <c r="F275" s="79">
        <f t="shared" si="15"/>
        <v>1</v>
      </c>
      <c r="G275" s="426">
        <v>1</v>
      </c>
    </row>
    <row r="276" spans="1:8" ht="15.95" customHeight="1">
      <c r="A276" s="63">
        <f t="shared" si="14"/>
        <v>745</v>
      </c>
      <c r="B276" s="65" t="s">
        <v>2385</v>
      </c>
      <c r="C276" s="477"/>
      <c r="D276" s="428"/>
      <c r="E276" s="79" t="s">
        <v>145</v>
      </c>
      <c r="F276" s="79">
        <f t="shared" si="15"/>
        <v>1</v>
      </c>
      <c r="G276" s="426">
        <v>1</v>
      </c>
    </row>
    <row r="277" spans="1:8" ht="15.95" customHeight="1">
      <c r="A277" s="63">
        <f t="shared" si="14"/>
        <v>746</v>
      </c>
      <c r="B277" s="65" t="s">
        <v>2386</v>
      </c>
      <c r="C277" s="477"/>
      <c r="D277" s="428"/>
      <c r="E277" s="79" t="s">
        <v>145</v>
      </c>
      <c r="F277" s="79">
        <f t="shared" si="15"/>
        <v>1</v>
      </c>
      <c r="G277" s="426">
        <v>1</v>
      </c>
    </row>
    <row r="278" spans="1:8" ht="15.95" customHeight="1">
      <c r="A278" s="63">
        <f t="shared" si="14"/>
        <v>747</v>
      </c>
      <c r="B278" s="65" t="s">
        <v>2387</v>
      </c>
      <c r="C278" s="477"/>
      <c r="D278" s="428"/>
      <c r="E278" s="79" t="s">
        <v>145</v>
      </c>
      <c r="F278" s="79">
        <f t="shared" si="15"/>
        <v>1</v>
      </c>
      <c r="G278" s="426">
        <v>1</v>
      </c>
    </row>
    <row r="279" spans="1:8" ht="15.95" customHeight="1">
      <c r="A279" s="63">
        <f t="shared" si="14"/>
        <v>748</v>
      </c>
      <c r="B279" s="65" t="s">
        <v>2388</v>
      </c>
      <c r="C279" s="476"/>
      <c r="D279" s="427"/>
      <c r="E279" s="79" t="s">
        <v>145</v>
      </c>
      <c r="F279" s="79">
        <f t="shared" si="15"/>
        <v>1</v>
      </c>
      <c r="G279" s="426">
        <v>1</v>
      </c>
    </row>
    <row r="280" spans="1:8" ht="15.95" customHeight="1">
      <c r="A280" s="63">
        <f t="shared" si="14"/>
        <v>749</v>
      </c>
      <c r="B280" s="65" t="s">
        <v>2389</v>
      </c>
      <c r="C280" s="477"/>
      <c r="D280" s="428"/>
      <c r="E280" s="79" t="s">
        <v>145</v>
      </c>
      <c r="F280" s="79">
        <f t="shared" si="15"/>
        <v>1</v>
      </c>
      <c r="G280" s="426">
        <v>1</v>
      </c>
    </row>
    <row r="281" spans="1:8" ht="15.95" customHeight="1">
      <c r="A281" s="63">
        <f t="shared" si="14"/>
        <v>750</v>
      </c>
      <c r="B281" s="65" t="s">
        <v>2390</v>
      </c>
      <c r="C281" s="477"/>
      <c r="D281" s="428"/>
      <c r="E281" s="79" t="s">
        <v>145</v>
      </c>
      <c r="F281" s="79">
        <f t="shared" si="15"/>
        <v>1</v>
      </c>
      <c r="G281" s="426">
        <v>1</v>
      </c>
    </row>
    <row r="282" spans="1:8" ht="15.95" customHeight="1">
      <c r="A282" s="63">
        <f t="shared" si="14"/>
        <v>751</v>
      </c>
      <c r="B282" s="65" t="s">
        <v>2391</v>
      </c>
      <c r="C282" s="477"/>
      <c r="D282" s="428"/>
      <c r="E282" s="79" t="s">
        <v>145</v>
      </c>
      <c r="F282" s="79">
        <f t="shared" si="15"/>
        <v>1</v>
      </c>
      <c r="G282" s="426">
        <v>1</v>
      </c>
    </row>
    <row r="283" spans="1:8" ht="15.95" customHeight="1">
      <c r="A283" s="63">
        <f t="shared" si="14"/>
        <v>752</v>
      </c>
      <c r="B283" s="65" t="s">
        <v>2392</v>
      </c>
      <c r="C283" s="476"/>
      <c r="D283" s="427"/>
      <c r="E283" s="79" t="s">
        <v>145</v>
      </c>
      <c r="F283" s="79">
        <f t="shared" si="15"/>
        <v>1</v>
      </c>
      <c r="G283" s="426">
        <v>1</v>
      </c>
    </row>
    <row r="284" spans="1:8" ht="15.95" customHeight="1">
      <c r="A284" s="63">
        <f t="shared" si="14"/>
        <v>753</v>
      </c>
      <c r="B284" s="65" t="s">
        <v>2393</v>
      </c>
      <c r="C284" s="477"/>
      <c r="D284" s="428"/>
      <c r="E284" s="79" t="s">
        <v>145</v>
      </c>
      <c r="F284" s="79">
        <f t="shared" si="15"/>
        <v>1</v>
      </c>
      <c r="G284" s="426">
        <v>1</v>
      </c>
    </row>
    <row r="285" spans="1:8" ht="15.95" customHeight="1">
      <c r="A285" s="63">
        <f t="shared" si="14"/>
        <v>754</v>
      </c>
      <c r="B285" s="65" t="s">
        <v>2394</v>
      </c>
      <c r="C285" s="477"/>
      <c r="D285" s="428"/>
      <c r="E285" s="79" t="s">
        <v>145</v>
      </c>
      <c r="F285" s="79">
        <f t="shared" si="15"/>
        <v>1</v>
      </c>
      <c r="G285" s="426">
        <v>1</v>
      </c>
    </row>
    <row r="286" spans="1:8" ht="15.95" customHeight="1">
      <c r="A286" s="63">
        <f t="shared" si="14"/>
        <v>755</v>
      </c>
      <c r="B286" s="65" t="s">
        <v>2395</v>
      </c>
      <c r="C286" s="477"/>
      <c r="D286" s="428"/>
      <c r="E286" s="79" t="s">
        <v>145</v>
      </c>
      <c r="F286" s="79">
        <f t="shared" si="15"/>
        <v>1</v>
      </c>
      <c r="G286" s="426">
        <v>1</v>
      </c>
    </row>
    <row r="287" spans="1:8" ht="15.95" customHeight="1">
      <c r="A287" s="63">
        <f t="shared" si="14"/>
        <v>756</v>
      </c>
      <c r="B287" s="68" t="s">
        <v>2396</v>
      </c>
      <c r="C287" s="476"/>
      <c r="D287" s="427"/>
      <c r="E287" s="89" t="s">
        <v>145</v>
      </c>
      <c r="F287" s="89">
        <f t="shared" si="15"/>
        <v>1</v>
      </c>
      <c r="G287" s="89">
        <v>1</v>
      </c>
    </row>
    <row r="288" spans="1:8" ht="15.95" customHeight="1">
      <c r="A288" s="63">
        <f t="shared" si="14"/>
        <v>757</v>
      </c>
      <c r="B288" s="68" t="s">
        <v>2397</v>
      </c>
      <c r="C288" s="477"/>
      <c r="D288" s="428"/>
      <c r="E288" s="89" t="s">
        <v>145</v>
      </c>
      <c r="F288" s="89">
        <f t="shared" si="15"/>
        <v>1</v>
      </c>
      <c r="G288" s="89">
        <v>1</v>
      </c>
    </row>
    <row r="289" spans="1:8" ht="15.95" customHeight="1">
      <c r="A289" s="63">
        <f t="shared" si="14"/>
        <v>758</v>
      </c>
      <c r="B289" s="68" t="s">
        <v>2398</v>
      </c>
      <c r="C289" s="477"/>
      <c r="D289" s="428"/>
      <c r="E289" s="89" t="s">
        <v>145</v>
      </c>
      <c r="F289" s="89">
        <f t="shared" si="15"/>
        <v>1</v>
      </c>
      <c r="G289" s="89">
        <v>1</v>
      </c>
    </row>
    <row r="290" spans="1:8" ht="15.95" customHeight="1" thickBot="1">
      <c r="A290" s="63">
        <f t="shared" si="14"/>
        <v>759</v>
      </c>
      <c r="B290" s="454" t="s">
        <v>2399</v>
      </c>
      <c r="C290" s="526"/>
      <c r="D290" s="428"/>
      <c r="E290" s="455" t="s">
        <v>145</v>
      </c>
      <c r="F290" s="89">
        <f t="shared" si="15"/>
        <v>1</v>
      </c>
      <c r="G290" s="89">
        <v>1</v>
      </c>
    </row>
    <row r="291" spans="1:8" ht="15.95" customHeight="1">
      <c r="A291" s="479" t="s">
        <v>123</v>
      </c>
      <c r="B291" s="480"/>
      <c r="C291" s="480"/>
      <c r="D291" s="480"/>
      <c r="E291" s="480"/>
      <c r="F291" s="480"/>
      <c r="G291" s="481"/>
    </row>
    <row r="292" spans="1:8" ht="15.95" customHeight="1">
      <c r="A292" s="63">
        <f>A290+F290*G290</f>
        <v>760</v>
      </c>
      <c r="B292" s="65" t="s">
        <v>114</v>
      </c>
      <c r="C292" s="63"/>
      <c r="D292" s="63"/>
      <c r="E292" s="79" t="s">
        <v>134</v>
      </c>
      <c r="F292" s="79">
        <f t="shared" ref="F292:F301" si="16">IF(OR(E292="U16", E292="S16"),1,IF(E292="TS",6,2))</f>
        <v>1</v>
      </c>
      <c r="G292" s="63">
        <v>64</v>
      </c>
    </row>
    <row r="293" spans="1:8" ht="15.95" customHeight="1">
      <c r="A293" s="63">
        <f t="shared" ref="A293:A301" si="17">A292+(F292*G292)</f>
        <v>824</v>
      </c>
      <c r="B293" s="65" t="s">
        <v>115</v>
      </c>
      <c r="C293" s="63"/>
      <c r="D293" s="63"/>
      <c r="E293" s="79" t="s">
        <v>134</v>
      </c>
      <c r="F293" s="79">
        <f t="shared" si="16"/>
        <v>1</v>
      </c>
      <c r="G293" s="63">
        <v>64</v>
      </c>
    </row>
    <row r="294" spans="1:8" ht="15.95" customHeight="1">
      <c r="A294" s="63">
        <f t="shared" si="17"/>
        <v>888</v>
      </c>
      <c r="B294" s="65" t="s">
        <v>116</v>
      </c>
      <c r="C294" s="63"/>
      <c r="D294" s="63"/>
      <c r="E294" s="79" t="s">
        <v>134</v>
      </c>
      <c r="F294" s="79">
        <f t="shared" si="16"/>
        <v>1</v>
      </c>
      <c r="G294" s="63">
        <v>64</v>
      </c>
    </row>
    <row r="295" spans="1:8" ht="15.95" customHeight="1">
      <c r="A295" s="63">
        <f t="shared" si="17"/>
        <v>952</v>
      </c>
      <c r="B295" s="65" t="s">
        <v>117</v>
      </c>
      <c r="C295" s="63"/>
      <c r="D295" s="63"/>
      <c r="E295" s="79" t="s">
        <v>134</v>
      </c>
      <c r="F295" s="79">
        <f t="shared" si="16"/>
        <v>1</v>
      </c>
      <c r="G295" s="63">
        <v>64</v>
      </c>
    </row>
    <row r="296" spans="1:8" ht="15.95" customHeight="1">
      <c r="A296" s="63">
        <f t="shared" si="17"/>
        <v>1016</v>
      </c>
      <c r="B296" s="65" t="s">
        <v>118</v>
      </c>
      <c r="C296" s="63"/>
      <c r="D296" s="63"/>
      <c r="E296" s="79" t="s">
        <v>134</v>
      </c>
      <c r="F296" s="79">
        <f t="shared" si="16"/>
        <v>1</v>
      </c>
      <c r="G296" s="63">
        <v>64</v>
      </c>
    </row>
    <row r="297" spans="1:8" ht="15.95" customHeight="1">
      <c r="A297" s="63">
        <f t="shared" si="17"/>
        <v>1080</v>
      </c>
      <c r="B297" s="65" t="s">
        <v>119</v>
      </c>
      <c r="C297" s="63"/>
      <c r="D297" s="63"/>
      <c r="E297" s="79" t="s">
        <v>134</v>
      </c>
      <c r="F297" s="79">
        <f t="shared" si="16"/>
        <v>1</v>
      </c>
      <c r="G297" s="63">
        <v>64</v>
      </c>
    </row>
    <row r="298" spans="1:8" ht="15.95" customHeight="1">
      <c r="A298" s="63">
        <f t="shared" si="17"/>
        <v>1144</v>
      </c>
      <c r="B298" s="65" t="s">
        <v>120</v>
      </c>
      <c r="C298" s="63"/>
      <c r="D298" s="63"/>
      <c r="E298" s="79" t="s">
        <v>134</v>
      </c>
      <c r="F298" s="79">
        <f t="shared" si="16"/>
        <v>1</v>
      </c>
      <c r="G298" s="63">
        <v>64</v>
      </c>
    </row>
    <row r="299" spans="1:8" ht="15.95" customHeight="1">
      <c r="A299" s="63">
        <f t="shared" si="17"/>
        <v>1208</v>
      </c>
      <c r="B299" s="65" t="s">
        <v>121</v>
      </c>
      <c r="C299" s="63"/>
      <c r="D299" s="63"/>
      <c r="E299" s="79" t="s">
        <v>134</v>
      </c>
      <c r="F299" s="79">
        <f t="shared" si="16"/>
        <v>1</v>
      </c>
      <c r="G299" s="63">
        <v>64</v>
      </c>
    </row>
    <row r="300" spans="1:8" ht="15.95" customHeight="1">
      <c r="A300" s="63">
        <f t="shared" si="17"/>
        <v>1272</v>
      </c>
      <c r="B300" s="65" t="s">
        <v>122</v>
      </c>
      <c r="C300" s="63"/>
      <c r="D300" s="63"/>
      <c r="E300" s="79" t="s">
        <v>134</v>
      </c>
      <c r="F300" s="79">
        <f t="shared" si="16"/>
        <v>1</v>
      </c>
      <c r="G300" s="63">
        <v>64</v>
      </c>
    </row>
    <row r="301" spans="1:8" ht="15.95" customHeight="1">
      <c r="A301" s="63">
        <f t="shared" si="17"/>
        <v>1336</v>
      </c>
      <c r="B301" s="65" t="s">
        <v>124</v>
      </c>
      <c r="C301" s="63"/>
      <c r="D301" s="63"/>
      <c r="E301" s="79" t="s">
        <v>134</v>
      </c>
      <c r="F301" s="79">
        <f t="shared" si="16"/>
        <v>1</v>
      </c>
      <c r="G301" s="63">
        <v>24</v>
      </c>
      <c r="H301" s="60">
        <f>A301-A292</f>
        <v>576</v>
      </c>
    </row>
    <row r="302" spans="1:8" ht="15.95" customHeight="1">
      <c r="A302" s="479" t="s">
        <v>151</v>
      </c>
      <c r="B302" s="480"/>
      <c r="C302" s="480"/>
      <c r="D302" s="480"/>
      <c r="E302" s="480"/>
      <c r="F302" s="480"/>
      <c r="G302" s="481"/>
    </row>
    <row r="303" spans="1:8" ht="15.95" customHeight="1">
      <c r="A303" s="63">
        <f>A301+(F301*G301)</f>
        <v>1360</v>
      </c>
      <c r="B303" s="65" t="s">
        <v>114</v>
      </c>
      <c r="C303" s="63"/>
      <c r="D303" s="63"/>
      <c r="E303" s="79" t="s">
        <v>134</v>
      </c>
      <c r="F303" s="79">
        <f t="shared" ref="F303:F312" si="18">IF(OR(E303="U16", E303="S16"),1,IF(E303="TS",6,2))</f>
        <v>1</v>
      </c>
      <c r="G303" s="63">
        <v>80</v>
      </c>
    </row>
    <row r="304" spans="1:8" ht="15.95" customHeight="1">
      <c r="A304" s="63">
        <f t="shared" ref="A304:A312" si="19">A303+(F303*G303)</f>
        <v>1440</v>
      </c>
      <c r="B304" s="65" t="s">
        <v>115</v>
      </c>
      <c r="C304" s="63"/>
      <c r="D304" s="63"/>
      <c r="E304" s="79" t="s">
        <v>134</v>
      </c>
      <c r="F304" s="79">
        <f t="shared" si="18"/>
        <v>1</v>
      </c>
      <c r="G304" s="63">
        <v>80</v>
      </c>
    </row>
    <row r="305" spans="1:9" ht="15.95" customHeight="1">
      <c r="A305" s="63">
        <f t="shared" si="19"/>
        <v>1520</v>
      </c>
      <c r="B305" s="65" t="s">
        <v>116</v>
      </c>
      <c r="C305" s="63"/>
      <c r="D305" s="63"/>
      <c r="E305" s="79" t="s">
        <v>134</v>
      </c>
      <c r="F305" s="79">
        <f t="shared" si="18"/>
        <v>1</v>
      </c>
      <c r="G305" s="63">
        <v>80</v>
      </c>
    </row>
    <row r="306" spans="1:9" ht="15.95" customHeight="1">
      <c r="A306" s="63">
        <f t="shared" si="19"/>
        <v>1600</v>
      </c>
      <c r="B306" s="65" t="s">
        <v>117</v>
      </c>
      <c r="C306" s="63"/>
      <c r="D306" s="63"/>
      <c r="E306" s="79" t="s">
        <v>134</v>
      </c>
      <c r="F306" s="79">
        <f t="shared" si="18"/>
        <v>1</v>
      </c>
      <c r="G306" s="63">
        <v>80</v>
      </c>
    </row>
    <row r="307" spans="1:9" ht="15.95" customHeight="1">
      <c r="A307" s="63">
        <f t="shared" si="19"/>
        <v>1680</v>
      </c>
      <c r="B307" s="65" t="s">
        <v>118</v>
      </c>
      <c r="C307" s="63"/>
      <c r="D307" s="63"/>
      <c r="E307" s="79" t="s">
        <v>134</v>
      </c>
      <c r="F307" s="79">
        <f t="shared" si="18"/>
        <v>1</v>
      </c>
      <c r="G307" s="63">
        <v>80</v>
      </c>
    </row>
    <row r="308" spans="1:9" ht="15.95" customHeight="1">
      <c r="A308" s="63">
        <f t="shared" si="19"/>
        <v>1760</v>
      </c>
      <c r="B308" s="65" t="s">
        <v>119</v>
      </c>
      <c r="C308" s="63"/>
      <c r="D308" s="63"/>
      <c r="E308" s="79" t="s">
        <v>134</v>
      </c>
      <c r="F308" s="79">
        <f t="shared" si="18"/>
        <v>1</v>
      </c>
      <c r="G308" s="63">
        <v>80</v>
      </c>
    </row>
    <row r="309" spans="1:9" ht="15.95" customHeight="1">
      <c r="A309" s="63">
        <f t="shared" si="19"/>
        <v>1840</v>
      </c>
      <c r="B309" s="65" t="s">
        <v>120</v>
      </c>
      <c r="C309" s="63"/>
      <c r="D309" s="63"/>
      <c r="E309" s="79" t="s">
        <v>134</v>
      </c>
      <c r="F309" s="79">
        <f t="shared" si="18"/>
        <v>1</v>
      </c>
      <c r="G309" s="63">
        <v>80</v>
      </c>
    </row>
    <row r="310" spans="1:9" ht="15.95" customHeight="1">
      <c r="A310" s="63">
        <f t="shared" si="19"/>
        <v>1920</v>
      </c>
      <c r="B310" s="65" t="s">
        <v>121</v>
      </c>
      <c r="C310" s="63"/>
      <c r="D310" s="63"/>
      <c r="E310" s="79" t="s">
        <v>134</v>
      </c>
      <c r="F310" s="79">
        <f t="shared" si="18"/>
        <v>1</v>
      </c>
      <c r="G310" s="63">
        <v>80</v>
      </c>
    </row>
    <row r="311" spans="1:9" ht="15.95" customHeight="1">
      <c r="A311" s="63">
        <f t="shared" si="19"/>
        <v>2000</v>
      </c>
      <c r="B311" s="65" t="s">
        <v>122</v>
      </c>
      <c r="C311" s="63"/>
      <c r="D311" s="63"/>
      <c r="E311" s="79" t="s">
        <v>134</v>
      </c>
      <c r="F311" s="79">
        <f t="shared" si="18"/>
        <v>1</v>
      </c>
      <c r="G311" s="63">
        <v>80</v>
      </c>
    </row>
    <row r="312" spans="1:9" ht="15.95" customHeight="1">
      <c r="A312" s="63">
        <f t="shared" si="19"/>
        <v>2080</v>
      </c>
      <c r="B312" s="66" t="s">
        <v>478</v>
      </c>
      <c r="C312" s="63"/>
      <c r="D312" s="63"/>
      <c r="E312" s="79" t="s">
        <v>134</v>
      </c>
      <c r="F312" s="79">
        <f t="shared" si="18"/>
        <v>1</v>
      </c>
      <c r="G312" s="63">
        <v>80</v>
      </c>
    </row>
    <row r="313" spans="1:9" ht="15.95" customHeight="1">
      <c r="A313" s="479" t="s">
        <v>135</v>
      </c>
      <c r="B313" s="480"/>
      <c r="C313" s="480"/>
      <c r="D313" s="480"/>
      <c r="E313" s="480"/>
      <c r="F313" s="480"/>
      <c r="G313" s="481"/>
      <c r="I313" s="513" t="s">
        <v>798</v>
      </c>
    </row>
    <row r="314" spans="1:9" ht="15.95" customHeight="1">
      <c r="A314" s="63">
        <f>A312+(F312*G312)</f>
        <v>2160</v>
      </c>
      <c r="B314" s="65" t="s">
        <v>397</v>
      </c>
      <c r="C314" s="63"/>
      <c r="D314" s="63"/>
      <c r="E314" s="79" t="s">
        <v>134</v>
      </c>
      <c r="F314" s="79">
        <f t="shared" ref="F314:F324" si="20">IF(OR(E314="U16", E314="S16"),1,IF(E314="TS",6,2))</f>
        <v>1</v>
      </c>
      <c r="G314" s="63">
        <v>160</v>
      </c>
      <c r="I314" s="513"/>
    </row>
    <row r="315" spans="1:9" ht="15.95" customHeight="1">
      <c r="A315" s="63">
        <f t="shared" ref="A315:A325" si="21">A314+(F314*G314)</f>
        <v>2320</v>
      </c>
      <c r="B315" s="65" t="s">
        <v>32</v>
      </c>
      <c r="C315" s="63"/>
      <c r="D315" s="63"/>
      <c r="E315" s="79" t="s">
        <v>134</v>
      </c>
      <c r="F315" s="79">
        <f t="shared" si="20"/>
        <v>1</v>
      </c>
      <c r="G315" s="63">
        <v>160</v>
      </c>
      <c r="I315" s="513"/>
    </row>
    <row r="316" spans="1:9" ht="15.95" customHeight="1">
      <c r="A316" s="63">
        <f t="shared" si="21"/>
        <v>2480</v>
      </c>
      <c r="B316" s="65" t="s">
        <v>33</v>
      </c>
      <c r="C316" s="63"/>
      <c r="D316" s="63"/>
      <c r="E316" s="79" t="s">
        <v>134</v>
      </c>
      <c r="F316" s="79">
        <f t="shared" si="20"/>
        <v>1</v>
      </c>
      <c r="G316" s="63">
        <v>160</v>
      </c>
      <c r="I316" s="513"/>
    </row>
    <row r="317" spans="1:9" ht="15.95" customHeight="1">
      <c r="A317" s="63">
        <f t="shared" si="21"/>
        <v>2640</v>
      </c>
      <c r="B317" s="65" t="s">
        <v>34</v>
      </c>
      <c r="C317" s="63"/>
      <c r="D317" s="63"/>
      <c r="E317" s="79" t="s">
        <v>134</v>
      </c>
      <c r="F317" s="79">
        <f t="shared" si="20"/>
        <v>1</v>
      </c>
      <c r="G317" s="63">
        <v>160</v>
      </c>
      <c r="I317" s="513"/>
    </row>
    <row r="318" spans="1:9" ht="15.95" customHeight="1">
      <c r="A318" s="63">
        <f t="shared" si="21"/>
        <v>2800</v>
      </c>
      <c r="B318" s="65" t="s">
        <v>35</v>
      </c>
      <c r="C318" s="63"/>
      <c r="D318" s="63"/>
      <c r="E318" s="79" t="s">
        <v>134</v>
      </c>
      <c r="F318" s="79">
        <f t="shared" si="20"/>
        <v>1</v>
      </c>
      <c r="G318" s="63">
        <v>160</v>
      </c>
      <c r="I318" s="513"/>
    </row>
    <row r="319" spans="1:9" ht="15.95" customHeight="1">
      <c r="A319" s="63">
        <f t="shared" si="21"/>
        <v>2960</v>
      </c>
      <c r="B319" s="65" t="s">
        <v>36</v>
      </c>
      <c r="C319" s="63"/>
      <c r="D319" s="63"/>
      <c r="E319" s="79" t="s">
        <v>134</v>
      </c>
      <c r="F319" s="79">
        <f t="shared" si="20"/>
        <v>1</v>
      </c>
      <c r="G319" s="63">
        <v>160</v>
      </c>
      <c r="I319" s="513"/>
    </row>
    <row r="320" spans="1:9" ht="15.95" customHeight="1">
      <c r="A320" s="63">
        <f t="shared" si="21"/>
        <v>3120</v>
      </c>
      <c r="B320" s="65" t="s">
        <v>37</v>
      </c>
      <c r="C320" s="63"/>
      <c r="D320" s="63"/>
      <c r="E320" s="79" t="s">
        <v>134</v>
      </c>
      <c r="F320" s="79">
        <f t="shared" si="20"/>
        <v>1</v>
      </c>
      <c r="G320" s="63">
        <v>160</v>
      </c>
      <c r="I320" s="513"/>
    </row>
    <row r="321" spans="1:9" ht="15.95" customHeight="1">
      <c r="A321" s="63">
        <f t="shared" si="21"/>
        <v>3280</v>
      </c>
      <c r="B321" s="65" t="s">
        <v>38</v>
      </c>
      <c r="C321" s="63"/>
      <c r="D321" s="63"/>
      <c r="E321" s="79" t="s">
        <v>134</v>
      </c>
      <c r="F321" s="79">
        <f t="shared" si="20"/>
        <v>1</v>
      </c>
      <c r="G321" s="63">
        <v>160</v>
      </c>
      <c r="I321" s="513"/>
    </row>
    <row r="322" spans="1:9" ht="15.95" customHeight="1">
      <c r="A322" s="63">
        <f t="shared" si="21"/>
        <v>3440</v>
      </c>
      <c r="B322" s="65" t="s">
        <v>39</v>
      </c>
      <c r="C322" s="63"/>
      <c r="D322" s="63"/>
      <c r="E322" s="79" t="s">
        <v>134</v>
      </c>
      <c r="F322" s="79">
        <f t="shared" si="20"/>
        <v>1</v>
      </c>
      <c r="G322" s="63">
        <v>160</v>
      </c>
      <c r="I322" s="513"/>
    </row>
    <row r="323" spans="1:9" ht="15.95" customHeight="1">
      <c r="A323" s="63">
        <f t="shared" si="21"/>
        <v>3600</v>
      </c>
      <c r="B323" s="65" t="s">
        <v>1783</v>
      </c>
      <c r="C323" s="63"/>
      <c r="D323" s="63"/>
      <c r="E323" s="79" t="s">
        <v>1521</v>
      </c>
      <c r="F323" s="79">
        <f>IF(OR(E323="U16", E323="S16"),1,IF(E323="TS",6,2))</f>
        <v>2</v>
      </c>
      <c r="G323" s="63">
        <v>1</v>
      </c>
      <c r="I323" s="513"/>
    </row>
    <row r="324" spans="1:9" ht="15.95" customHeight="1">
      <c r="A324" s="63">
        <f t="shared" si="21"/>
        <v>3602</v>
      </c>
      <c r="B324" s="65" t="s">
        <v>1784</v>
      </c>
      <c r="C324" s="63"/>
      <c r="D324" s="63"/>
      <c r="E324" s="79" t="s">
        <v>1521</v>
      </c>
      <c r="F324" s="79">
        <f t="shared" si="20"/>
        <v>2</v>
      </c>
      <c r="G324" s="63">
        <v>1</v>
      </c>
      <c r="I324" s="513"/>
    </row>
    <row r="325" spans="1:9" ht="15.95" customHeight="1">
      <c r="A325" s="63">
        <f t="shared" si="21"/>
        <v>3604</v>
      </c>
      <c r="B325" s="65" t="s">
        <v>478</v>
      </c>
      <c r="C325" s="63"/>
      <c r="D325" s="63"/>
      <c r="E325" s="79" t="s">
        <v>134</v>
      </c>
      <c r="F325" s="79">
        <f>IF(OR(E325="U16", E325="S16"),1,IF(E325="TS",6,2))</f>
        <v>1</v>
      </c>
      <c r="G325" s="63">
        <v>56</v>
      </c>
      <c r="I325" s="175"/>
    </row>
    <row r="326" spans="1:9" ht="15.95" customHeight="1">
      <c r="A326" s="482" t="s">
        <v>136</v>
      </c>
      <c r="B326" s="482"/>
      <c r="C326" s="482"/>
      <c r="D326" s="482"/>
      <c r="E326" s="482"/>
      <c r="F326" s="482"/>
      <c r="G326" s="482"/>
    </row>
    <row r="327" spans="1:9" ht="15.95" customHeight="1">
      <c r="A327" s="63">
        <f>A325+(F325*G325)</f>
        <v>3660</v>
      </c>
      <c r="B327" s="65" t="s">
        <v>1484</v>
      </c>
      <c r="C327" s="63"/>
      <c r="D327" s="63"/>
      <c r="E327" s="79" t="s">
        <v>134</v>
      </c>
      <c r="F327" s="79">
        <f t="shared" ref="F327:F333" si="22">IF(OR(E327="U16", E327="S16"),1,IF(E327="TS",6,2))</f>
        <v>1</v>
      </c>
      <c r="G327" s="63">
        <v>1</v>
      </c>
      <c r="H327" s="60">
        <v>3800</v>
      </c>
    </row>
    <row r="328" spans="1:9" ht="15.95" customHeight="1">
      <c r="A328" s="63">
        <f t="shared" ref="A328:A375" si="23">A327+(F327*G327)</f>
        <v>3661</v>
      </c>
      <c r="B328" s="65" t="s">
        <v>1485</v>
      </c>
      <c r="C328" s="63"/>
      <c r="D328" s="63"/>
      <c r="E328" s="79" t="s">
        <v>134</v>
      </c>
      <c r="F328" s="79">
        <f t="shared" si="22"/>
        <v>1</v>
      </c>
      <c r="G328" s="63">
        <v>1</v>
      </c>
    </row>
    <row r="329" spans="1:9" ht="15.95" customHeight="1">
      <c r="A329" s="63">
        <f t="shared" si="23"/>
        <v>3662</v>
      </c>
      <c r="B329" s="65" t="s">
        <v>137</v>
      </c>
      <c r="C329" s="63"/>
      <c r="D329" s="63"/>
      <c r="E329" s="79" t="s">
        <v>112</v>
      </c>
      <c r="F329" s="79">
        <f t="shared" si="22"/>
        <v>2</v>
      </c>
      <c r="G329" s="63">
        <v>1</v>
      </c>
    </row>
    <row r="330" spans="1:9" ht="15.95" customHeight="1">
      <c r="A330" s="63">
        <f t="shared" si="23"/>
        <v>3664</v>
      </c>
      <c r="B330" s="65" t="s">
        <v>143</v>
      </c>
      <c r="C330" s="63"/>
      <c r="D330" s="63"/>
      <c r="E330" s="79" t="s">
        <v>79</v>
      </c>
      <c r="F330" s="79">
        <f t="shared" si="22"/>
        <v>2</v>
      </c>
      <c r="G330" s="63">
        <v>2</v>
      </c>
    </row>
    <row r="331" spans="1:9" ht="15.95" customHeight="1">
      <c r="A331" s="63">
        <f t="shared" si="23"/>
        <v>3668</v>
      </c>
      <c r="B331" s="65" t="s">
        <v>480</v>
      </c>
      <c r="C331" s="63"/>
      <c r="D331" s="63"/>
      <c r="E331" s="79" t="s">
        <v>78</v>
      </c>
      <c r="F331" s="79">
        <f t="shared" si="22"/>
        <v>2</v>
      </c>
      <c r="G331" s="63">
        <v>2</v>
      </c>
    </row>
    <row r="332" spans="1:9" ht="15.95" customHeight="1">
      <c r="A332" s="63">
        <f t="shared" si="23"/>
        <v>3672</v>
      </c>
      <c r="B332" s="65" t="s">
        <v>312</v>
      </c>
      <c r="C332" s="63"/>
      <c r="D332" s="63"/>
      <c r="E332" s="79" t="s">
        <v>79</v>
      </c>
      <c r="F332" s="79">
        <f t="shared" si="22"/>
        <v>2</v>
      </c>
      <c r="G332" s="63">
        <v>2</v>
      </c>
    </row>
    <row r="333" spans="1:9" ht="15.95" customHeight="1">
      <c r="A333" s="63">
        <f t="shared" si="23"/>
        <v>3676</v>
      </c>
      <c r="B333" s="65" t="s">
        <v>313</v>
      </c>
      <c r="C333" s="63"/>
      <c r="D333" s="63"/>
      <c r="E333" s="79" t="s">
        <v>79</v>
      </c>
      <c r="F333" s="79">
        <f t="shared" si="22"/>
        <v>2</v>
      </c>
      <c r="G333" s="63">
        <v>2</v>
      </c>
    </row>
    <row r="334" spans="1:9" ht="15.95" customHeight="1">
      <c r="A334" s="63">
        <f t="shared" si="23"/>
        <v>3680</v>
      </c>
      <c r="B334" s="65" t="s">
        <v>314</v>
      </c>
      <c r="C334" s="63"/>
      <c r="D334" s="63"/>
      <c r="E334" s="79" t="s">
        <v>79</v>
      </c>
      <c r="F334" s="79">
        <f t="shared" ref="F334:F344" si="24">IF(OR(E334="U16", E334="S16"),1,IF(E334="TS",6,2))</f>
        <v>2</v>
      </c>
      <c r="G334" s="63">
        <v>2</v>
      </c>
      <c r="H334" s="130"/>
      <c r="I334" s="66" t="s">
        <v>146</v>
      </c>
    </row>
    <row r="335" spans="1:9" ht="15.95" customHeight="1">
      <c r="A335" s="63">
        <f t="shared" si="23"/>
        <v>3684</v>
      </c>
      <c r="B335" s="65" t="s">
        <v>315</v>
      </c>
      <c r="C335" s="63"/>
      <c r="D335" s="63"/>
      <c r="E335" s="79" t="s">
        <v>79</v>
      </c>
      <c r="F335" s="79">
        <f t="shared" si="24"/>
        <v>2</v>
      </c>
      <c r="G335" s="63">
        <v>2</v>
      </c>
    </row>
    <row r="336" spans="1:9" ht="15.95" customHeight="1">
      <c r="A336" s="63">
        <f t="shared" si="23"/>
        <v>3688</v>
      </c>
      <c r="B336" s="65" t="s">
        <v>316</v>
      </c>
      <c r="C336" s="63"/>
      <c r="D336" s="63"/>
      <c r="E336" s="79" t="s">
        <v>79</v>
      </c>
      <c r="F336" s="79">
        <f t="shared" si="24"/>
        <v>2</v>
      </c>
      <c r="G336" s="63">
        <v>2</v>
      </c>
    </row>
    <row r="337" spans="1:7" ht="15.95" customHeight="1">
      <c r="A337" s="63">
        <f t="shared" si="23"/>
        <v>3692</v>
      </c>
      <c r="B337" s="65" t="s">
        <v>317</v>
      </c>
      <c r="C337" s="63"/>
      <c r="D337" s="63"/>
      <c r="E337" s="79" t="s">
        <v>79</v>
      </c>
      <c r="F337" s="79">
        <f t="shared" si="24"/>
        <v>2</v>
      </c>
      <c r="G337" s="63">
        <v>2</v>
      </c>
    </row>
    <row r="338" spans="1:7" ht="15.95" customHeight="1">
      <c r="A338" s="63">
        <f t="shared" si="23"/>
        <v>3696</v>
      </c>
      <c r="B338" s="65" t="s">
        <v>318</v>
      </c>
      <c r="C338" s="63"/>
      <c r="D338" s="63"/>
      <c r="E338" s="79" t="s">
        <v>79</v>
      </c>
      <c r="F338" s="79">
        <f t="shared" si="24"/>
        <v>2</v>
      </c>
      <c r="G338" s="63">
        <v>2</v>
      </c>
    </row>
    <row r="339" spans="1:7" ht="15.95" customHeight="1">
      <c r="A339" s="63">
        <f t="shared" si="23"/>
        <v>3700</v>
      </c>
      <c r="B339" s="65" t="s">
        <v>319</v>
      </c>
      <c r="C339" s="63"/>
      <c r="D339" s="63"/>
      <c r="E339" s="79" t="s">
        <v>79</v>
      </c>
      <c r="F339" s="79">
        <f t="shared" si="24"/>
        <v>2</v>
      </c>
      <c r="G339" s="63">
        <v>2</v>
      </c>
    </row>
    <row r="340" spans="1:7" ht="15.95" customHeight="1">
      <c r="A340" s="63">
        <f t="shared" si="23"/>
        <v>3704</v>
      </c>
      <c r="B340" s="65" t="s">
        <v>140</v>
      </c>
      <c r="C340" s="63"/>
      <c r="D340" s="63"/>
      <c r="E340" s="79" t="s">
        <v>79</v>
      </c>
      <c r="F340" s="79">
        <f t="shared" si="24"/>
        <v>2</v>
      </c>
      <c r="G340" s="63">
        <v>2</v>
      </c>
    </row>
    <row r="341" spans="1:7" ht="15.95" customHeight="1">
      <c r="A341" s="63">
        <f t="shared" si="23"/>
        <v>3708</v>
      </c>
      <c r="B341" s="65" t="s">
        <v>141</v>
      </c>
      <c r="C341" s="63"/>
      <c r="D341" s="63"/>
      <c r="E341" s="79" t="s">
        <v>79</v>
      </c>
      <c r="F341" s="79">
        <f t="shared" si="24"/>
        <v>2</v>
      </c>
      <c r="G341" s="63">
        <v>2</v>
      </c>
    </row>
    <row r="342" spans="1:7" ht="15.95" customHeight="1">
      <c r="A342" s="63">
        <f t="shared" si="23"/>
        <v>3712</v>
      </c>
      <c r="B342" s="65" t="s">
        <v>142</v>
      </c>
      <c r="C342" s="63"/>
      <c r="D342" s="63"/>
      <c r="E342" s="79" t="s">
        <v>79</v>
      </c>
      <c r="F342" s="79">
        <f t="shared" si="24"/>
        <v>2</v>
      </c>
      <c r="G342" s="63">
        <v>2</v>
      </c>
    </row>
    <row r="343" spans="1:7" ht="15.95" customHeight="1">
      <c r="A343" s="63">
        <f t="shared" si="23"/>
        <v>3716</v>
      </c>
      <c r="B343" s="65" t="s">
        <v>307</v>
      </c>
      <c r="C343" s="63"/>
      <c r="D343" s="63"/>
      <c r="E343" s="79" t="s">
        <v>79</v>
      </c>
      <c r="F343" s="79">
        <f t="shared" si="24"/>
        <v>2</v>
      </c>
      <c r="G343" s="63">
        <v>2</v>
      </c>
    </row>
    <row r="344" spans="1:7" ht="15.95" customHeight="1">
      <c r="A344" s="63">
        <f t="shared" si="23"/>
        <v>3720</v>
      </c>
      <c r="B344" s="65" t="s">
        <v>186</v>
      </c>
      <c r="C344" s="63"/>
      <c r="D344" s="63"/>
      <c r="E344" s="79" t="s">
        <v>79</v>
      </c>
      <c r="F344" s="79">
        <f t="shared" si="24"/>
        <v>2</v>
      </c>
      <c r="G344" s="63">
        <v>2</v>
      </c>
    </row>
    <row r="345" spans="1:7" ht="15.95" customHeight="1">
      <c r="A345" s="63">
        <f t="shared" si="23"/>
        <v>3724</v>
      </c>
      <c r="B345" s="65" t="s">
        <v>144</v>
      </c>
      <c r="C345" s="63"/>
      <c r="D345" s="63"/>
      <c r="E345" s="79" t="s">
        <v>79</v>
      </c>
      <c r="F345" s="79">
        <f t="shared" ref="F345:F355" si="25">IF(OR(E345="U16", E345="S16"),1,IF(E345="TS",6,2))</f>
        <v>2</v>
      </c>
      <c r="G345" s="63">
        <v>2</v>
      </c>
    </row>
    <row r="346" spans="1:7" ht="15.95" customHeight="1">
      <c r="A346" s="63">
        <f t="shared" si="23"/>
        <v>3728</v>
      </c>
      <c r="B346" s="65" t="s">
        <v>185</v>
      </c>
      <c r="C346" s="63"/>
      <c r="D346" s="63"/>
      <c r="E346" s="79" t="s">
        <v>79</v>
      </c>
      <c r="F346" s="79">
        <f t="shared" si="25"/>
        <v>2</v>
      </c>
      <c r="G346" s="63">
        <v>2</v>
      </c>
    </row>
    <row r="347" spans="1:7" ht="15.95" customHeight="1">
      <c r="A347" s="63">
        <f t="shared" si="23"/>
        <v>3732</v>
      </c>
      <c r="B347" s="65" t="s">
        <v>80</v>
      </c>
      <c r="C347" s="63"/>
      <c r="D347" s="63"/>
      <c r="E347" s="79" t="s">
        <v>79</v>
      </c>
      <c r="F347" s="79">
        <f t="shared" si="25"/>
        <v>2</v>
      </c>
      <c r="G347" s="63">
        <v>2</v>
      </c>
    </row>
    <row r="348" spans="1:7" ht="15.95" customHeight="1">
      <c r="A348" s="63">
        <f t="shared" si="23"/>
        <v>3736</v>
      </c>
      <c r="B348" s="65" t="s">
        <v>3</v>
      </c>
      <c r="C348" s="63"/>
      <c r="D348" s="63"/>
      <c r="E348" s="79" t="s">
        <v>78</v>
      </c>
      <c r="F348" s="79">
        <f t="shared" si="25"/>
        <v>2</v>
      </c>
      <c r="G348" s="63">
        <v>2</v>
      </c>
    </row>
    <row r="349" spans="1:7" ht="15.95" customHeight="1">
      <c r="A349" s="63">
        <f t="shared" si="23"/>
        <v>3740</v>
      </c>
      <c r="B349" s="65" t="s">
        <v>4</v>
      </c>
      <c r="C349" s="63"/>
      <c r="D349" s="63"/>
      <c r="E349" s="79" t="s">
        <v>79</v>
      </c>
      <c r="F349" s="79">
        <f>IF(OR(E349="U16", E349="S16"),1,IF(E349="TS",6,2))</f>
        <v>2</v>
      </c>
      <c r="G349" s="63">
        <v>2</v>
      </c>
    </row>
    <row r="350" spans="1:7" ht="15.95" customHeight="1">
      <c r="A350" s="63">
        <f t="shared" si="23"/>
        <v>3744</v>
      </c>
      <c r="B350" s="65" t="s">
        <v>81</v>
      </c>
      <c r="C350" s="63"/>
      <c r="D350" s="63"/>
      <c r="E350" s="79" t="s">
        <v>79</v>
      </c>
      <c r="F350" s="79">
        <f>IF(OR(E350="U16", E350="S16"),1,IF(E350="TS",6,2))</f>
        <v>2</v>
      </c>
      <c r="G350" s="63">
        <v>2</v>
      </c>
    </row>
    <row r="351" spans="1:7" ht="15.95" customHeight="1">
      <c r="A351" s="63">
        <f t="shared" si="23"/>
        <v>3748</v>
      </c>
      <c r="B351" s="65" t="s">
        <v>82</v>
      </c>
      <c r="C351" s="63"/>
      <c r="D351" s="63"/>
      <c r="E351" s="79" t="s">
        <v>79</v>
      </c>
      <c r="F351" s="79">
        <f>IF(OR(E351="U16", E351="S16"),1,IF(E351="TS",6,2))</f>
        <v>2</v>
      </c>
      <c r="G351" s="63">
        <v>2</v>
      </c>
    </row>
    <row r="352" spans="1:7" ht="15.95" customHeight="1">
      <c r="A352" s="63">
        <f t="shared" si="23"/>
        <v>3752</v>
      </c>
      <c r="B352" s="65" t="s">
        <v>83</v>
      </c>
      <c r="C352" s="63"/>
      <c r="D352" s="63"/>
      <c r="E352" s="79" t="s">
        <v>79</v>
      </c>
      <c r="F352" s="79">
        <f>IF(OR(E352="U16", E352="S16"),1,IF(E352="TS",6,2))</f>
        <v>2</v>
      </c>
      <c r="G352" s="63">
        <v>2</v>
      </c>
    </row>
    <row r="353" spans="1:8" ht="15.95" customHeight="1">
      <c r="A353" s="63">
        <f t="shared" si="23"/>
        <v>3756</v>
      </c>
      <c r="B353" s="65" t="s">
        <v>84</v>
      </c>
      <c r="C353" s="63"/>
      <c r="D353" s="63"/>
      <c r="E353" s="79" t="s">
        <v>79</v>
      </c>
      <c r="F353" s="79">
        <f t="shared" si="25"/>
        <v>2</v>
      </c>
      <c r="G353" s="63">
        <v>2</v>
      </c>
    </row>
    <row r="354" spans="1:8" ht="15.95" customHeight="1">
      <c r="A354" s="63">
        <f t="shared" si="23"/>
        <v>3760</v>
      </c>
      <c r="B354" s="65" t="s">
        <v>85</v>
      </c>
      <c r="C354" s="63"/>
      <c r="D354" s="63"/>
      <c r="E354" s="79" t="s">
        <v>79</v>
      </c>
      <c r="F354" s="79">
        <f t="shared" si="25"/>
        <v>2</v>
      </c>
      <c r="G354" s="63">
        <v>2</v>
      </c>
    </row>
    <row r="355" spans="1:8" ht="15.95" customHeight="1">
      <c r="A355" s="63">
        <f t="shared" si="23"/>
        <v>3764</v>
      </c>
      <c r="B355" s="65" t="s">
        <v>86</v>
      </c>
      <c r="C355" s="63"/>
      <c r="D355" s="63"/>
      <c r="E355" s="79" t="s">
        <v>79</v>
      </c>
      <c r="F355" s="79">
        <f t="shared" si="25"/>
        <v>2</v>
      </c>
      <c r="G355" s="63">
        <v>2</v>
      </c>
    </row>
    <row r="356" spans="1:8" ht="15.95" customHeight="1">
      <c r="A356" s="63">
        <f t="shared" si="23"/>
        <v>3768</v>
      </c>
      <c r="B356" s="65" t="s">
        <v>6</v>
      </c>
      <c r="C356" s="63"/>
      <c r="D356" s="63"/>
      <c r="E356" s="79" t="s">
        <v>79</v>
      </c>
      <c r="F356" s="79">
        <f t="shared" ref="F356:F373" si="26">IF(OR(E356="U16", E356="S16"),1,IF(E356="TS",6,2))</f>
        <v>2</v>
      </c>
      <c r="G356" s="63">
        <v>2</v>
      </c>
    </row>
    <row r="357" spans="1:8" ht="15.95" customHeight="1">
      <c r="A357" s="63">
        <f t="shared" si="23"/>
        <v>3772</v>
      </c>
      <c r="B357" s="65" t="s">
        <v>7</v>
      </c>
      <c r="C357" s="63"/>
      <c r="D357" s="63"/>
      <c r="E357" s="79" t="s">
        <v>79</v>
      </c>
      <c r="F357" s="79">
        <f t="shared" si="26"/>
        <v>2</v>
      </c>
      <c r="G357" s="63">
        <v>2</v>
      </c>
    </row>
    <row r="358" spans="1:8" ht="15.95" customHeight="1">
      <c r="A358" s="63">
        <f t="shared" si="23"/>
        <v>3776</v>
      </c>
      <c r="B358" s="65" t="s">
        <v>87</v>
      </c>
      <c r="C358" s="63"/>
      <c r="D358" s="63"/>
      <c r="E358" s="79" t="s">
        <v>79</v>
      </c>
      <c r="F358" s="79">
        <f t="shared" si="26"/>
        <v>2</v>
      </c>
      <c r="G358" s="63">
        <v>2</v>
      </c>
    </row>
    <row r="359" spans="1:8" ht="15.95" customHeight="1">
      <c r="A359" s="63">
        <f t="shared" si="23"/>
        <v>3780</v>
      </c>
      <c r="B359" s="65" t="s">
        <v>228</v>
      </c>
      <c r="C359" s="63"/>
      <c r="D359" s="63"/>
      <c r="E359" s="79" t="s">
        <v>79</v>
      </c>
      <c r="F359" s="79">
        <f t="shared" si="26"/>
        <v>2</v>
      </c>
      <c r="G359" s="63">
        <v>2</v>
      </c>
    </row>
    <row r="360" spans="1:8" ht="15.95" customHeight="1">
      <c r="A360" s="63">
        <f t="shared" si="23"/>
        <v>3784</v>
      </c>
      <c r="B360" s="65" t="s">
        <v>229</v>
      </c>
      <c r="C360" s="63"/>
      <c r="D360" s="63"/>
      <c r="E360" s="79" t="s">
        <v>79</v>
      </c>
      <c r="F360" s="79">
        <f t="shared" si="26"/>
        <v>2</v>
      </c>
      <c r="G360" s="63">
        <v>2</v>
      </c>
    </row>
    <row r="361" spans="1:8" ht="15.95" customHeight="1">
      <c r="A361" s="63">
        <f t="shared" si="23"/>
        <v>3788</v>
      </c>
      <c r="B361" s="65" t="s">
        <v>230</v>
      </c>
      <c r="C361" s="63"/>
      <c r="D361" s="63"/>
      <c r="E361" s="79" t="s">
        <v>79</v>
      </c>
      <c r="F361" s="79">
        <f t="shared" si="26"/>
        <v>2</v>
      </c>
      <c r="G361" s="63">
        <v>2</v>
      </c>
    </row>
    <row r="362" spans="1:8" ht="15.95" customHeight="1">
      <c r="A362" s="63">
        <f t="shared" si="23"/>
        <v>3792</v>
      </c>
      <c r="B362" s="65" t="s">
        <v>101</v>
      </c>
      <c r="C362" s="63"/>
      <c r="D362" s="63"/>
      <c r="E362" s="79" t="s">
        <v>79</v>
      </c>
      <c r="F362" s="79">
        <f t="shared" si="26"/>
        <v>2</v>
      </c>
      <c r="G362" s="63">
        <v>2</v>
      </c>
      <c r="H362" s="63" t="s">
        <v>479</v>
      </c>
    </row>
    <row r="363" spans="1:8" ht="15.95" customHeight="1">
      <c r="A363" s="63">
        <f t="shared" si="23"/>
        <v>3796</v>
      </c>
      <c r="B363" s="65" t="s">
        <v>712</v>
      </c>
      <c r="C363" s="63"/>
      <c r="D363" s="63"/>
      <c r="E363" s="79" t="s">
        <v>79</v>
      </c>
      <c r="F363" s="79">
        <f t="shared" si="26"/>
        <v>2</v>
      </c>
      <c r="G363" s="63">
        <v>2</v>
      </c>
    </row>
    <row r="364" spans="1:8" ht="15.95" customHeight="1">
      <c r="A364" s="63">
        <f t="shared" si="23"/>
        <v>3800</v>
      </c>
      <c r="B364" s="65" t="s">
        <v>713</v>
      </c>
      <c r="C364" s="63"/>
      <c r="D364" s="63"/>
      <c r="E364" s="79" t="s">
        <v>79</v>
      </c>
      <c r="F364" s="79">
        <f t="shared" si="26"/>
        <v>2</v>
      </c>
      <c r="G364" s="63">
        <v>2</v>
      </c>
    </row>
    <row r="365" spans="1:8" ht="15.95" customHeight="1">
      <c r="A365" s="63">
        <f t="shared" si="23"/>
        <v>3804</v>
      </c>
      <c r="B365" s="65" t="s">
        <v>714</v>
      </c>
      <c r="C365" s="63"/>
      <c r="D365" s="63"/>
      <c r="E365" s="79" t="s">
        <v>79</v>
      </c>
      <c r="F365" s="79">
        <f t="shared" si="26"/>
        <v>2</v>
      </c>
      <c r="G365" s="63">
        <v>2</v>
      </c>
    </row>
    <row r="366" spans="1:8" ht="15.95" customHeight="1">
      <c r="A366" s="63">
        <f t="shared" si="23"/>
        <v>3808</v>
      </c>
      <c r="B366" s="66" t="s">
        <v>715</v>
      </c>
      <c r="C366" s="63"/>
      <c r="D366" s="63"/>
      <c r="E366" s="79" t="s">
        <v>79</v>
      </c>
      <c r="F366" s="79">
        <f t="shared" si="26"/>
        <v>2</v>
      </c>
      <c r="G366" s="63">
        <v>2</v>
      </c>
    </row>
    <row r="367" spans="1:8" ht="15.95" customHeight="1">
      <c r="A367" s="63">
        <f t="shared" si="23"/>
        <v>3812</v>
      </c>
      <c r="B367" s="66" t="s">
        <v>716</v>
      </c>
      <c r="C367" s="63"/>
      <c r="D367" s="63"/>
      <c r="E367" s="79" t="s">
        <v>79</v>
      </c>
      <c r="F367" s="79">
        <f t="shared" si="26"/>
        <v>2</v>
      </c>
      <c r="G367" s="63">
        <v>2</v>
      </c>
    </row>
    <row r="368" spans="1:8" ht="15.95" customHeight="1">
      <c r="A368" s="63">
        <f t="shared" si="23"/>
        <v>3816</v>
      </c>
      <c r="B368" s="66" t="s">
        <v>717</v>
      </c>
      <c r="C368" s="63"/>
      <c r="D368" s="63"/>
      <c r="E368" s="79" t="s">
        <v>79</v>
      </c>
      <c r="F368" s="79">
        <f t="shared" si="26"/>
        <v>2</v>
      </c>
      <c r="G368" s="63">
        <v>2</v>
      </c>
    </row>
    <row r="369" spans="1:7" ht="15.95" customHeight="1">
      <c r="A369" s="63">
        <f t="shared" si="23"/>
        <v>3820</v>
      </c>
      <c r="B369" s="65" t="s">
        <v>718</v>
      </c>
      <c r="C369" s="63"/>
      <c r="D369" s="63"/>
      <c r="E369" s="79" t="s">
        <v>79</v>
      </c>
      <c r="F369" s="79">
        <f t="shared" si="26"/>
        <v>2</v>
      </c>
      <c r="G369" s="63">
        <v>2</v>
      </c>
    </row>
    <row r="370" spans="1:7" ht="15.95" customHeight="1">
      <c r="A370" s="63">
        <f t="shared" si="23"/>
        <v>3824</v>
      </c>
      <c r="B370" s="65" t="s">
        <v>25</v>
      </c>
      <c r="C370" s="63"/>
      <c r="D370" s="63"/>
      <c r="E370" s="79" t="s">
        <v>79</v>
      </c>
      <c r="F370" s="79">
        <f t="shared" si="26"/>
        <v>2</v>
      </c>
      <c r="G370" s="63">
        <v>2</v>
      </c>
    </row>
    <row r="371" spans="1:7" ht="15.95" customHeight="1">
      <c r="A371" s="63">
        <f t="shared" si="23"/>
        <v>3828</v>
      </c>
      <c r="B371" s="65" t="s">
        <v>26</v>
      </c>
      <c r="C371" s="63"/>
      <c r="D371" s="63"/>
      <c r="E371" s="79" t="s">
        <v>79</v>
      </c>
      <c r="F371" s="79">
        <f>IF(OR(E371="U16", E371="S16"),1,IF(E371="TS",6,2))</f>
        <v>2</v>
      </c>
      <c r="G371" s="63">
        <v>2</v>
      </c>
    </row>
    <row r="372" spans="1:7" ht="15.95" customHeight="1">
      <c r="A372" s="63">
        <f t="shared" si="23"/>
        <v>3832</v>
      </c>
      <c r="B372" s="65" t="s">
        <v>1486</v>
      </c>
      <c r="C372" s="63"/>
      <c r="D372" s="63"/>
      <c r="E372" s="79" t="s">
        <v>776</v>
      </c>
      <c r="F372" s="79">
        <f>IF(OR(E372="U16", E372="S16"),1,IF(E372="TS",6,2))</f>
        <v>2</v>
      </c>
      <c r="G372" s="63">
        <v>1</v>
      </c>
    </row>
    <row r="373" spans="1:7" ht="15.95" customHeight="1">
      <c r="A373" s="63">
        <f t="shared" si="23"/>
        <v>3834</v>
      </c>
      <c r="B373" s="65" t="s">
        <v>478</v>
      </c>
      <c r="C373" s="63"/>
      <c r="D373" s="63"/>
      <c r="E373" s="79" t="s">
        <v>145</v>
      </c>
      <c r="F373" s="79">
        <f t="shared" si="26"/>
        <v>1</v>
      </c>
      <c r="G373" s="63">
        <v>1</v>
      </c>
    </row>
    <row r="374" spans="1:7" ht="15.95" customHeight="1">
      <c r="A374" s="63">
        <f t="shared" si="23"/>
        <v>3835</v>
      </c>
      <c r="B374" s="65" t="s">
        <v>980</v>
      </c>
      <c r="C374" s="64"/>
      <c r="D374" s="64"/>
      <c r="E374" s="79" t="s">
        <v>145</v>
      </c>
      <c r="F374" s="79">
        <f>IF(OR(E374="U16", E374="S16"),1,IF(E374="TS",6,2))</f>
        <v>1</v>
      </c>
      <c r="G374" s="63">
        <v>1</v>
      </c>
    </row>
    <row r="375" spans="1:7" ht="15.95" customHeight="1">
      <c r="A375" s="63">
        <f t="shared" si="23"/>
        <v>3836</v>
      </c>
      <c r="B375" s="71"/>
      <c r="C375" s="64"/>
      <c r="D375" s="64"/>
      <c r="E375" s="79" t="s">
        <v>145</v>
      </c>
      <c r="F375" s="79">
        <f>IF(OR(E375="U16", E375="S16"),1,IF(E375="TS",6,2))</f>
        <v>1</v>
      </c>
      <c r="G375" s="63">
        <v>24</v>
      </c>
    </row>
    <row r="376" spans="1:7" ht="15.95" customHeight="1" thickBot="1">
      <c r="A376" s="479" t="s">
        <v>1522</v>
      </c>
      <c r="B376" s="480"/>
      <c r="C376" s="480"/>
      <c r="D376" s="480"/>
      <c r="E376" s="480"/>
      <c r="F376" s="480"/>
      <c r="G376" s="481"/>
    </row>
    <row r="377" spans="1:7" ht="15.95" customHeight="1">
      <c r="A377" s="63">
        <f>A375+(F375*G375)</f>
        <v>3860</v>
      </c>
      <c r="B377" s="177" t="s">
        <v>1484</v>
      </c>
      <c r="C377" s="178"/>
      <c r="D377" s="63"/>
      <c r="E377" s="79" t="s">
        <v>145</v>
      </c>
      <c r="F377" s="79">
        <f t="shared" ref="F377:F384" si="27">IF(OR(E377="U16", E377="S16"),1,IF(E377="TS",6,2))</f>
        <v>1</v>
      </c>
      <c r="G377" s="63">
        <v>1</v>
      </c>
    </row>
    <row r="378" spans="1:7" ht="15.95" customHeight="1">
      <c r="A378" s="63">
        <f t="shared" ref="A378:A418" si="28">A377+(F377*G377)</f>
        <v>3861</v>
      </c>
      <c r="B378" s="65" t="s">
        <v>1485</v>
      </c>
      <c r="C378" s="437"/>
      <c r="D378" s="63"/>
      <c r="E378" s="79" t="s">
        <v>145</v>
      </c>
      <c r="F378" s="79">
        <f t="shared" si="27"/>
        <v>1</v>
      </c>
      <c r="G378" s="63">
        <v>1</v>
      </c>
    </row>
    <row r="379" spans="1:7" ht="15.95" customHeight="1" thickBot="1">
      <c r="A379" s="61">
        <f t="shared" si="28"/>
        <v>3862</v>
      </c>
      <c r="B379" s="118" t="s">
        <v>2402</v>
      </c>
      <c r="C379" s="438"/>
      <c r="D379" s="61"/>
      <c r="E379" s="82" t="s">
        <v>776</v>
      </c>
      <c r="F379" s="82">
        <f t="shared" si="27"/>
        <v>2</v>
      </c>
      <c r="G379" s="61">
        <v>1</v>
      </c>
    </row>
    <row r="380" spans="1:7" ht="15.95" customHeight="1">
      <c r="A380" s="290">
        <f t="shared" si="28"/>
        <v>3864</v>
      </c>
      <c r="B380" s="531" t="s">
        <v>2403</v>
      </c>
      <c r="C380" s="458" t="s">
        <v>2404</v>
      </c>
      <c r="D380" s="442"/>
      <c r="E380" s="292" t="s">
        <v>145</v>
      </c>
      <c r="F380" s="292">
        <f t="shared" si="27"/>
        <v>1</v>
      </c>
      <c r="G380" s="293">
        <v>1</v>
      </c>
    </row>
    <row r="381" spans="1:7" ht="15.95" customHeight="1">
      <c r="A381" s="445">
        <f t="shared" si="28"/>
        <v>3865</v>
      </c>
      <c r="B381" s="532"/>
      <c r="C381" s="457" t="s">
        <v>2405</v>
      </c>
      <c r="D381" s="443"/>
      <c r="E381" s="446" t="s">
        <v>145</v>
      </c>
      <c r="F381" s="446">
        <f t="shared" si="27"/>
        <v>1</v>
      </c>
      <c r="G381" s="447">
        <v>1</v>
      </c>
    </row>
    <row r="382" spans="1:7" ht="15.95" customHeight="1">
      <c r="A382" s="445">
        <f t="shared" si="28"/>
        <v>3866</v>
      </c>
      <c r="B382" s="532"/>
      <c r="C382" s="457" t="s">
        <v>2406</v>
      </c>
      <c r="D382" s="443"/>
      <c r="E382" s="446" t="s">
        <v>78</v>
      </c>
      <c r="F382" s="446">
        <f t="shared" si="27"/>
        <v>2</v>
      </c>
      <c r="G382" s="447">
        <v>1</v>
      </c>
    </row>
    <row r="383" spans="1:7" ht="15.95" customHeight="1">
      <c r="A383" s="445">
        <f t="shared" si="28"/>
        <v>3868</v>
      </c>
      <c r="B383" s="532"/>
      <c r="C383" s="457" t="s">
        <v>2407</v>
      </c>
      <c r="D383" s="443"/>
      <c r="E383" s="446" t="s">
        <v>145</v>
      </c>
      <c r="F383" s="446">
        <f t="shared" si="27"/>
        <v>1</v>
      </c>
      <c r="G383" s="447">
        <v>1</v>
      </c>
    </row>
    <row r="384" spans="1:7" ht="15.95" customHeight="1" thickBot="1">
      <c r="A384" s="295">
        <f t="shared" si="28"/>
        <v>3869</v>
      </c>
      <c r="B384" s="533"/>
      <c r="C384" s="459" t="s">
        <v>2408</v>
      </c>
      <c r="D384" s="444"/>
      <c r="E384" s="297" t="s">
        <v>145</v>
      </c>
      <c r="F384" s="297">
        <f t="shared" si="27"/>
        <v>1</v>
      </c>
      <c r="G384" s="298">
        <v>1</v>
      </c>
    </row>
    <row r="385" spans="1:8" ht="15.95" customHeight="1">
      <c r="A385" s="62">
        <f t="shared" si="28"/>
        <v>3870</v>
      </c>
      <c r="B385" s="160" t="s">
        <v>2409</v>
      </c>
      <c r="C385" s="439"/>
      <c r="D385" s="62"/>
      <c r="E385" s="176" t="s">
        <v>145</v>
      </c>
      <c r="F385" s="176">
        <f t="shared" ref="F385:F416" si="29">IF(OR(E385="U16", E385="S16"),1,IF(E385="TS",6,2))</f>
        <v>1</v>
      </c>
      <c r="G385" s="62">
        <v>6</v>
      </c>
      <c r="H385" s="60" t="s">
        <v>1995</v>
      </c>
    </row>
    <row r="386" spans="1:8" ht="15.95" customHeight="1">
      <c r="A386" s="63">
        <f t="shared" si="28"/>
        <v>3876</v>
      </c>
      <c r="B386" s="65" t="s">
        <v>2410</v>
      </c>
      <c r="C386" s="437"/>
      <c r="D386" s="63"/>
      <c r="E386" s="79" t="s">
        <v>145</v>
      </c>
      <c r="F386" s="79">
        <f t="shared" si="29"/>
        <v>1</v>
      </c>
      <c r="G386" s="63">
        <v>6</v>
      </c>
    </row>
    <row r="387" spans="1:8" ht="15.95" customHeight="1">
      <c r="A387" s="63">
        <f t="shared" si="28"/>
        <v>3882</v>
      </c>
      <c r="B387" s="65" t="s">
        <v>2411</v>
      </c>
      <c r="C387" s="437"/>
      <c r="D387" s="63"/>
      <c r="E387" s="79" t="s">
        <v>145</v>
      </c>
      <c r="F387" s="79">
        <f t="shared" si="29"/>
        <v>1</v>
      </c>
      <c r="G387" s="63">
        <v>6</v>
      </c>
    </row>
    <row r="388" spans="1:8" ht="15.95" customHeight="1">
      <c r="A388" s="63">
        <f t="shared" si="28"/>
        <v>3888</v>
      </c>
      <c r="B388" s="65" t="s">
        <v>2412</v>
      </c>
      <c r="C388" s="437"/>
      <c r="D388" s="63"/>
      <c r="E388" s="79" t="s">
        <v>145</v>
      </c>
      <c r="F388" s="79">
        <f t="shared" si="29"/>
        <v>1</v>
      </c>
      <c r="G388" s="63">
        <v>6</v>
      </c>
    </row>
    <row r="389" spans="1:8" ht="15.95" customHeight="1">
      <c r="A389" s="63">
        <f t="shared" si="28"/>
        <v>3894</v>
      </c>
      <c r="B389" s="65" t="s">
        <v>2413</v>
      </c>
      <c r="C389" s="437"/>
      <c r="D389" s="63"/>
      <c r="E389" s="79" t="s">
        <v>145</v>
      </c>
      <c r="F389" s="79">
        <f t="shared" si="29"/>
        <v>1</v>
      </c>
      <c r="G389" s="63">
        <v>6</v>
      </c>
    </row>
    <row r="390" spans="1:8" ht="15.95" customHeight="1">
      <c r="A390" s="63">
        <f t="shared" si="28"/>
        <v>3900</v>
      </c>
      <c r="B390" s="65" t="s">
        <v>2414</v>
      </c>
      <c r="C390" s="437"/>
      <c r="D390" s="63"/>
      <c r="E390" s="79" t="s">
        <v>145</v>
      </c>
      <c r="F390" s="79">
        <f t="shared" si="29"/>
        <v>1</v>
      </c>
      <c r="G390" s="63">
        <v>6</v>
      </c>
    </row>
    <row r="391" spans="1:8" ht="15.95" customHeight="1">
      <c r="A391" s="63">
        <f t="shared" si="28"/>
        <v>3906</v>
      </c>
      <c r="B391" s="65" t="s">
        <v>2415</v>
      </c>
      <c r="C391" s="437"/>
      <c r="D391" s="63"/>
      <c r="E391" s="79" t="s">
        <v>145</v>
      </c>
      <c r="F391" s="79">
        <f t="shared" si="29"/>
        <v>1</v>
      </c>
      <c r="G391" s="63">
        <v>6</v>
      </c>
    </row>
    <row r="392" spans="1:8" ht="15.95" customHeight="1">
      <c r="A392" s="63">
        <f t="shared" si="28"/>
        <v>3912</v>
      </c>
      <c r="B392" s="65" t="s">
        <v>2416</v>
      </c>
      <c r="C392" s="437"/>
      <c r="D392" s="63"/>
      <c r="E392" s="79" t="s">
        <v>145</v>
      </c>
      <c r="F392" s="79">
        <f t="shared" si="29"/>
        <v>1</v>
      </c>
      <c r="G392" s="63">
        <v>6</v>
      </c>
    </row>
    <row r="393" spans="1:8" ht="15.95" customHeight="1">
      <c r="A393" s="63">
        <f t="shared" si="28"/>
        <v>3918</v>
      </c>
      <c r="B393" s="65" t="s">
        <v>2417</v>
      </c>
      <c r="C393" s="437"/>
      <c r="D393" s="63"/>
      <c r="E393" s="79" t="s">
        <v>145</v>
      </c>
      <c r="F393" s="79">
        <f t="shared" si="29"/>
        <v>1</v>
      </c>
      <c r="G393" s="63">
        <v>6</v>
      </c>
    </row>
    <row r="394" spans="1:8" ht="15.95" customHeight="1">
      <c r="A394" s="63">
        <f t="shared" si="28"/>
        <v>3924</v>
      </c>
      <c r="B394" s="65" t="s">
        <v>2418</v>
      </c>
      <c r="C394" s="437"/>
      <c r="D394" s="63"/>
      <c r="E394" s="79" t="s">
        <v>145</v>
      </c>
      <c r="F394" s="79">
        <f t="shared" si="29"/>
        <v>1</v>
      </c>
      <c r="G394" s="63">
        <v>6</v>
      </c>
    </row>
    <row r="395" spans="1:8" ht="15.95" customHeight="1">
      <c r="A395" s="63">
        <f t="shared" si="28"/>
        <v>3930</v>
      </c>
      <c r="B395" s="65" t="s">
        <v>2419</v>
      </c>
      <c r="C395" s="437"/>
      <c r="D395" s="63"/>
      <c r="E395" s="79" t="s">
        <v>145</v>
      </c>
      <c r="F395" s="79">
        <f t="shared" si="29"/>
        <v>1</v>
      </c>
      <c r="G395" s="63">
        <v>6</v>
      </c>
    </row>
    <row r="396" spans="1:8" ht="15.95" customHeight="1">
      <c r="A396" s="63">
        <f t="shared" si="28"/>
        <v>3936</v>
      </c>
      <c r="B396" s="65" t="s">
        <v>2420</v>
      </c>
      <c r="C396" s="437"/>
      <c r="D396" s="63"/>
      <c r="E396" s="79" t="s">
        <v>145</v>
      </c>
      <c r="F396" s="79">
        <f t="shared" si="29"/>
        <v>1</v>
      </c>
      <c r="G396" s="63">
        <v>6</v>
      </c>
    </row>
    <row r="397" spans="1:8" ht="15.95" customHeight="1">
      <c r="A397" s="63">
        <f t="shared" si="28"/>
        <v>3942</v>
      </c>
      <c r="B397" s="65" t="s">
        <v>2421</v>
      </c>
      <c r="C397" s="437"/>
      <c r="D397" s="63"/>
      <c r="E397" s="79" t="s">
        <v>145</v>
      </c>
      <c r="F397" s="79">
        <f t="shared" si="29"/>
        <v>1</v>
      </c>
      <c r="G397" s="63">
        <v>6</v>
      </c>
    </row>
    <row r="398" spans="1:8" ht="15.95" customHeight="1">
      <c r="A398" s="63">
        <f t="shared" si="28"/>
        <v>3948</v>
      </c>
      <c r="B398" s="65" t="s">
        <v>2422</v>
      </c>
      <c r="C398" s="437"/>
      <c r="D398" s="63"/>
      <c r="E398" s="79" t="s">
        <v>145</v>
      </c>
      <c r="F398" s="79">
        <f t="shared" si="29"/>
        <v>1</v>
      </c>
      <c r="G398" s="63">
        <v>6</v>
      </c>
    </row>
    <row r="399" spans="1:8" ht="15.95" customHeight="1">
      <c r="A399" s="63">
        <f t="shared" si="28"/>
        <v>3954</v>
      </c>
      <c r="B399" s="65" t="s">
        <v>2423</v>
      </c>
      <c r="C399" s="437"/>
      <c r="D399" s="63"/>
      <c r="E399" s="79" t="s">
        <v>145</v>
      </c>
      <c r="F399" s="79">
        <f t="shared" si="29"/>
        <v>1</v>
      </c>
      <c r="G399" s="63">
        <v>6</v>
      </c>
    </row>
    <row r="400" spans="1:8" ht="15.95" customHeight="1">
      <c r="A400" s="63">
        <f t="shared" si="28"/>
        <v>3960</v>
      </c>
      <c r="B400" s="65" t="s">
        <v>2424</v>
      </c>
      <c r="C400" s="437"/>
      <c r="D400" s="63"/>
      <c r="E400" s="79" t="s">
        <v>145</v>
      </c>
      <c r="F400" s="79">
        <f t="shared" si="29"/>
        <v>1</v>
      </c>
      <c r="G400" s="63">
        <v>6</v>
      </c>
    </row>
    <row r="401" spans="1:7" ht="15.95" customHeight="1">
      <c r="A401" s="63">
        <f t="shared" si="28"/>
        <v>3966</v>
      </c>
      <c r="B401" s="65" t="s">
        <v>2425</v>
      </c>
      <c r="C401" s="437"/>
      <c r="D401" s="63"/>
      <c r="E401" s="79" t="s">
        <v>145</v>
      </c>
      <c r="F401" s="79">
        <f t="shared" si="29"/>
        <v>1</v>
      </c>
      <c r="G401" s="63">
        <v>6</v>
      </c>
    </row>
    <row r="402" spans="1:7" ht="15.95" customHeight="1">
      <c r="A402" s="63">
        <f t="shared" si="28"/>
        <v>3972</v>
      </c>
      <c r="B402" s="65" t="s">
        <v>2426</v>
      </c>
      <c r="C402" s="437"/>
      <c r="D402" s="63"/>
      <c r="E402" s="79" t="s">
        <v>145</v>
      </c>
      <c r="F402" s="79">
        <f t="shared" si="29"/>
        <v>1</v>
      </c>
      <c r="G402" s="63">
        <v>6</v>
      </c>
    </row>
    <row r="403" spans="1:7" ht="15.95" customHeight="1">
      <c r="A403" s="63">
        <f t="shared" si="28"/>
        <v>3978</v>
      </c>
      <c r="B403" s="65" t="s">
        <v>2427</v>
      </c>
      <c r="C403" s="437"/>
      <c r="D403" s="63"/>
      <c r="E403" s="79" t="s">
        <v>145</v>
      </c>
      <c r="F403" s="79">
        <f t="shared" si="29"/>
        <v>1</v>
      </c>
      <c r="G403" s="63">
        <v>6</v>
      </c>
    </row>
    <row r="404" spans="1:7" ht="15.95" customHeight="1">
      <c r="A404" s="63">
        <f t="shared" si="28"/>
        <v>3984</v>
      </c>
      <c r="B404" s="65" t="s">
        <v>2428</v>
      </c>
      <c r="C404" s="437"/>
      <c r="D404" s="63"/>
      <c r="E404" s="79" t="s">
        <v>145</v>
      </c>
      <c r="F404" s="79">
        <f t="shared" si="29"/>
        <v>1</v>
      </c>
      <c r="G404" s="63">
        <v>6</v>
      </c>
    </row>
    <row r="405" spans="1:7" ht="15.95" customHeight="1">
      <c r="A405" s="63">
        <f t="shared" si="28"/>
        <v>3990</v>
      </c>
      <c r="B405" s="65" t="s">
        <v>2429</v>
      </c>
      <c r="C405" s="437"/>
      <c r="D405" s="63"/>
      <c r="E405" s="79" t="s">
        <v>145</v>
      </c>
      <c r="F405" s="79">
        <f t="shared" si="29"/>
        <v>1</v>
      </c>
      <c r="G405" s="63">
        <v>6</v>
      </c>
    </row>
    <row r="406" spans="1:7" ht="15.95" customHeight="1">
      <c r="A406" s="63">
        <f t="shared" si="28"/>
        <v>3996</v>
      </c>
      <c r="B406" s="65" t="s">
        <v>2430</v>
      </c>
      <c r="C406" s="437"/>
      <c r="D406" s="63"/>
      <c r="E406" s="79" t="s">
        <v>145</v>
      </c>
      <c r="F406" s="79">
        <f t="shared" si="29"/>
        <v>1</v>
      </c>
      <c r="G406" s="63">
        <v>6</v>
      </c>
    </row>
    <row r="407" spans="1:7" ht="15.95" customHeight="1">
      <c r="A407" s="63">
        <f t="shared" si="28"/>
        <v>4002</v>
      </c>
      <c r="B407" s="65" t="s">
        <v>2431</v>
      </c>
      <c r="C407" s="437"/>
      <c r="D407" s="63"/>
      <c r="E407" s="79" t="s">
        <v>145</v>
      </c>
      <c r="F407" s="79">
        <f t="shared" si="29"/>
        <v>1</v>
      </c>
      <c r="G407" s="63">
        <v>6</v>
      </c>
    </row>
    <row r="408" spans="1:7" ht="15.95" customHeight="1">
      <c r="A408" s="63">
        <f t="shared" si="28"/>
        <v>4008</v>
      </c>
      <c r="B408" s="65" t="s">
        <v>2432</v>
      </c>
      <c r="C408" s="437"/>
      <c r="D408" s="63"/>
      <c r="E408" s="79" t="s">
        <v>145</v>
      </c>
      <c r="F408" s="79">
        <f t="shared" si="29"/>
        <v>1</v>
      </c>
      <c r="G408" s="63">
        <v>6</v>
      </c>
    </row>
    <row r="409" spans="1:7" ht="15.95" customHeight="1">
      <c r="A409" s="63">
        <f t="shared" si="28"/>
        <v>4014</v>
      </c>
      <c r="B409" s="65" t="s">
        <v>2433</v>
      </c>
      <c r="C409" s="437"/>
      <c r="D409" s="63"/>
      <c r="E409" s="79" t="s">
        <v>145</v>
      </c>
      <c r="F409" s="79">
        <f t="shared" si="29"/>
        <v>1</v>
      </c>
      <c r="G409" s="63">
        <v>6</v>
      </c>
    </row>
    <row r="410" spans="1:7" ht="15.95" customHeight="1">
      <c r="A410" s="63">
        <f t="shared" si="28"/>
        <v>4020</v>
      </c>
      <c r="B410" s="65" t="s">
        <v>2434</v>
      </c>
      <c r="C410" s="437"/>
      <c r="D410" s="63"/>
      <c r="E410" s="79" t="s">
        <v>145</v>
      </c>
      <c r="F410" s="79">
        <f t="shared" si="29"/>
        <v>1</v>
      </c>
      <c r="G410" s="63">
        <v>6</v>
      </c>
    </row>
    <row r="411" spans="1:7" ht="15.95" customHeight="1">
      <c r="A411" s="63">
        <f t="shared" si="28"/>
        <v>4026</v>
      </c>
      <c r="B411" s="65" t="s">
        <v>2435</v>
      </c>
      <c r="C411" s="437"/>
      <c r="D411" s="63"/>
      <c r="E411" s="79" t="s">
        <v>145</v>
      </c>
      <c r="F411" s="79">
        <f t="shared" si="29"/>
        <v>1</v>
      </c>
      <c r="G411" s="63">
        <v>6</v>
      </c>
    </row>
    <row r="412" spans="1:7" ht="15.95" customHeight="1">
      <c r="A412" s="63">
        <f t="shared" si="28"/>
        <v>4032</v>
      </c>
      <c r="B412" s="65" t="s">
        <v>2436</v>
      </c>
      <c r="C412" s="437"/>
      <c r="D412" s="63"/>
      <c r="E412" s="79" t="s">
        <v>145</v>
      </c>
      <c r="F412" s="79">
        <f t="shared" si="29"/>
        <v>1</v>
      </c>
      <c r="G412" s="63">
        <v>6</v>
      </c>
    </row>
    <row r="413" spans="1:7" ht="15.95" customHeight="1">
      <c r="A413" s="63">
        <f t="shared" si="28"/>
        <v>4038</v>
      </c>
      <c r="B413" s="65" t="s">
        <v>2437</v>
      </c>
      <c r="C413" s="437"/>
      <c r="D413" s="63"/>
      <c r="E413" s="79" t="s">
        <v>145</v>
      </c>
      <c r="F413" s="79">
        <f t="shared" si="29"/>
        <v>1</v>
      </c>
      <c r="G413" s="63">
        <v>6</v>
      </c>
    </row>
    <row r="414" spans="1:7" ht="15.95" customHeight="1">
      <c r="A414" s="63">
        <f t="shared" si="28"/>
        <v>4044</v>
      </c>
      <c r="B414" s="65" t="s">
        <v>2438</v>
      </c>
      <c r="C414" s="437"/>
      <c r="D414" s="63"/>
      <c r="E414" s="79" t="s">
        <v>145</v>
      </c>
      <c r="F414" s="79">
        <f t="shared" si="29"/>
        <v>1</v>
      </c>
      <c r="G414" s="63">
        <v>6</v>
      </c>
    </row>
    <row r="415" spans="1:7" ht="15.95" customHeight="1">
      <c r="A415" s="63">
        <f t="shared" si="28"/>
        <v>4050</v>
      </c>
      <c r="B415" s="65" t="s">
        <v>2439</v>
      </c>
      <c r="C415" s="437"/>
      <c r="D415" s="63"/>
      <c r="E415" s="79" t="s">
        <v>145</v>
      </c>
      <c r="F415" s="79">
        <f t="shared" si="29"/>
        <v>1</v>
      </c>
      <c r="G415" s="63">
        <v>6</v>
      </c>
    </row>
    <row r="416" spans="1:7" ht="15.95" customHeight="1">
      <c r="A416" s="63">
        <f t="shared" si="28"/>
        <v>4056</v>
      </c>
      <c r="B416" s="65" t="s">
        <v>2440</v>
      </c>
      <c r="C416" s="437"/>
      <c r="D416" s="62"/>
      <c r="E416" s="79" t="s">
        <v>677</v>
      </c>
      <c r="F416" s="79">
        <f t="shared" si="29"/>
        <v>2</v>
      </c>
      <c r="G416" s="63">
        <v>1</v>
      </c>
    </row>
    <row r="417" spans="1:9" ht="15.95" customHeight="1">
      <c r="A417" s="63">
        <f t="shared" si="28"/>
        <v>4058</v>
      </c>
      <c r="B417" s="65" t="s">
        <v>2441</v>
      </c>
      <c r="C417" s="437"/>
      <c r="D417" s="62"/>
      <c r="E417" s="79" t="s">
        <v>145</v>
      </c>
      <c r="F417" s="79">
        <f>IF(OR(E417="U16", E417="S16"),1,IF(E417="TS",6,2))</f>
        <v>1</v>
      </c>
      <c r="G417" s="63">
        <v>1</v>
      </c>
    </row>
    <row r="418" spans="1:9" ht="15.95" customHeight="1">
      <c r="A418" s="63">
        <f t="shared" si="28"/>
        <v>4059</v>
      </c>
      <c r="B418" s="160"/>
      <c r="C418" s="62"/>
      <c r="D418" s="62"/>
      <c r="E418" s="79" t="s">
        <v>145</v>
      </c>
      <c r="F418" s="79">
        <f>IF(OR(E418="U16", E418="S16"),1,IF(E418="TS",6,2))</f>
        <v>1</v>
      </c>
      <c r="G418" s="63">
        <v>1</v>
      </c>
    </row>
    <row r="419" spans="1:9" ht="15.95" customHeight="1" thickBot="1">
      <c r="A419" s="479" t="s">
        <v>1523</v>
      </c>
      <c r="B419" s="480"/>
      <c r="C419" s="480"/>
      <c r="D419" s="480"/>
      <c r="E419" s="480"/>
      <c r="F419" s="480"/>
      <c r="G419" s="481"/>
    </row>
    <row r="420" spans="1:9" ht="15.95" customHeight="1">
      <c r="A420" s="63">
        <f>A418+(F418*G418)</f>
        <v>4060</v>
      </c>
      <c r="B420" s="177" t="s">
        <v>820</v>
      </c>
      <c r="C420" s="437" t="s">
        <v>2442</v>
      </c>
      <c r="D420" s="63"/>
      <c r="E420" s="79" t="s">
        <v>145</v>
      </c>
      <c r="F420" s="79">
        <f t="shared" ref="F420:F428" si="30">IF(OR(E420="U16", E420="S16"),1,IF(E420="TS",6,2))</f>
        <v>1</v>
      </c>
      <c r="G420" s="63">
        <v>1</v>
      </c>
    </row>
    <row r="421" spans="1:9" ht="15.95" customHeight="1">
      <c r="A421" s="63">
        <f t="shared" ref="A421:A460" si="31">A420+(F420*G420)</f>
        <v>4061</v>
      </c>
      <c r="B421" s="65" t="s">
        <v>821</v>
      </c>
      <c r="C421" s="437" t="s">
        <v>2442</v>
      </c>
      <c r="D421" s="63"/>
      <c r="E421" s="79" t="s">
        <v>145</v>
      </c>
      <c r="F421" s="79">
        <f t="shared" si="30"/>
        <v>1</v>
      </c>
      <c r="G421" s="63">
        <v>1</v>
      </c>
    </row>
    <row r="422" spans="1:9" ht="15.95" customHeight="1">
      <c r="A422" s="63">
        <f t="shared" si="31"/>
        <v>4062</v>
      </c>
      <c r="B422" s="65" t="s">
        <v>822</v>
      </c>
      <c r="C422" s="437" t="s">
        <v>2443</v>
      </c>
      <c r="D422" s="63"/>
      <c r="E422" s="79" t="s">
        <v>145</v>
      </c>
      <c r="F422" s="79">
        <f t="shared" si="30"/>
        <v>1</v>
      </c>
      <c r="G422" s="63">
        <v>1</v>
      </c>
    </row>
    <row r="423" spans="1:9" ht="15.95" customHeight="1" thickBot="1">
      <c r="A423" s="438">
        <f t="shared" si="31"/>
        <v>4063</v>
      </c>
      <c r="B423" s="118"/>
      <c r="C423" s="438"/>
      <c r="D423" s="438"/>
      <c r="E423" s="82" t="s">
        <v>145</v>
      </c>
      <c r="F423" s="82">
        <f t="shared" si="30"/>
        <v>1</v>
      </c>
      <c r="G423" s="438">
        <v>1</v>
      </c>
    </row>
    <row r="424" spans="1:9" ht="15.95" customHeight="1">
      <c r="A424" s="462">
        <f>A423+(F423*G423)</f>
        <v>4064</v>
      </c>
      <c r="B424" s="534" t="s">
        <v>2444</v>
      </c>
      <c r="C424" s="460" t="s">
        <v>2445</v>
      </c>
      <c r="D424" s="463"/>
      <c r="E424" s="464" t="s">
        <v>111</v>
      </c>
      <c r="F424" s="464">
        <f t="shared" si="30"/>
        <v>2</v>
      </c>
      <c r="G424" s="465">
        <v>1</v>
      </c>
      <c r="I424" s="66" t="s">
        <v>1642</v>
      </c>
    </row>
    <row r="425" spans="1:9" ht="15.95" customHeight="1">
      <c r="A425" s="466">
        <f>A424+(F424*G424)</f>
        <v>4066</v>
      </c>
      <c r="B425" s="535"/>
      <c r="C425" s="357" t="s">
        <v>2446</v>
      </c>
      <c r="D425" s="440"/>
      <c r="E425" s="163" t="s">
        <v>145</v>
      </c>
      <c r="F425" s="163">
        <v>1</v>
      </c>
      <c r="G425" s="467">
        <v>1</v>
      </c>
    </row>
    <row r="426" spans="1:9" ht="15.95" customHeight="1">
      <c r="A426" s="466">
        <f>A425+(F425*G425)</f>
        <v>4067</v>
      </c>
      <c r="B426" s="535"/>
      <c r="C426" s="357" t="s">
        <v>2447</v>
      </c>
      <c r="D426" s="440"/>
      <c r="E426" s="163" t="s">
        <v>145</v>
      </c>
      <c r="F426" s="163">
        <f t="shared" si="30"/>
        <v>1</v>
      </c>
      <c r="G426" s="467">
        <v>1</v>
      </c>
    </row>
    <row r="427" spans="1:9" ht="15.95" customHeight="1">
      <c r="A427" s="466">
        <f>A426+(F426*G426)</f>
        <v>4068</v>
      </c>
      <c r="B427" s="535"/>
      <c r="C427" s="357" t="s">
        <v>2448</v>
      </c>
      <c r="D427" s="440"/>
      <c r="E427" s="163" t="s">
        <v>1521</v>
      </c>
      <c r="F427" s="163">
        <f>IF(OR(E427="U16", E427="S16"),1,IF(E427="TS",6,2))</f>
        <v>2</v>
      </c>
      <c r="G427" s="467">
        <v>1</v>
      </c>
    </row>
    <row r="428" spans="1:9" ht="15.95" customHeight="1" thickBot="1">
      <c r="A428" s="468">
        <f>A427+(F427*G427)</f>
        <v>4070</v>
      </c>
      <c r="B428" s="536"/>
      <c r="C428" s="461" t="s">
        <v>2449</v>
      </c>
      <c r="D428" s="469"/>
      <c r="E428" s="470" t="s">
        <v>1521</v>
      </c>
      <c r="F428" s="470">
        <f t="shared" si="30"/>
        <v>2</v>
      </c>
      <c r="G428" s="471">
        <v>1</v>
      </c>
    </row>
    <row r="429" spans="1:9" ht="15.95" customHeight="1">
      <c r="A429" s="439">
        <f t="shared" si="31"/>
        <v>4072</v>
      </c>
      <c r="B429" s="160" t="s">
        <v>2450</v>
      </c>
      <c r="C429" s="439"/>
      <c r="D429" s="439"/>
      <c r="E429" s="176" t="s">
        <v>145</v>
      </c>
      <c r="F429" s="176">
        <f t="shared" ref="F429:F459" si="32">IF(OR(E429="U16", E429="S16"),1,IF(E429="TS",6,2))</f>
        <v>1</v>
      </c>
      <c r="G429" s="439">
        <v>8</v>
      </c>
    </row>
    <row r="430" spans="1:9" ht="15.95" customHeight="1">
      <c r="A430" s="63">
        <f t="shared" si="31"/>
        <v>4080</v>
      </c>
      <c r="B430" s="65" t="s">
        <v>2451</v>
      </c>
      <c r="C430" s="437"/>
      <c r="D430" s="63"/>
      <c r="E430" s="79" t="s">
        <v>145</v>
      </c>
      <c r="F430" s="79">
        <f t="shared" si="32"/>
        <v>1</v>
      </c>
      <c r="G430" s="63">
        <v>8</v>
      </c>
    </row>
    <row r="431" spans="1:9" ht="15.95" customHeight="1">
      <c r="A431" s="63">
        <f t="shared" si="31"/>
        <v>4088</v>
      </c>
      <c r="B431" s="65" t="s">
        <v>2452</v>
      </c>
      <c r="C431" s="437"/>
      <c r="D431" s="63"/>
      <c r="E431" s="79" t="s">
        <v>145</v>
      </c>
      <c r="F431" s="79">
        <f t="shared" si="32"/>
        <v>1</v>
      </c>
      <c r="G431" s="63">
        <v>8</v>
      </c>
    </row>
    <row r="432" spans="1:9" ht="15.95" customHeight="1">
      <c r="A432" s="63">
        <f t="shared" si="31"/>
        <v>4096</v>
      </c>
      <c r="B432" s="65" t="s">
        <v>2453</v>
      </c>
      <c r="C432" s="437"/>
      <c r="D432" s="63"/>
      <c r="E432" s="79" t="s">
        <v>145</v>
      </c>
      <c r="F432" s="79">
        <f t="shared" si="32"/>
        <v>1</v>
      </c>
      <c r="G432" s="63">
        <v>8</v>
      </c>
    </row>
    <row r="433" spans="1:7" ht="15.95" customHeight="1">
      <c r="A433" s="63">
        <f t="shared" si="31"/>
        <v>4104</v>
      </c>
      <c r="B433" s="65" t="s">
        <v>2454</v>
      </c>
      <c r="C433" s="437"/>
      <c r="D433" s="63"/>
      <c r="E433" s="79" t="s">
        <v>145</v>
      </c>
      <c r="F433" s="79">
        <f t="shared" si="32"/>
        <v>1</v>
      </c>
      <c r="G433" s="63">
        <v>8</v>
      </c>
    </row>
    <row r="434" spans="1:7" ht="15.95" customHeight="1">
      <c r="A434" s="63">
        <f t="shared" si="31"/>
        <v>4112</v>
      </c>
      <c r="B434" s="65" t="s">
        <v>2455</v>
      </c>
      <c r="C434" s="437"/>
      <c r="D434" s="63"/>
      <c r="E434" s="79" t="s">
        <v>145</v>
      </c>
      <c r="F434" s="79">
        <f t="shared" si="32"/>
        <v>1</v>
      </c>
      <c r="G434" s="63">
        <v>8</v>
      </c>
    </row>
    <row r="435" spans="1:7" ht="15.95" customHeight="1">
      <c r="A435" s="63">
        <f t="shared" si="31"/>
        <v>4120</v>
      </c>
      <c r="B435" s="65" t="s">
        <v>2456</v>
      </c>
      <c r="C435" s="437"/>
      <c r="D435" s="63"/>
      <c r="E435" s="79" t="s">
        <v>145</v>
      </c>
      <c r="F435" s="79">
        <f t="shared" si="32"/>
        <v>1</v>
      </c>
      <c r="G435" s="63">
        <v>8</v>
      </c>
    </row>
    <row r="436" spans="1:7" ht="15.95" customHeight="1">
      <c r="A436" s="63">
        <f t="shared" si="31"/>
        <v>4128</v>
      </c>
      <c r="B436" s="65" t="s">
        <v>2457</v>
      </c>
      <c r="C436" s="437"/>
      <c r="D436" s="63"/>
      <c r="E436" s="79" t="s">
        <v>145</v>
      </c>
      <c r="F436" s="79">
        <f t="shared" si="32"/>
        <v>1</v>
      </c>
      <c r="G436" s="63">
        <v>8</v>
      </c>
    </row>
    <row r="437" spans="1:7" ht="15.95" customHeight="1">
      <c r="A437" s="63">
        <f t="shared" si="31"/>
        <v>4136</v>
      </c>
      <c r="B437" s="65" t="s">
        <v>2458</v>
      </c>
      <c r="C437" s="437"/>
      <c r="D437" s="63"/>
      <c r="E437" s="79" t="s">
        <v>145</v>
      </c>
      <c r="F437" s="79">
        <f t="shared" si="32"/>
        <v>1</v>
      </c>
      <c r="G437" s="63">
        <v>8</v>
      </c>
    </row>
    <row r="438" spans="1:7" ht="15.95" customHeight="1">
      <c r="A438" s="63">
        <f t="shared" si="31"/>
        <v>4144</v>
      </c>
      <c r="B438" s="65" t="s">
        <v>2459</v>
      </c>
      <c r="C438" s="437"/>
      <c r="D438" s="63"/>
      <c r="E438" s="79" t="s">
        <v>145</v>
      </c>
      <c r="F438" s="79">
        <f t="shared" si="32"/>
        <v>1</v>
      </c>
      <c r="G438" s="63">
        <v>8</v>
      </c>
    </row>
    <row r="439" spans="1:7" ht="15.95" customHeight="1">
      <c r="A439" s="63">
        <f t="shared" si="31"/>
        <v>4152</v>
      </c>
      <c r="B439" s="65" t="s">
        <v>2460</v>
      </c>
      <c r="C439" s="437"/>
      <c r="D439" s="63"/>
      <c r="E439" s="79" t="s">
        <v>145</v>
      </c>
      <c r="F439" s="79">
        <f t="shared" si="32"/>
        <v>1</v>
      </c>
      <c r="G439" s="63">
        <v>8</v>
      </c>
    </row>
    <row r="440" spans="1:7" ht="15.95" customHeight="1">
      <c r="A440" s="63">
        <f t="shared" si="31"/>
        <v>4160</v>
      </c>
      <c r="B440" s="65" t="s">
        <v>2461</v>
      </c>
      <c r="C440" s="437"/>
      <c r="D440" s="63"/>
      <c r="E440" s="79" t="s">
        <v>145</v>
      </c>
      <c r="F440" s="79">
        <f t="shared" si="32"/>
        <v>1</v>
      </c>
      <c r="G440" s="63">
        <v>8</v>
      </c>
    </row>
    <row r="441" spans="1:7" ht="15.95" customHeight="1">
      <c r="A441" s="63">
        <f t="shared" si="31"/>
        <v>4168</v>
      </c>
      <c r="B441" s="65" t="s">
        <v>2462</v>
      </c>
      <c r="C441" s="437"/>
      <c r="D441" s="63"/>
      <c r="E441" s="79" t="s">
        <v>145</v>
      </c>
      <c r="F441" s="79">
        <f t="shared" si="32"/>
        <v>1</v>
      </c>
      <c r="G441" s="63">
        <v>8</v>
      </c>
    </row>
    <row r="442" spans="1:7" ht="15.95" customHeight="1">
      <c r="A442" s="63">
        <f t="shared" si="31"/>
        <v>4176</v>
      </c>
      <c r="B442" s="65" t="s">
        <v>2463</v>
      </c>
      <c r="C442" s="437"/>
      <c r="D442" s="63"/>
      <c r="E442" s="79" t="s">
        <v>145</v>
      </c>
      <c r="F442" s="79">
        <f t="shared" si="32"/>
        <v>1</v>
      </c>
      <c r="G442" s="63">
        <v>8</v>
      </c>
    </row>
    <row r="443" spans="1:7" ht="15.95" customHeight="1">
      <c r="A443" s="63">
        <f t="shared" si="31"/>
        <v>4184</v>
      </c>
      <c r="B443" s="65" t="s">
        <v>2464</v>
      </c>
      <c r="C443" s="437"/>
      <c r="D443" s="63"/>
      <c r="E443" s="79" t="s">
        <v>145</v>
      </c>
      <c r="F443" s="79">
        <f t="shared" si="32"/>
        <v>1</v>
      </c>
      <c r="G443" s="63">
        <v>8</v>
      </c>
    </row>
    <row r="444" spans="1:7" ht="15.95" customHeight="1">
      <c r="A444" s="63">
        <f t="shared" si="31"/>
        <v>4192</v>
      </c>
      <c r="B444" s="65" t="s">
        <v>2465</v>
      </c>
      <c r="C444" s="437"/>
      <c r="D444" s="63"/>
      <c r="E444" s="79" t="s">
        <v>145</v>
      </c>
      <c r="F444" s="79">
        <f t="shared" si="32"/>
        <v>1</v>
      </c>
      <c r="G444" s="63">
        <v>8</v>
      </c>
    </row>
    <row r="445" spans="1:7" ht="15.95" customHeight="1">
      <c r="A445" s="63">
        <f t="shared" si="31"/>
        <v>4200</v>
      </c>
      <c r="B445" s="65" t="s">
        <v>2466</v>
      </c>
      <c r="C445" s="437"/>
      <c r="D445" s="63"/>
      <c r="E445" s="79" t="s">
        <v>145</v>
      </c>
      <c r="F445" s="79">
        <f t="shared" si="32"/>
        <v>1</v>
      </c>
      <c r="G445" s="63">
        <v>8</v>
      </c>
    </row>
    <row r="446" spans="1:7" ht="15.95" customHeight="1">
      <c r="A446" s="63">
        <f t="shared" si="31"/>
        <v>4208</v>
      </c>
      <c r="B446" s="65" t="s">
        <v>2467</v>
      </c>
      <c r="C446" s="437"/>
      <c r="D446" s="63"/>
      <c r="E446" s="79" t="s">
        <v>145</v>
      </c>
      <c r="F446" s="79">
        <f t="shared" si="32"/>
        <v>1</v>
      </c>
      <c r="G446" s="63">
        <v>8</v>
      </c>
    </row>
    <row r="447" spans="1:7" ht="15.95" customHeight="1">
      <c r="A447" s="63">
        <f t="shared" si="31"/>
        <v>4216</v>
      </c>
      <c r="B447" s="65" t="s">
        <v>2468</v>
      </c>
      <c r="C447" s="437"/>
      <c r="D447" s="63"/>
      <c r="E447" s="79" t="s">
        <v>145</v>
      </c>
      <c r="F447" s="79">
        <f t="shared" si="32"/>
        <v>1</v>
      </c>
      <c r="G447" s="63">
        <v>8</v>
      </c>
    </row>
    <row r="448" spans="1:7" ht="15.95" customHeight="1">
      <c r="A448" s="63">
        <f t="shared" si="31"/>
        <v>4224</v>
      </c>
      <c r="B448" s="65" t="s">
        <v>2469</v>
      </c>
      <c r="C448" s="437"/>
      <c r="D448" s="63"/>
      <c r="E448" s="79" t="s">
        <v>145</v>
      </c>
      <c r="F448" s="79">
        <f t="shared" si="32"/>
        <v>1</v>
      </c>
      <c r="G448" s="63">
        <v>8</v>
      </c>
    </row>
    <row r="449" spans="1:8" ht="15.95" customHeight="1">
      <c r="A449" s="63">
        <f t="shared" si="31"/>
        <v>4232</v>
      </c>
      <c r="B449" s="65" t="s">
        <v>2470</v>
      </c>
      <c r="C449" s="437"/>
      <c r="D449" s="63"/>
      <c r="E449" s="79" t="s">
        <v>145</v>
      </c>
      <c r="F449" s="79">
        <f t="shared" si="32"/>
        <v>1</v>
      </c>
      <c r="G449" s="63">
        <v>8</v>
      </c>
    </row>
    <row r="450" spans="1:8" ht="15.95" customHeight="1">
      <c r="A450" s="63">
        <f t="shared" si="31"/>
        <v>4240</v>
      </c>
      <c r="B450" s="65" t="s">
        <v>2471</v>
      </c>
      <c r="C450" s="437"/>
      <c r="D450" s="63"/>
      <c r="E450" s="79" t="s">
        <v>145</v>
      </c>
      <c r="F450" s="79">
        <f t="shared" si="32"/>
        <v>1</v>
      </c>
      <c r="G450" s="63">
        <v>8</v>
      </c>
    </row>
    <row r="451" spans="1:8" ht="15.95" customHeight="1">
      <c r="A451" s="63">
        <f t="shared" si="31"/>
        <v>4248</v>
      </c>
      <c r="B451" s="65" t="s">
        <v>2472</v>
      </c>
      <c r="C451" s="437"/>
      <c r="D451" s="63"/>
      <c r="E451" s="79" t="s">
        <v>145</v>
      </c>
      <c r="F451" s="79">
        <f t="shared" si="32"/>
        <v>1</v>
      </c>
      <c r="G451" s="63">
        <v>8</v>
      </c>
    </row>
    <row r="452" spans="1:8" ht="15.95" customHeight="1">
      <c r="A452" s="63">
        <f t="shared" si="31"/>
        <v>4256</v>
      </c>
      <c r="B452" s="65" t="s">
        <v>2473</v>
      </c>
      <c r="C452" s="437"/>
      <c r="D452" s="63"/>
      <c r="E452" s="79" t="s">
        <v>145</v>
      </c>
      <c r="F452" s="79">
        <f t="shared" si="32"/>
        <v>1</v>
      </c>
      <c r="G452" s="63">
        <v>8</v>
      </c>
    </row>
    <row r="453" spans="1:8" ht="15.95" customHeight="1">
      <c r="A453" s="63">
        <f t="shared" si="31"/>
        <v>4264</v>
      </c>
      <c r="B453" s="65" t="s">
        <v>2474</v>
      </c>
      <c r="C453" s="437"/>
      <c r="D453" s="63"/>
      <c r="E453" s="79" t="s">
        <v>145</v>
      </c>
      <c r="F453" s="79">
        <f t="shared" si="32"/>
        <v>1</v>
      </c>
      <c r="G453" s="63">
        <v>8</v>
      </c>
    </row>
    <row r="454" spans="1:8" ht="15.95" customHeight="1">
      <c r="A454" s="63">
        <f t="shared" si="31"/>
        <v>4272</v>
      </c>
      <c r="B454" s="65" t="s">
        <v>2475</v>
      </c>
      <c r="C454" s="437"/>
      <c r="D454" s="63"/>
      <c r="E454" s="79" t="s">
        <v>145</v>
      </c>
      <c r="F454" s="79">
        <f t="shared" si="32"/>
        <v>1</v>
      </c>
      <c r="G454" s="63">
        <v>8</v>
      </c>
    </row>
    <row r="455" spans="1:8" ht="15.95" customHeight="1">
      <c r="A455" s="63">
        <f t="shared" si="31"/>
        <v>4280</v>
      </c>
      <c r="B455" s="65" t="s">
        <v>2476</v>
      </c>
      <c r="C455" s="437"/>
      <c r="D455" s="63"/>
      <c r="E455" s="79" t="s">
        <v>145</v>
      </c>
      <c r="F455" s="79">
        <f t="shared" si="32"/>
        <v>1</v>
      </c>
      <c r="G455" s="63">
        <v>8</v>
      </c>
    </row>
    <row r="456" spans="1:8" ht="15.95" customHeight="1">
      <c r="A456" s="63">
        <f t="shared" si="31"/>
        <v>4288</v>
      </c>
      <c r="B456" s="65" t="s">
        <v>2477</v>
      </c>
      <c r="C456" s="437"/>
      <c r="D456" s="63"/>
      <c r="E456" s="79" t="s">
        <v>145</v>
      </c>
      <c r="F456" s="79">
        <f t="shared" si="32"/>
        <v>1</v>
      </c>
      <c r="G456" s="63">
        <v>8</v>
      </c>
    </row>
    <row r="457" spans="1:8" ht="15.95" customHeight="1">
      <c r="A457" s="63">
        <f t="shared" si="31"/>
        <v>4296</v>
      </c>
      <c r="B457" s="65" t="s">
        <v>2478</v>
      </c>
      <c r="C457" s="437"/>
      <c r="D457" s="63"/>
      <c r="E457" s="79" t="s">
        <v>145</v>
      </c>
      <c r="F457" s="79">
        <f t="shared" si="32"/>
        <v>1</v>
      </c>
      <c r="G457" s="63">
        <v>8</v>
      </c>
    </row>
    <row r="458" spans="1:8" ht="15.95" customHeight="1">
      <c r="A458" s="63">
        <f t="shared" si="31"/>
        <v>4304</v>
      </c>
      <c r="B458" s="65" t="s">
        <v>2479</v>
      </c>
      <c r="C458" s="437"/>
      <c r="D458" s="63"/>
      <c r="E458" s="79" t="s">
        <v>145</v>
      </c>
      <c r="F458" s="79">
        <f t="shared" si="32"/>
        <v>1</v>
      </c>
      <c r="G458" s="63">
        <v>8</v>
      </c>
    </row>
    <row r="459" spans="1:8" ht="15.95" customHeight="1">
      <c r="A459" s="63">
        <f t="shared" si="31"/>
        <v>4312</v>
      </c>
      <c r="B459" s="65" t="s">
        <v>2480</v>
      </c>
      <c r="C459" s="437"/>
      <c r="D459" s="63"/>
      <c r="E459" s="79" t="s">
        <v>145</v>
      </c>
      <c r="F459" s="79">
        <f t="shared" si="32"/>
        <v>1</v>
      </c>
      <c r="G459" s="63">
        <v>8</v>
      </c>
    </row>
    <row r="460" spans="1:8" ht="15.95" customHeight="1" thickBot="1">
      <c r="A460" s="63">
        <f t="shared" si="31"/>
        <v>4320</v>
      </c>
      <c r="B460" s="65"/>
      <c r="C460" s="63"/>
      <c r="D460" s="63"/>
      <c r="E460" s="79" t="s">
        <v>145</v>
      </c>
      <c r="F460" s="79">
        <f>IF(OR(E460="U16", E460="S16"),1,IF(E460="TS",6,2))</f>
        <v>1</v>
      </c>
      <c r="G460" s="63">
        <v>40</v>
      </c>
    </row>
    <row r="461" spans="1:8" ht="15.95" customHeight="1" thickBot="1">
      <c r="A461" s="503" t="s">
        <v>1758</v>
      </c>
      <c r="B461" s="504"/>
      <c r="C461" s="504"/>
      <c r="D461" s="504"/>
      <c r="E461" s="504"/>
      <c r="F461" s="504"/>
      <c r="G461" s="505"/>
    </row>
    <row r="462" spans="1:8" ht="15.95" customHeight="1">
      <c r="A462" s="161">
        <f>A460+(F460*G460)</f>
        <v>4360</v>
      </c>
      <c r="B462" s="65" t="s">
        <v>820</v>
      </c>
      <c r="C462" s="178" t="s">
        <v>2442</v>
      </c>
      <c r="D462" s="63"/>
      <c r="E462" s="79" t="s">
        <v>145</v>
      </c>
      <c r="F462" s="79">
        <f>IF(OR(E462="U16", E462="S16"),1,IF(E462="TS",6,2))</f>
        <v>1</v>
      </c>
      <c r="G462" s="97">
        <v>1</v>
      </c>
      <c r="H462" s="60">
        <v>4500</v>
      </c>
    </row>
    <row r="463" spans="1:8" ht="15.95" customHeight="1">
      <c r="A463" s="161">
        <f>A462+(F462*G462)</f>
        <v>4361</v>
      </c>
      <c r="B463" s="65" t="s">
        <v>821</v>
      </c>
      <c r="C463" s="437" t="s">
        <v>2442</v>
      </c>
      <c r="D463" s="63"/>
      <c r="E463" s="79" t="s">
        <v>145</v>
      </c>
      <c r="F463" s="79">
        <f>IF(OR(E463="U16", E463="S16"),1,IF(E463="TS",6,2))</f>
        <v>1</v>
      </c>
      <c r="G463" s="97">
        <v>1</v>
      </c>
    </row>
    <row r="464" spans="1:8" ht="15.95" customHeight="1">
      <c r="A464" s="161">
        <f>A463+(F463*G463)</f>
        <v>4362</v>
      </c>
      <c r="B464" s="65" t="s">
        <v>822</v>
      </c>
      <c r="C464" s="437" t="s">
        <v>2442</v>
      </c>
      <c r="D464" s="63"/>
      <c r="E464" s="79" t="s">
        <v>145</v>
      </c>
      <c r="F464" s="79">
        <f>IF(OR(E464="U16", E464="S16"),1,IF(E464="TS",6,2))</f>
        <v>1</v>
      </c>
      <c r="G464" s="97">
        <v>1</v>
      </c>
    </row>
    <row r="465" spans="1:9" ht="15.95" customHeight="1">
      <c r="A465" s="161">
        <f>A464+(F464*G464)</f>
        <v>4363</v>
      </c>
      <c r="B465" s="65"/>
      <c r="C465" s="63"/>
      <c r="D465" s="63"/>
      <c r="E465" s="79" t="s">
        <v>145</v>
      </c>
      <c r="F465" s="79">
        <f>IF(OR(E465="U16", E465="S16"),1,IF(E465="TS",6,2))</f>
        <v>1</v>
      </c>
      <c r="G465" s="97">
        <v>1</v>
      </c>
    </row>
    <row r="466" spans="1:9" ht="15.95" customHeight="1">
      <c r="A466" s="483" t="s">
        <v>933</v>
      </c>
      <c r="B466" s="484"/>
      <c r="C466" s="484"/>
      <c r="D466" s="484"/>
      <c r="E466" s="484"/>
      <c r="F466" s="484"/>
      <c r="G466" s="485"/>
    </row>
    <row r="467" spans="1:9" ht="15.95" customHeight="1">
      <c r="A467" s="165">
        <f>A465+(F465*G465)</f>
        <v>4364</v>
      </c>
      <c r="B467" s="166" t="s">
        <v>819</v>
      </c>
      <c r="C467" s="167"/>
      <c r="D467" s="167"/>
      <c r="E467" s="167" t="s">
        <v>111</v>
      </c>
      <c r="F467" s="167">
        <f t="shared" ref="F467:F474" si="33">IF(OR(E467="U16", E467="S16"),1,IF(E467="TS",6,2))</f>
        <v>2</v>
      </c>
      <c r="G467" s="168">
        <v>1</v>
      </c>
    </row>
    <row r="468" spans="1:9" ht="15.95" customHeight="1">
      <c r="A468" s="165">
        <f t="shared" ref="A468:A506" si="34">A467+(F467*G467)</f>
        <v>4366</v>
      </c>
      <c r="B468" s="166" t="s">
        <v>1526</v>
      </c>
      <c r="C468" s="167"/>
      <c r="D468" s="167"/>
      <c r="E468" s="167" t="s">
        <v>145</v>
      </c>
      <c r="F468" s="167">
        <f t="shared" si="33"/>
        <v>1</v>
      </c>
      <c r="G468" s="168">
        <v>1</v>
      </c>
    </row>
    <row r="469" spans="1:9" ht="15.95" customHeight="1">
      <c r="A469" s="165">
        <f t="shared" si="34"/>
        <v>4367</v>
      </c>
      <c r="B469" s="166" t="s">
        <v>1527</v>
      </c>
      <c r="C469" s="167"/>
      <c r="D469" s="167"/>
      <c r="E469" s="167" t="s">
        <v>145</v>
      </c>
      <c r="F469" s="167">
        <f t="shared" si="33"/>
        <v>1</v>
      </c>
      <c r="G469" s="168">
        <v>1</v>
      </c>
      <c r="H469" s="60" t="s">
        <v>935</v>
      </c>
    </row>
    <row r="470" spans="1:9" ht="108">
      <c r="A470" s="165">
        <f t="shared" si="34"/>
        <v>4368</v>
      </c>
      <c r="B470" s="166" t="s">
        <v>2052</v>
      </c>
      <c r="C470" s="166" t="s">
        <v>2561</v>
      </c>
      <c r="D470" s="166"/>
      <c r="E470" s="167" t="s">
        <v>145</v>
      </c>
      <c r="F470" s="167">
        <f t="shared" si="33"/>
        <v>1</v>
      </c>
      <c r="G470" s="168">
        <v>1</v>
      </c>
    </row>
    <row r="471" spans="1:9" ht="15.95" customHeight="1">
      <c r="A471" s="165">
        <f t="shared" si="34"/>
        <v>4369</v>
      </c>
      <c r="B471" s="169" t="s">
        <v>1524</v>
      </c>
      <c r="C471" s="167"/>
      <c r="D471" s="167"/>
      <c r="E471" s="167" t="s">
        <v>145</v>
      </c>
      <c r="F471" s="167">
        <f t="shared" si="33"/>
        <v>1</v>
      </c>
      <c r="G471" s="168">
        <v>1</v>
      </c>
    </row>
    <row r="472" spans="1:9" ht="15.95" customHeight="1">
      <c r="A472" s="165">
        <f t="shared" si="34"/>
        <v>4370</v>
      </c>
      <c r="B472" s="166" t="s">
        <v>1525</v>
      </c>
      <c r="C472" s="167"/>
      <c r="D472" s="167"/>
      <c r="E472" s="167" t="s">
        <v>1521</v>
      </c>
      <c r="F472" s="167">
        <f t="shared" si="33"/>
        <v>2</v>
      </c>
      <c r="G472" s="168">
        <v>1</v>
      </c>
    </row>
    <row r="473" spans="1:9" ht="15.95" customHeight="1">
      <c r="A473" s="165">
        <f t="shared" si="34"/>
        <v>4372</v>
      </c>
      <c r="B473" s="166" t="s">
        <v>823</v>
      </c>
      <c r="C473" s="167"/>
      <c r="D473" s="167"/>
      <c r="E473" s="167" t="s">
        <v>1521</v>
      </c>
      <c r="F473" s="167">
        <f t="shared" si="33"/>
        <v>2</v>
      </c>
      <c r="G473" s="168">
        <v>1</v>
      </c>
    </row>
    <row r="474" spans="1:9" ht="15.95" customHeight="1">
      <c r="A474" s="165">
        <f t="shared" si="34"/>
        <v>4374</v>
      </c>
      <c r="B474" s="166" t="s">
        <v>824</v>
      </c>
      <c r="C474" s="167"/>
      <c r="D474" s="167"/>
      <c r="E474" s="167" t="s">
        <v>1521</v>
      </c>
      <c r="F474" s="167">
        <f t="shared" si="33"/>
        <v>2</v>
      </c>
      <c r="G474" s="168">
        <v>1</v>
      </c>
      <c r="H474" s="60" t="s">
        <v>479</v>
      </c>
    </row>
    <row r="475" spans="1:9" ht="15.75" customHeight="1">
      <c r="A475" s="96">
        <f t="shared" si="34"/>
        <v>4376</v>
      </c>
      <c r="B475" s="65" t="s">
        <v>825</v>
      </c>
      <c r="C475" s="63"/>
      <c r="D475" s="63"/>
      <c r="E475" s="79" t="s">
        <v>145</v>
      </c>
      <c r="F475" s="79">
        <f t="shared" ref="F475:F504" si="35">IF(OR(E475="U16", E475="S16"),1,IF(E475="TS",6,2))</f>
        <v>1</v>
      </c>
      <c r="G475" s="97">
        <v>12</v>
      </c>
    </row>
    <row r="476" spans="1:9" ht="15.95" customHeight="1">
      <c r="A476" s="96">
        <f t="shared" si="34"/>
        <v>4388</v>
      </c>
      <c r="B476" s="65" t="s">
        <v>826</v>
      </c>
      <c r="C476" s="63"/>
      <c r="D476" s="63"/>
      <c r="E476" s="79" t="s">
        <v>145</v>
      </c>
      <c r="F476" s="79">
        <f t="shared" si="35"/>
        <v>1</v>
      </c>
      <c r="G476" s="97">
        <v>12</v>
      </c>
    </row>
    <row r="477" spans="1:9" ht="15.95" customHeight="1">
      <c r="A477" s="96">
        <f t="shared" si="34"/>
        <v>4400</v>
      </c>
      <c r="B477" s="65" t="s">
        <v>827</v>
      </c>
      <c r="C477" s="63"/>
      <c r="D477" s="63"/>
      <c r="E477" s="79" t="s">
        <v>145</v>
      </c>
      <c r="F477" s="79">
        <f t="shared" si="35"/>
        <v>1</v>
      </c>
      <c r="G477" s="97">
        <v>12</v>
      </c>
    </row>
    <row r="478" spans="1:9" ht="15.95" customHeight="1">
      <c r="A478" s="96">
        <f t="shared" si="34"/>
        <v>4412</v>
      </c>
      <c r="B478" s="65" t="s">
        <v>828</v>
      </c>
      <c r="C478" s="63"/>
      <c r="D478" s="63"/>
      <c r="E478" s="79" t="s">
        <v>145</v>
      </c>
      <c r="F478" s="79">
        <f t="shared" si="35"/>
        <v>1</v>
      </c>
      <c r="G478" s="97">
        <v>12</v>
      </c>
    </row>
    <row r="479" spans="1:9" customFormat="1" ht="16.5">
      <c r="A479" s="96">
        <f t="shared" si="34"/>
        <v>4424</v>
      </c>
      <c r="B479" s="65" t="s">
        <v>829</v>
      </c>
      <c r="C479" s="63"/>
      <c r="D479" s="63"/>
      <c r="E479" s="79" t="s">
        <v>145</v>
      </c>
      <c r="F479" s="79">
        <f t="shared" si="35"/>
        <v>1</v>
      </c>
      <c r="G479" s="97">
        <v>12</v>
      </c>
      <c r="H479" s="26"/>
      <c r="I479" s="136"/>
    </row>
    <row r="480" spans="1:9" customFormat="1" ht="16.5" customHeight="1">
      <c r="A480" s="96">
        <f t="shared" si="34"/>
        <v>4436</v>
      </c>
      <c r="B480" s="65" t="s">
        <v>830</v>
      </c>
      <c r="C480" s="63"/>
      <c r="D480" s="63"/>
      <c r="E480" s="79" t="s">
        <v>145</v>
      </c>
      <c r="F480" s="79">
        <f t="shared" si="35"/>
        <v>1</v>
      </c>
      <c r="G480" s="97">
        <v>12</v>
      </c>
      <c r="H480" s="26"/>
      <c r="I480" s="136"/>
    </row>
    <row r="481" spans="1:9" customFormat="1" ht="16.5">
      <c r="A481" s="96">
        <f t="shared" si="34"/>
        <v>4448</v>
      </c>
      <c r="B481" s="65" t="s">
        <v>831</v>
      </c>
      <c r="C481" s="63"/>
      <c r="D481" s="63"/>
      <c r="E481" s="79" t="s">
        <v>145</v>
      </c>
      <c r="F481" s="79">
        <f t="shared" si="35"/>
        <v>1</v>
      </c>
      <c r="G481" s="97">
        <v>12</v>
      </c>
      <c r="H481" s="26"/>
      <c r="I481" s="136"/>
    </row>
    <row r="482" spans="1:9" customFormat="1" ht="16.5">
      <c r="A482" s="96">
        <f t="shared" si="34"/>
        <v>4460</v>
      </c>
      <c r="B482" s="65" t="s">
        <v>832</v>
      </c>
      <c r="C482" s="63"/>
      <c r="D482" s="63"/>
      <c r="E482" s="79" t="s">
        <v>145</v>
      </c>
      <c r="F482" s="79">
        <f t="shared" si="35"/>
        <v>1</v>
      </c>
      <c r="G482" s="97">
        <v>12</v>
      </c>
      <c r="H482" s="26"/>
      <c r="I482" s="136"/>
    </row>
    <row r="483" spans="1:9" customFormat="1" ht="16.5">
      <c r="A483" s="96">
        <f t="shared" si="34"/>
        <v>4472</v>
      </c>
      <c r="B483" s="65" t="s">
        <v>833</v>
      </c>
      <c r="C483" s="63"/>
      <c r="D483" s="63"/>
      <c r="E483" s="79" t="s">
        <v>145</v>
      </c>
      <c r="F483" s="79">
        <f t="shared" si="35"/>
        <v>1</v>
      </c>
      <c r="G483" s="97">
        <v>12</v>
      </c>
      <c r="H483" s="26"/>
      <c r="I483" s="136"/>
    </row>
    <row r="484" spans="1:9" customFormat="1" ht="16.5">
      <c r="A484" s="96">
        <f t="shared" si="34"/>
        <v>4484</v>
      </c>
      <c r="B484" s="65" t="s">
        <v>834</v>
      </c>
      <c r="C484" s="63"/>
      <c r="D484" s="63"/>
      <c r="E484" s="79" t="s">
        <v>145</v>
      </c>
      <c r="F484" s="79">
        <f t="shared" si="35"/>
        <v>1</v>
      </c>
      <c r="G484" s="97">
        <v>12</v>
      </c>
      <c r="H484" s="26"/>
      <c r="I484" s="136"/>
    </row>
    <row r="485" spans="1:9" customFormat="1" ht="16.5">
      <c r="A485" s="96">
        <f t="shared" si="34"/>
        <v>4496</v>
      </c>
      <c r="B485" s="65" t="s">
        <v>835</v>
      </c>
      <c r="C485" s="63"/>
      <c r="D485" s="63"/>
      <c r="E485" s="79" t="s">
        <v>145</v>
      </c>
      <c r="F485" s="79">
        <f t="shared" si="35"/>
        <v>1</v>
      </c>
      <c r="G485" s="97">
        <v>12</v>
      </c>
      <c r="H485" s="26"/>
      <c r="I485" s="136"/>
    </row>
    <row r="486" spans="1:9" customFormat="1" ht="16.5">
      <c r="A486" s="96">
        <f t="shared" si="34"/>
        <v>4508</v>
      </c>
      <c r="B486" s="65" t="s">
        <v>836</v>
      </c>
      <c r="C486" s="63"/>
      <c r="D486" s="63"/>
      <c r="E486" s="79" t="s">
        <v>145</v>
      </c>
      <c r="F486" s="79">
        <f t="shared" si="35"/>
        <v>1</v>
      </c>
      <c r="G486" s="97">
        <v>12</v>
      </c>
      <c r="H486" s="26"/>
      <c r="I486" s="136"/>
    </row>
    <row r="487" spans="1:9" customFormat="1" ht="16.5">
      <c r="A487" s="96">
        <f t="shared" si="34"/>
        <v>4520</v>
      </c>
      <c r="B487" s="65" t="s">
        <v>837</v>
      </c>
      <c r="C487" s="63"/>
      <c r="D487" s="63"/>
      <c r="E487" s="79" t="s">
        <v>145</v>
      </c>
      <c r="F487" s="79">
        <f t="shared" si="35"/>
        <v>1</v>
      </c>
      <c r="G487" s="97">
        <v>12</v>
      </c>
      <c r="H487" s="26"/>
      <c r="I487" s="136"/>
    </row>
    <row r="488" spans="1:9" customFormat="1" ht="16.5">
      <c r="A488" s="96">
        <f t="shared" si="34"/>
        <v>4532</v>
      </c>
      <c r="B488" s="65" t="s">
        <v>838</v>
      </c>
      <c r="C488" s="63"/>
      <c r="D488" s="63"/>
      <c r="E488" s="79" t="s">
        <v>145</v>
      </c>
      <c r="F488" s="79">
        <f t="shared" si="35"/>
        <v>1</v>
      </c>
      <c r="G488" s="97">
        <v>12</v>
      </c>
      <c r="H488" s="26"/>
      <c r="I488" s="136"/>
    </row>
    <row r="489" spans="1:9" customFormat="1" ht="16.5">
      <c r="A489" s="96">
        <f t="shared" si="34"/>
        <v>4544</v>
      </c>
      <c r="B489" s="65" t="s">
        <v>839</v>
      </c>
      <c r="C489" s="63"/>
      <c r="D489" s="63"/>
      <c r="E489" s="79" t="s">
        <v>145</v>
      </c>
      <c r="F489" s="79">
        <f t="shared" si="35"/>
        <v>1</v>
      </c>
      <c r="G489" s="97">
        <v>12</v>
      </c>
      <c r="H489" s="26"/>
      <c r="I489" s="136"/>
    </row>
    <row r="490" spans="1:9" ht="15.95" customHeight="1">
      <c r="A490" s="96">
        <f t="shared" si="34"/>
        <v>4556</v>
      </c>
      <c r="B490" s="65" t="s">
        <v>840</v>
      </c>
      <c r="C490" s="63"/>
      <c r="D490" s="63"/>
      <c r="E490" s="79" t="s">
        <v>145</v>
      </c>
      <c r="F490" s="79">
        <f t="shared" si="35"/>
        <v>1</v>
      </c>
      <c r="G490" s="97">
        <v>12</v>
      </c>
    </row>
    <row r="491" spans="1:9" customFormat="1" ht="16.5">
      <c r="A491" s="96">
        <f t="shared" si="34"/>
        <v>4568</v>
      </c>
      <c r="B491" s="65" t="s">
        <v>841</v>
      </c>
      <c r="C491" s="63"/>
      <c r="D491" s="63"/>
      <c r="E491" s="79" t="s">
        <v>145</v>
      </c>
      <c r="F491" s="79">
        <f t="shared" si="35"/>
        <v>1</v>
      </c>
      <c r="G491" s="97">
        <v>12</v>
      </c>
      <c r="H491" s="26"/>
      <c r="I491" s="136"/>
    </row>
    <row r="492" spans="1:9" customFormat="1" ht="16.5" customHeight="1">
      <c r="A492" s="96">
        <f t="shared" si="34"/>
        <v>4580</v>
      </c>
      <c r="B492" s="65" t="s">
        <v>842</v>
      </c>
      <c r="C492" s="63"/>
      <c r="D492" s="63"/>
      <c r="E492" s="79" t="s">
        <v>145</v>
      </c>
      <c r="F492" s="79">
        <f t="shared" si="35"/>
        <v>1</v>
      </c>
      <c r="G492" s="97">
        <v>12</v>
      </c>
      <c r="H492" s="26"/>
      <c r="I492" s="136"/>
    </row>
    <row r="493" spans="1:9" customFormat="1" ht="16.5">
      <c r="A493" s="96">
        <f t="shared" si="34"/>
        <v>4592</v>
      </c>
      <c r="B493" s="65" t="s">
        <v>843</v>
      </c>
      <c r="C493" s="63"/>
      <c r="D493" s="63"/>
      <c r="E493" s="79" t="s">
        <v>145</v>
      </c>
      <c r="F493" s="79">
        <f t="shared" si="35"/>
        <v>1</v>
      </c>
      <c r="G493" s="97">
        <v>12</v>
      </c>
      <c r="H493" s="26"/>
      <c r="I493" s="136"/>
    </row>
    <row r="494" spans="1:9" customFormat="1" ht="16.5">
      <c r="A494" s="96">
        <f t="shared" si="34"/>
        <v>4604</v>
      </c>
      <c r="B494" s="65" t="s">
        <v>844</v>
      </c>
      <c r="C494" s="63"/>
      <c r="D494" s="63"/>
      <c r="E494" s="79" t="s">
        <v>145</v>
      </c>
      <c r="F494" s="79">
        <f t="shared" si="35"/>
        <v>1</v>
      </c>
      <c r="G494" s="97">
        <v>12</v>
      </c>
      <c r="H494" s="26"/>
      <c r="I494" s="136"/>
    </row>
    <row r="495" spans="1:9" customFormat="1" ht="16.5">
      <c r="A495" s="96">
        <f t="shared" si="34"/>
        <v>4616</v>
      </c>
      <c r="B495" s="65" t="s">
        <v>845</v>
      </c>
      <c r="C495" s="63"/>
      <c r="D495" s="63"/>
      <c r="E495" s="79" t="s">
        <v>145</v>
      </c>
      <c r="F495" s="79">
        <f t="shared" si="35"/>
        <v>1</v>
      </c>
      <c r="G495" s="97">
        <v>12</v>
      </c>
      <c r="H495" s="26"/>
      <c r="I495" s="136"/>
    </row>
    <row r="496" spans="1:9" customFormat="1" ht="16.5">
      <c r="A496" s="96">
        <f t="shared" si="34"/>
        <v>4628</v>
      </c>
      <c r="B496" s="65" t="s">
        <v>846</v>
      </c>
      <c r="C496" s="63"/>
      <c r="D496" s="63"/>
      <c r="E496" s="79" t="s">
        <v>145</v>
      </c>
      <c r="F496" s="79">
        <f t="shared" si="35"/>
        <v>1</v>
      </c>
      <c r="G496" s="97">
        <v>12</v>
      </c>
      <c r="H496" s="26"/>
      <c r="I496" s="136"/>
    </row>
    <row r="497" spans="1:9" customFormat="1" ht="16.5">
      <c r="A497" s="96">
        <f t="shared" si="34"/>
        <v>4640</v>
      </c>
      <c r="B497" s="65" t="s">
        <v>847</v>
      </c>
      <c r="C497" s="63"/>
      <c r="D497" s="63"/>
      <c r="E497" s="79" t="s">
        <v>145</v>
      </c>
      <c r="F497" s="79">
        <f t="shared" si="35"/>
        <v>1</v>
      </c>
      <c r="G497" s="97">
        <v>12</v>
      </c>
      <c r="H497" s="26"/>
      <c r="I497" s="136"/>
    </row>
    <row r="498" spans="1:9" customFormat="1" ht="16.5">
      <c r="A498" s="96">
        <f t="shared" si="34"/>
        <v>4652</v>
      </c>
      <c r="B498" s="65" t="s">
        <v>848</v>
      </c>
      <c r="C498" s="63"/>
      <c r="D498" s="63"/>
      <c r="E498" s="79" t="s">
        <v>145</v>
      </c>
      <c r="F498" s="79">
        <f t="shared" si="35"/>
        <v>1</v>
      </c>
      <c r="G498" s="97">
        <v>12</v>
      </c>
      <c r="H498" s="26"/>
      <c r="I498" s="136"/>
    </row>
    <row r="499" spans="1:9" customFormat="1" ht="16.5">
      <c r="A499" s="96">
        <f t="shared" si="34"/>
        <v>4664</v>
      </c>
      <c r="B499" s="65" t="s">
        <v>849</v>
      </c>
      <c r="C499" s="63"/>
      <c r="D499" s="63"/>
      <c r="E499" s="79" t="s">
        <v>145</v>
      </c>
      <c r="F499" s="79">
        <f t="shared" si="35"/>
        <v>1</v>
      </c>
      <c r="G499" s="97">
        <v>12</v>
      </c>
      <c r="H499" s="26"/>
      <c r="I499" s="136"/>
    </row>
    <row r="500" spans="1:9" customFormat="1" ht="16.5">
      <c r="A500" s="96">
        <f t="shared" si="34"/>
        <v>4676</v>
      </c>
      <c r="B500" s="65" t="s">
        <v>850</v>
      </c>
      <c r="C500" s="63"/>
      <c r="D500" s="63"/>
      <c r="E500" s="79" t="s">
        <v>145</v>
      </c>
      <c r="F500" s="79">
        <f t="shared" si="35"/>
        <v>1</v>
      </c>
      <c r="G500" s="97">
        <v>12</v>
      </c>
      <c r="H500" s="26"/>
      <c r="I500" s="136"/>
    </row>
    <row r="501" spans="1:9" customFormat="1" ht="16.5">
      <c r="A501" s="96">
        <f t="shared" si="34"/>
        <v>4688</v>
      </c>
      <c r="B501" s="65" t="s">
        <v>851</v>
      </c>
      <c r="C501" s="63"/>
      <c r="D501" s="63"/>
      <c r="E501" s="79" t="s">
        <v>145</v>
      </c>
      <c r="F501" s="79">
        <f t="shared" si="35"/>
        <v>1</v>
      </c>
      <c r="G501" s="97">
        <v>12</v>
      </c>
      <c r="H501" s="26"/>
      <c r="I501" s="136"/>
    </row>
    <row r="502" spans="1:9" customFormat="1" ht="16.5">
      <c r="A502" s="96">
        <f t="shared" si="34"/>
        <v>4700</v>
      </c>
      <c r="B502" s="65" t="s">
        <v>852</v>
      </c>
      <c r="C502" s="63"/>
      <c r="D502" s="63"/>
      <c r="E502" s="79" t="s">
        <v>145</v>
      </c>
      <c r="F502" s="79">
        <f t="shared" si="35"/>
        <v>1</v>
      </c>
      <c r="G502" s="97">
        <v>12</v>
      </c>
      <c r="H502" s="26"/>
      <c r="I502" s="136"/>
    </row>
    <row r="503" spans="1:9" customFormat="1" ht="16.5">
      <c r="A503" s="96">
        <f t="shared" si="34"/>
        <v>4712</v>
      </c>
      <c r="B503" s="65" t="s">
        <v>853</v>
      </c>
      <c r="C503" s="63"/>
      <c r="D503" s="63"/>
      <c r="E503" s="79" t="s">
        <v>145</v>
      </c>
      <c r="F503" s="79">
        <f t="shared" si="35"/>
        <v>1</v>
      </c>
      <c r="G503" s="97">
        <v>12</v>
      </c>
      <c r="H503" s="26"/>
      <c r="I503" s="136"/>
    </row>
    <row r="504" spans="1:9" customFormat="1" ht="16.5">
      <c r="A504" s="96">
        <f t="shared" si="34"/>
        <v>4724</v>
      </c>
      <c r="B504" s="65" t="s">
        <v>854</v>
      </c>
      <c r="C504" s="63"/>
      <c r="D504" s="63"/>
      <c r="E504" s="79" t="s">
        <v>145</v>
      </c>
      <c r="F504" s="79">
        <f t="shared" si="35"/>
        <v>1</v>
      </c>
      <c r="G504" s="97">
        <v>12</v>
      </c>
      <c r="H504" s="26"/>
      <c r="I504" s="136"/>
    </row>
    <row r="505" spans="1:9" customFormat="1" ht="16.5">
      <c r="A505" s="96">
        <f t="shared" si="34"/>
        <v>4736</v>
      </c>
      <c r="B505" s="65" t="s">
        <v>934</v>
      </c>
      <c r="C505" s="63"/>
      <c r="D505" s="63"/>
      <c r="E505" s="79" t="s">
        <v>145</v>
      </c>
      <c r="F505" s="79">
        <f>IF(OR(E505="U16", E505="S16"),1,IF(E505="TS",6,2))</f>
        <v>1</v>
      </c>
      <c r="G505" s="97">
        <v>12</v>
      </c>
      <c r="H505" s="26"/>
      <c r="I505" s="136"/>
    </row>
    <row r="506" spans="1:9" customFormat="1" ht="16.5">
      <c r="A506" s="96">
        <f t="shared" si="34"/>
        <v>4748</v>
      </c>
      <c r="B506" s="65"/>
      <c r="C506" s="63"/>
      <c r="D506" s="63"/>
      <c r="E506" s="79" t="s">
        <v>145</v>
      </c>
      <c r="F506" s="79">
        <f>IF(OR(E506="U16", E506="S16"),1,IF(E506="TS",6,2))</f>
        <v>1</v>
      </c>
      <c r="G506" s="97">
        <v>2</v>
      </c>
      <c r="H506" s="26"/>
      <c r="I506" s="136"/>
    </row>
    <row r="507" spans="1:9" customFormat="1" ht="16.5" customHeight="1">
      <c r="A507" s="479" t="s">
        <v>2043</v>
      </c>
      <c r="B507" s="480"/>
      <c r="C507" s="480"/>
      <c r="D507" s="480"/>
      <c r="E507" s="480"/>
      <c r="F507" s="480"/>
      <c r="G507" s="481"/>
      <c r="H507" s="26"/>
      <c r="I507" s="136"/>
    </row>
    <row r="508" spans="1:9" ht="15.75" customHeight="1">
      <c r="A508" s="63">
        <f>A506+(F506*G506)</f>
        <v>4750</v>
      </c>
      <c r="B508" s="67"/>
      <c r="C508" s="63"/>
      <c r="D508" s="63"/>
      <c r="E508" s="79" t="s">
        <v>145</v>
      </c>
      <c r="F508" s="79">
        <f t="shared" ref="F508:F517" si="36">IF(OR(E508="U16", E508="S16"),1,IF(E508="TS",6,2))</f>
        <v>1</v>
      </c>
      <c r="G508" s="63">
        <v>1</v>
      </c>
    </row>
    <row r="509" spans="1:9" ht="15.95" customHeight="1">
      <c r="A509" s="63">
        <f>A508+(F508*G508)</f>
        <v>4751</v>
      </c>
      <c r="B509" s="67"/>
      <c r="C509" s="63"/>
      <c r="D509" s="63"/>
      <c r="E509" s="79" t="s">
        <v>145</v>
      </c>
      <c r="F509" s="79">
        <f t="shared" si="36"/>
        <v>1</v>
      </c>
      <c r="G509" s="63">
        <v>1</v>
      </c>
    </row>
    <row r="510" spans="1:9" ht="15.95" customHeight="1">
      <c r="A510" s="63">
        <f t="shared" ref="A510:A517" si="37">A509+(F509*G509)</f>
        <v>4752</v>
      </c>
      <c r="B510" s="67"/>
      <c r="C510" s="63"/>
      <c r="D510" s="63"/>
      <c r="E510" s="79" t="s">
        <v>145</v>
      </c>
      <c r="F510" s="79">
        <f t="shared" si="36"/>
        <v>1</v>
      </c>
      <c r="G510" s="63">
        <v>1</v>
      </c>
    </row>
    <row r="511" spans="1:9" ht="15.95" customHeight="1">
      <c r="A511" s="63">
        <f t="shared" si="37"/>
        <v>4753</v>
      </c>
      <c r="B511" s="67" t="s">
        <v>2041</v>
      </c>
      <c r="C511" s="63"/>
      <c r="D511" s="63"/>
      <c r="E511" s="79" t="s">
        <v>145</v>
      </c>
      <c r="F511" s="79">
        <f t="shared" si="36"/>
        <v>1</v>
      </c>
      <c r="G511" s="63">
        <v>1</v>
      </c>
    </row>
    <row r="512" spans="1:9" customFormat="1" ht="16.5">
      <c r="A512" s="63">
        <f t="shared" si="37"/>
        <v>4754</v>
      </c>
      <c r="B512" s="67" t="s">
        <v>2042</v>
      </c>
      <c r="C512" s="63"/>
      <c r="D512" s="63"/>
      <c r="E512" s="79" t="s">
        <v>145</v>
      </c>
      <c r="F512" s="79">
        <f t="shared" si="36"/>
        <v>1</v>
      </c>
      <c r="G512" s="63">
        <v>1</v>
      </c>
      <c r="H512" s="26"/>
      <c r="I512" s="136"/>
    </row>
    <row r="513" spans="1:9" customFormat="1" ht="16.5" customHeight="1">
      <c r="A513" s="63">
        <f t="shared" si="37"/>
        <v>4755</v>
      </c>
      <c r="B513" s="67"/>
      <c r="C513" s="63"/>
      <c r="D513" s="63"/>
      <c r="E513" s="79" t="s">
        <v>145</v>
      </c>
      <c r="F513" s="79">
        <f t="shared" si="36"/>
        <v>1</v>
      </c>
      <c r="G513" s="63">
        <v>1</v>
      </c>
      <c r="H513" s="26"/>
      <c r="I513" s="136"/>
    </row>
    <row r="514" spans="1:9" customFormat="1" ht="16.5">
      <c r="A514" s="63">
        <f t="shared" si="37"/>
        <v>4756</v>
      </c>
      <c r="B514" s="67"/>
      <c r="C514" s="63"/>
      <c r="D514" s="63"/>
      <c r="E514" s="79" t="s">
        <v>145</v>
      </c>
      <c r="F514" s="79">
        <f t="shared" si="36"/>
        <v>1</v>
      </c>
      <c r="G514" s="63">
        <v>1</v>
      </c>
      <c r="H514" s="26"/>
      <c r="I514" s="136"/>
    </row>
    <row r="515" spans="1:9" customFormat="1" ht="16.5">
      <c r="A515" s="63">
        <f t="shared" si="37"/>
        <v>4757</v>
      </c>
      <c r="B515" s="67"/>
      <c r="C515" s="63"/>
      <c r="D515" s="63"/>
      <c r="E515" s="79" t="s">
        <v>145</v>
      </c>
      <c r="F515" s="79">
        <f t="shared" si="36"/>
        <v>1</v>
      </c>
      <c r="G515" s="63">
        <v>1</v>
      </c>
      <c r="H515" s="26"/>
      <c r="I515" s="136"/>
    </row>
    <row r="516" spans="1:9" customFormat="1" ht="16.5" customHeight="1">
      <c r="A516" s="63">
        <f t="shared" si="37"/>
        <v>4758</v>
      </c>
      <c r="B516" s="67"/>
      <c r="C516" s="63"/>
      <c r="D516" s="63"/>
      <c r="E516" s="79" t="s">
        <v>145</v>
      </c>
      <c r="F516" s="79">
        <f t="shared" si="36"/>
        <v>1</v>
      </c>
      <c r="G516" s="63">
        <v>1</v>
      </c>
      <c r="H516" s="26"/>
      <c r="I516" s="136"/>
    </row>
    <row r="517" spans="1:9" customFormat="1" ht="17.25" thickBot="1">
      <c r="A517" s="63">
        <f t="shared" si="37"/>
        <v>4759</v>
      </c>
      <c r="B517" s="67"/>
      <c r="C517" s="63"/>
      <c r="D517" s="63"/>
      <c r="E517" s="79" t="s">
        <v>145</v>
      </c>
      <c r="F517" s="79">
        <f t="shared" si="36"/>
        <v>1</v>
      </c>
      <c r="G517" s="63">
        <v>1</v>
      </c>
      <c r="H517" s="26"/>
      <c r="I517" s="136"/>
    </row>
    <row r="518" spans="1:9" customFormat="1" ht="17.25" thickBot="1">
      <c r="A518" s="503" t="s">
        <v>1750</v>
      </c>
      <c r="B518" s="504"/>
      <c r="C518" s="504"/>
      <c r="D518" s="504"/>
      <c r="E518" s="504"/>
      <c r="F518" s="504"/>
      <c r="G518" s="505"/>
      <c r="H518" s="26"/>
      <c r="I518" s="136"/>
    </row>
    <row r="519" spans="1:9" customFormat="1" ht="16.5">
      <c r="A519" s="63">
        <f>A517+(F517*G517)</f>
        <v>4760</v>
      </c>
      <c r="B519" s="177" t="s">
        <v>2481</v>
      </c>
      <c r="C519" s="63"/>
      <c r="D519" s="63"/>
      <c r="E519" s="79" t="s">
        <v>1748</v>
      </c>
      <c r="F519" s="79">
        <f t="shared" ref="F519:F548" si="38">IF(OR(E519="U16", E519="S16"),1,IF(E519="TS",6,2))</f>
        <v>2</v>
      </c>
      <c r="G519" s="97">
        <v>1</v>
      </c>
      <c r="H519" s="26"/>
      <c r="I519" s="136"/>
    </row>
    <row r="520" spans="1:9" customFormat="1" ht="16.5">
      <c r="A520" s="96">
        <f t="shared" ref="A520:A567" si="39">A519+(F519*G519)</f>
        <v>4762</v>
      </c>
      <c r="B520" s="65" t="s">
        <v>312</v>
      </c>
      <c r="C520" s="63"/>
      <c r="D520" s="63"/>
      <c r="E520" s="79" t="s">
        <v>1608</v>
      </c>
      <c r="F520" s="79">
        <f t="shared" si="38"/>
        <v>2</v>
      </c>
      <c r="G520" s="97">
        <v>1</v>
      </c>
      <c r="H520" s="26"/>
      <c r="I520" s="136"/>
    </row>
    <row r="521" spans="1:9" customFormat="1" ht="16.5">
      <c r="A521" s="96">
        <f t="shared" si="39"/>
        <v>4764</v>
      </c>
      <c r="B521" s="65" t="s">
        <v>313</v>
      </c>
      <c r="C521" s="65"/>
      <c r="D521" s="65"/>
      <c r="E521" s="79" t="s">
        <v>1608</v>
      </c>
      <c r="F521" s="79">
        <f t="shared" si="38"/>
        <v>2</v>
      </c>
      <c r="G521" s="97">
        <v>1</v>
      </c>
      <c r="H521" s="26"/>
      <c r="I521" s="136"/>
    </row>
    <row r="522" spans="1:9" customFormat="1" ht="16.5">
      <c r="A522" s="96">
        <f t="shared" si="39"/>
        <v>4766</v>
      </c>
      <c r="B522" s="65" t="s">
        <v>314</v>
      </c>
      <c r="C522" s="65"/>
      <c r="D522" s="65"/>
      <c r="E522" s="79" t="s">
        <v>1608</v>
      </c>
      <c r="F522" s="79">
        <f t="shared" si="38"/>
        <v>2</v>
      </c>
      <c r="G522" s="97">
        <v>1</v>
      </c>
      <c r="H522" s="26"/>
      <c r="I522" s="136"/>
    </row>
    <row r="523" spans="1:9" customFormat="1" ht="16.5">
      <c r="A523" s="96">
        <f t="shared" si="39"/>
        <v>4768</v>
      </c>
      <c r="B523" s="65" t="s">
        <v>2482</v>
      </c>
      <c r="C523" s="65"/>
      <c r="D523" s="65"/>
      <c r="E523" s="79" t="s">
        <v>1608</v>
      </c>
      <c r="F523" s="79">
        <f t="shared" si="38"/>
        <v>2</v>
      </c>
      <c r="G523" s="97">
        <v>1</v>
      </c>
      <c r="H523" s="26"/>
      <c r="I523" s="136"/>
    </row>
    <row r="524" spans="1:9" customFormat="1" ht="16.5">
      <c r="A524" s="96">
        <f t="shared" si="39"/>
        <v>4770</v>
      </c>
      <c r="B524" s="65" t="s">
        <v>2483</v>
      </c>
      <c r="C524" s="65"/>
      <c r="D524" s="65"/>
      <c r="E524" s="79" t="s">
        <v>1608</v>
      </c>
      <c r="F524" s="79">
        <f t="shared" si="38"/>
        <v>2</v>
      </c>
      <c r="G524" s="97">
        <v>1</v>
      </c>
      <c r="H524" s="26"/>
      <c r="I524" s="136"/>
    </row>
    <row r="525" spans="1:9" customFormat="1" ht="16.5">
      <c r="A525" s="96">
        <f t="shared" si="39"/>
        <v>4772</v>
      </c>
      <c r="B525" s="65" t="s">
        <v>2484</v>
      </c>
      <c r="C525" s="65"/>
      <c r="D525" s="65"/>
      <c r="E525" s="79" t="s">
        <v>1608</v>
      </c>
      <c r="F525" s="79">
        <f t="shared" si="38"/>
        <v>2</v>
      </c>
      <c r="G525" s="97">
        <v>1</v>
      </c>
      <c r="H525" s="26"/>
      <c r="I525" s="136"/>
    </row>
    <row r="526" spans="1:9" ht="15.95" customHeight="1">
      <c r="A526" s="96">
        <f t="shared" si="39"/>
        <v>4774</v>
      </c>
      <c r="B526" s="65" t="s">
        <v>2485</v>
      </c>
      <c r="C526" s="65"/>
      <c r="D526" s="65"/>
      <c r="E526" s="79" t="s">
        <v>1608</v>
      </c>
      <c r="F526" s="79">
        <f>IF(OR(E526="U16", E526="S16"),1,IF(E526="TS",6,2))</f>
        <v>2</v>
      </c>
      <c r="G526" s="97">
        <v>1</v>
      </c>
    </row>
    <row r="527" spans="1:9" customFormat="1" ht="16.5">
      <c r="A527" s="96">
        <f t="shared" si="39"/>
        <v>4776</v>
      </c>
      <c r="B527" s="65" t="s">
        <v>2486</v>
      </c>
      <c r="C527" s="65"/>
      <c r="D527" s="65"/>
      <c r="E527" s="79" t="s">
        <v>1608</v>
      </c>
      <c r="F527" s="79">
        <f>IF(OR(E527="U16", E527="S16"),1,IF(E527="TS",6,2))</f>
        <v>2</v>
      </c>
      <c r="G527" s="97">
        <v>1</v>
      </c>
      <c r="H527" s="26"/>
      <c r="I527" s="136"/>
    </row>
    <row r="528" spans="1:9" customFormat="1" ht="16.5" customHeight="1">
      <c r="A528" s="96">
        <f t="shared" si="39"/>
        <v>4778</v>
      </c>
      <c r="B528" s="65" t="s">
        <v>2487</v>
      </c>
      <c r="C528" s="65"/>
      <c r="D528" s="65"/>
      <c r="E528" s="79" t="s">
        <v>1608</v>
      </c>
      <c r="F528" s="79">
        <f>IF(OR(E528="U16", E528="S16"),1,IF(E528="TS",6,2))</f>
        <v>2</v>
      </c>
      <c r="G528" s="97">
        <v>1</v>
      </c>
      <c r="H528" s="26"/>
      <c r="I528" s="136"/>
    </row>
    <row r="529" spans="1:9" customFormat="1" ht="16.5">
      <c r="A529" s="96">
        <f t="shared" si="39"/>
        <v>4780</v>
      </c>
      <c r="B529" s="65" t="s">
        <v>2488</v>
      </c>
      <c r="C529" s="65"/>
      <c r="D529" s="65"/>
      <c r="E529" s="79" t="s">
        <v>1608</v>
      </c>
      <c r="F529" s="79">
        <f t="shared" si="38"/>
        <v>2</v>
      </c>
      <c r="G529" s="97">
        <v>1</v>
      </c>
      <c r="H529" s="26"/>
      <c r="I529" s="136"/>
    </row>
    <row r="530" spans="1:9" customFormat="1" ht="16.5">
      <c r="A530" s="96">
        <f t="shared" si="39"/>
        <v>4782</v>
      </c>
      <c r="B530" s="65" t="s">
        <v>2489</v>
      </c>
      <c r="C530" s="65"/>
      <c r="D530" s="65"/>
      <c r="E530" s="79" t="s">
        <v>1608</v>
      </c>
      <c r="F530" s="79">
        <f t="shared" si="38"/>
        <v>2</v>
      </c>
      <c r="G530" s="97">
        <v>1</v>
      </c>
      <c r="H530" s="26"/>
      <c r="I530" s="66"/>
    </row>
    <row r="531" spans="1:9" customFormat="1" ht="16.5">
      <c r="A531" s="96">
        <f t="shared" si="39"/>
        <v>4784</v>
      </c>
      <c r="B531" s="65" t="s">
        <v>0</v>
      </c>
      <c r="C531" s="65"/>
      <c r="D531" s="65"/>
      <c r="E531" s="79" t="s">
        <v>1608</v>
      </c>
      <c r="F531" s="79">
        <f t="shared" si="38"/>
        <v>2</v>
      </c>
      <c r="G531" s="97">
        <v>1</v>
      </c>
      <c r="H531" s="26"/>
      <c r="I531" s="66"/>
    </row>
    <row r="532" spans="1:9" customFormat="1" ht="16.5">
      <c r="A532" s="96">
        <f t="shared" si="39"/>
        <v>4786</v>
      </c>
      <c r="B532" s="65" t="s">
        <v>1</v>
      </c>
      <c r="C532" s="65"/>
      <c r="D532" s="65"/>
      <c r="E532" s="79" t="s">
        <v>1608</v>
      </c>
      <c r="F532" s="79">
        <f t="shared" si="38"/>
        <v>2</v>
      </c>
      <c r="G532" s="97">
        <v>1</v>
      </c>
      <c r="H532" s="26"/>
      <c r="I532" s="136"/>
    </row>
    <row r="533" spans="1:9" customFormat="1" ht="16.5">
      <c r="A533" s="96">
        <f t="shared" si="39"/>
        <v>4788</v>
      </c>
      <c r="B533" s="65" t="s">
        <v>2</v>
      </c>
      <c r="C533" s="65"/>
      <c r="D533" s="65"/>
      <c r="E533" s="79" t="s">
        <v>1608</v>
      </c>
      <c r="F533" s="79">
        <f t="shared" si="38"/>
        <v>2</v>
      </c>
      <c r="G533" s="97">
        <v>1</v>
      </c>
      <c r="H533" s="26"/>
      <c r="I533" s="136"/>
    </row>
    <row r="534" spans="1:9" customFormat="1" ht="16.5">
      <c r="A534" s="96">
        <f t="shared" si="39"/>
        <v>4790</v>
      </c>
      <c r="B534" s="65" t="s">
        <v>144</v>
      </c>
      <c r="C534" s="65"/>
      <c r="D534" s="65"/>
      <c r="E534" s="79" t="s">
        <v>1608</v>
      </c>
      <c r="F534" s="79">
        <f t="shared" si="38"/>
        <v>2</v>
      </c>
      <c r="G534" s="97">
        <v>1</v>
      </c>
      <c r="H534" s="26"/>
      <c r="I534" s="136"/>
    </row>
    <row r="535" spans="1:9" customFormat="1" ht="16.5">
      <c r="A535" s="96">
        <f t="shared" si="39"/>
        <v>4792</v>
      </c>
      <c r="B535" s="65" t="s">
        <v>2490</v>
      </c>
      <c r="C535" s="65"/>
      <c r="D535" s="65"/>
      <c r="E535" s="79" t="s">
        <v>1608</v>
      </c>
      <c r="F535" s="79">
        <f t="shared" si="38"/>
        <v>2</v>
      </c>
      <c r="G535" s="97">
        <v>1</v>
      </c>
      <c r="H535" s="26"/>
      <c r="I535" s="136"/>
    </row>
    <row r="536" spans="1:9" customFormat="1" ht="16.5">
      <c r="A536" s="96">
        <f t="shared" si="39"/>
        <v>4794</v>
      </c>
      <c r="B536" s="65" t="s">
        <v>2491</v>
      </c>
      <c r="C536" s="65"/>
      <c r="D536" s="65"/>
      <c r="E536" s="79" t="s">
        <v>1608</v>
      </c>
      <c r="F536" s="79">
        <f t="shared" si="38"/>
        <v>2</v>
      </c>
      <c r="G536" s="97">
        <v>1</v>
      </c>
      <c r="H536" s="26"/>
      <c r="I536" s="136"/>
    </row>
    <row r="537" spans="1:9" customFormat="1" ht="16.5">
      <c r="A537" s="96">
        <f t="shared" si="39"/>
        <v>4796</v>
      </c>
      <c r="B537" s="65" t="s">
        <v>2492</v>
      </c>
      <c r="C537" s="65"/>
      <c r="D537" s="65"/>
      <c r="E537" s="79" t="s">
        <v>1608</v>
      </c>
      <c r="F537" s="79">
        <f t="shared" si="38"/>
        <v>2</v>
      </c>
      <c r="G537" s="97">
        <v>1</v>
      </c>
      <c r="H537" s="26"/>
      <c r="I537" s="136"/>
    </row>
    <row r="538" spans="1:9" ht="15.95" customHeight="1">
      <c r="A538" s="96">
        <f t="shared" si="39"/>
        <v>4798</v>
      </c>
      <c r="B538" s="65" t="s">
        <v>2493</v>
      </c>
      <c r="C538" s="65"/>
      <c r="D538" s="65"/>
      <c r="E538" s="79" t="s">
        <v>1608</v>
      </c>
      <c r="F538" s="79">
        <f t="shared" si="38"/>
        <v>2</v>
      </c>
      <c r="G538" s="97">
        <v>1</v>
      </c>
    </row>
    <row r="539" spans="1:9" ht="15.95" customHeight="1">
      <c r="A539" s="96">
        <f t="shared" si="39"/>
        <v>4800</v>
      </c>
      <c r="B539" s="65" t="s">
        <v>2494</v>
      </c>
      <c r="C539" s="65"/>
      <c r="D539" s="65"/>
      <c r="E539" s="79" t="s">
        <v>1608</v>
      </c>
      <c r="F539" s="79">
        <f t="shared" si="38"/>
        <v>2</v>
      </c>
      <c r="G539" s="97">
        <v>1</v>
      </c>
    </row>
    <row r="540" spans="1:9" ht="15.95" customHeight="1">
      <c r="A540" s="96">
        <f t="shared" si="39"/>
        <v>4802</v>
      </c>
      <c r="B540" s="65" t="s">
        <v>2495</v>
      </c>
      <c r="C540" s="63"/>
      <c r="D540" s="63"/>
      <c r="E540" s="79" t="s">
        <v>1608</v>
      </c>
      <c r="F540" s="79">
        <f t="shared" si="38"/>
        <v>2</v>
      </c>
      <c r="G540" s="97">
        <v>1</v>
      </c>
    </row>
    <row r="541" spans="1:9" customFormat="1" ht="16.5">
      <c r="A541" s="96">
        <f t="shared" si="39"/>
        <v>4804</v>
      </c>
      <c r="B541" s="65" t="s">
        <v>2496</v>
      </c>
      <c r="C541" s="63"/>
      <c r="D541" s="63"/>
      <c r="E541" s="79" t="s">
        <v>1608</v>
      </c>
      <c r="F541" s="79">
        <f t="shared" si="38"/>
        <v>2</v>
      </c>
      <c r="G541" s="97">
        <v>1</v>
      </c>
      <c r="H541" s="26"/>
      <c r="I541" s="136"/>
    </row>
    <row r="542" spans="1:9" customFormat="1" ht="16.5" customHeight="1">
      <c r="A542" s="96">
        <f t="shared" si="39"/>
        <v>4806</v>
      </c>
      <c r="B542" s="65" t="s">
        <v>2497</v>
      </c>
      <c r="C542" s="63"/>
      <c r="D542" s="63"/>
      <c r="E542" s="79" t="s">
        <v>1608</v>
      </c>
      <c r="F542" s="79">
        <f t="shared" si="38"/>
        <v>2</v>
      </c>
      <c r="G542" s="97">
        <v>1</v>
      </c>
      <c r="H542" s="26"/>
      <c r="I542" s="136"/>
    </row>
    <row r="543" spans="1:9" customFormat="1" ht="16.5">
      <c r="A543" s="96">
        <f t="shared" si="39"/>
        <v>4808</v>
      </c>
      <c r="B543" s="65" t="s">
        <v>2498</v>
      </c>
      <c r="C543" s="63"/>
      <c r="D543" s="63"/>
      <c r="E543" s="79" t="s">
        <v>1608</v>
      </c>
      <c r="F543" s="79">
        <f t="shared" si="38"/>
        <v>2</v>
      </c>
      <c r="G543" s="97">
        <v>1</v>
      </c>
      <c r="H543" s="26"/>
      <c r="I543" s="136"/>
    </row>
    <row r="544" spans="1:9" customFormat="1" ht="16.5">
      <c r="A544" s="96">
        <f t="shared" si="39"/>
        <v>4810</v>
      </c>
      <c r="B544" s="65" t="s">
        <v>2499</v>
      </c>
      <c r="C544" s="63"/>
      <c r="D544" s="63"/>
      <c r="E544" s="79" t="s">
        <v>1608</v>
      </c>
      <c r="F544" s="79">
        <f t="shared" si="38"/>
        <v>2</v>
      </c>
      <c r="G544" s="97">
        <v>1</v>
      </c>
      <c r="H544" s="26"/>
      <c r="I544" s="136"/>
    </row>
    <row r="545" spans="1:9" customFormat="1" ht="16.5">
      <c r="A545" s="96">
        <f t="shared" si="39"/>
        <v>4812</v>
      </c>
      <c r="B545" s="65" t="s">
        <v>2500</v>
      </c>
      <c r="C545" s="63"/>
      <c r="D545" s="63"/>
      <c r="E545" s="79" t="s">
        <v>1608</v>
      </c>
      <c r="F545" s="79">
        <f t="shared" si="38"/>
        <v>2</v>
      </c>
      <c r="G545" s="97">
        <v>1</v>
      </c>
      <c r="H545" s="26"/>
      <c r="I545" s="136"/>
    </row>
    <row r="546" spans="1:9" customFormat="1" ht="16.5">
      <c r="A546" s="96">
        <f t="shared" si="39"/>
        <v>4814</v>
      </c>
      <c r="B546" s="65" t="s">
        <v>2501</v>
      </c>
      <c r="C546" s="63"/>
      <c r="D546" s="63"/>
      <c r="E546" s="79" t="s">
        <v>1608</v>
      </c>
      <c r="F546" s="79">
        <f t="shared" si="38"/>
        <v>2</v>
      </c>
      <c r="G546" s="97">
        <v>1</v>
      </c>
      <c r="H546" s="26"/>
      <c r="I546" s="136"/>
    </row>
    <row r="547" spans="1:9" ht="15.95" customHeight="1">
      <c r="A547" s="96">
        <f t="shared" si="39"/>
        <v>4816</v>
      </c>
      <c r="B547" s="65" t="s">
        <v>2502</v>
      </c>
      <c r="C547" s="63"/>
      <c r="D547" s="63"/>
      <c r="E547" s="79" t="s">
        <v>1608</v>
      </c>
      <c r="F547" s="79">
        <f t="shared" si="38"/>
        <v>2</v>
      </c>
      <c r="G547" s="97">
        <v>1</v>
      </c>
    </row>
    <row r="548" spans="1:9" ht="15.95" customHeight="1">
      <c r="A548" s="96">
        <f t="shared" si="39"/>
        <v>4818</v>
      </c>
      <c r="B548" s="65" t="s">
        <v>2503</v>
      </c>
      <c r="C548" s="63"/>
      <c r="D548" s="63"/>
      <c r="E548" s="79" t="s">
        <v>1608</v>
      </c>
      <c r="F548" s="79">
        <f t="shared" si="38"/>
        <v>2</v>
      </c>
      <c r="G548" s="97">
        <v>1</v>
      </c>
    </row>
    <row r="549" spans="1:9" ht="15.95" customHeight="1">
      <c r="A549" s="96">
        <f t="shared" si="39"/>
        <v>4820</v>
      </c>
      <c r="B549" s="65" t="s">
        <v>2504</v>
      </c>
      <c r="C549" s="63"/>
      <c r="D549" s="63"/>
      <c r="E549" s="79" t="s">
        <v>1608</v>
      </c>
      <c r="F549" s="79">
        <f t="shared" ref="F549:F566" si="40">IF(OR(E549="U16", E549="S16"),1,IF(E549="TS",6,2))</f>
        <v>2</v>
      </c>
      <c r="G549" s="97">
        <v>1</v>
      </c>
    </row>
    <row r="550" spans="1:9" customFormat="1" ht="16.5">
      <c r="A550" s="96">
        <f t="shared" si="39"/>
        <v>4822</v>
      </c>
      <c r="B550" s="65" t="s">
        <v>2505</v>
      </c>
      <c r="C550" s="65"/>
      <c r="D550" s="65"/>
      <c r="E550" s="79" t="s">
        <v>1608</v>
      </c>
      <c r="F550" s="79">
        <f t="shared" si="40"/>
        <v>2</v>
      </c>
      <c r="G550" s="97">
        <v>1</v>
      </c>
      <c r="H550" s="26"/>
      <c r="I550" s="136"/>
    </row>
    <row r="551" spans="1:9" customFormat="1" ht="16.5" customHeight="1">
      <c r="A551" s="96">
        <f t="shared" si="39"/>
        <v>4824</v>
      </c>
      <c r="B551" s="441" t="s">
        <v>206</v>
      </c>
      <c r="C551" s="65"/>
      <c r="D551" s="65"/>
      <c r="E551" s="79" t="s">
        <v>1608</v>
      </c>
      <c r="F551" s="79">
        <f t="shared" si="40"/>
        <v>2</v>
      </c>
      <c r="G551" s="97">
        <v>1</v>
      </c>
      <c r="H551" s="26"/>
      <c r="I551" s="136"/>
    </row>
    <row r="552" spans="1:9" customFormat="1" ht="16.5">
      <c r="A552" s="96">
        <f t="shared" si="39"/>
        <v>4826</v>
      </c>
      <c r="B552" s="65" t="s">
        <v>207</v>
      </c>
      <c r="C552" s="65"/>
      <c r="D552" s="65"/>
      <c r="E552" s="79" t="s">
        <v>1608</v>
      </c>
      <c r="F552" s="79">
        <f t="shared" si="40"/>
        <v>2</v>
      </c>
      <c r="G552" s="97">
        <v>1</v>
      </c>
      <c r="H552" s="26"/>
      <c r="I552" s="136"/>
    </row>
    <row r="553" spans="1:9" customFormat="1" ht="16.5">
      <c r="A553" s="96">
        <f t="shared" si="39"/>
        <v>4828</v>
      </c>
      <c r="B553" s="65" t="s">
        <v>2506</v>
      </c>
      <c r="C553" s="65"/>
      <c r="D553" s="65"/>
      <c r="E553" s="79" t="s">
        <v>1608</v>
      </c>
      <c r="F553" s="79">
        <f t="shared" si="40"/>
        <v>2</v>
      </c>
      <c r="G553" s="97">
        <v>1</v>
      </c>
      <c r="H553" s="26"/>
      <c r="I553" s="136"/>
    </row>
    <row r="554" spans="1:9" customFormat="1" ht="16.5">
      <c r="A554" s="96">
        <f t="shared" si="39"/>
        <v>4830</v>
      </c>
      <c r="B554" s="65" t="s">
        <v>2507</v>
      </c>
      <c r="C554" s="475"/>
      <c r="D554" s="63"/>
      <c r="E554" s="79" t="s">
        <v>1608</v>
      </c>
      <c r="F554" s="79">
        <f t="shared" si="40"/>
        <v>2</v>
      </c>
      <c r="G554" s="97">
        <v>1</v>
      </c>
      <c r="H554" s="26"/>
      <c r="I554" s="136"/>
    </row>
    <row r="555" spans="1:9" customFormat="1" ht="16.5">
      <c r="A555" s="96">
        <f t="shared" si="39"/>
        <v>4832</v>
      </c>
      <c r="B555" s="65" t="s">
        <v>2508</v>
      </c>
      <c r="C555" s="475"/>
      <c r="D555" s="63"/>
      <c r="E555" s="79" t="s">
        <v>1608</v>
      </c>
      <c r="F555" s="79">
        <f t="shared" si="40"/>
        <v>2</v>
      </c>
      <c r="G555" s="97">
        <v>1</v>
      </c>
      <c r="H555" s="26"/>
      <c r="I555" s="136"/>
    </row>
    <row r="556" spans="1:9" customFormat="1" ht="16.5">
      <c r="A556" s="96">
        <f t="shared" si="39"/>
        <v>4834</v>
      </c>
      <c r="B556" s="65" t="s">
        <v>2509</v>
      </c>
      <c r="C556" s="475"/>
      <c r="D556" s="63"/>
      <c r="E556" s="79" t="s">
        <v>1608</v>
      </c>
      <c r="F556" s="79">
        <f t="shared" si="40"/>
        <v>2</v>
      </c>
      <c r="G556" s="97">
        <v>1</v>
      </c>
      <c r="H556" s="26"/>
      <c r="I556" s="136"/>
    </row>
    <row r="557" spans="1:9" ht="16.5" customHeight="1">
      <c r="A557" s="96">
        <f t="shared" si="39"/>
        <v>4836</v>
      </c>
      <c r="B557" s="65" t="s">
        <v>2510</v>
      </c>
      <c r="C557" s="475"/>
      <c r="D557" s="63"/>
      <c r="E557" s="79" t="s">
        <v>1608</v>
      </c>
      <c r="F557" s="79">
        <f t="shared" si="40"/>
        <v>2</v>
      </c>
      <c r="G557" s="97">
        <v>1</v>
      </c>
      <c r="I557" s="66" t="s">
        <v>1787</v>
      </c>
    </row>
    <row r="558" spans="1:9" ht="16.5" customHeight="1">
      <c r="A558" s="96">
        <f t="shared" si="39"/>
        <v>4838</v>
      </c>
      <c r="B558" s="65" t="s">
        <v>114</v>
      </c>
      <c r="C558" s="476"/>
      <c r="D558" s="61"/>
      <c r="E558" s="79" t="s">
        <v>134</v>
      </c>
      <c r="F558" s="79">
        <f t="shared" si="40"/>
        <v>1</v>
      </c>
      <c r="G558" s="63">
        <v>24</v>
      </c>
    </row>
    <row r="559" spans="1:9" ht="16.5" customHeight="1">
      <c r="A559" s="96">
        <f t="shared" si="39"/>
        <v>4862</v>
      </c>
      <c r="B559" s="65" t="s">
        <v>115</v>
      </c>
      <c r="C559" s="477"/>
      <c r="D559" s="115"/>
      <c r="E559" s="79" t="s">
        <v>134</v>
      </c>
      <c r="F559" s="79">
        <f t="shared" si="40"/>
        <v>1</v>
      </c>
      <c r="G559" s="63">
        <v>24</v>
      </c>
      <c r="I559" s="66" t="s">
        <v>1788</v>
      </c>
    </row>
    <row r="560" spans="1:9" ht="16.5" customHeight="1">
      <c r="A560" s="96">
        <f t="shared" si="39"/>
        <v>4886</v>
      </c>
      <c r="B560" s="65" t="s">
        <v>116</v>
      </c>
      <c r="C560" s="477"/>
      <c r="D560" s="115"/>
      <c r="E560" s="79" t="s">
        <v>134</v>
      </c>
      <c r="F560" s="79">
        <f t="shared" si="40"/>
        <v>1</v>
      </c>
      <c r="G560" s="63">
        <v>24</v>
      </c>
    </row>
    <row r="561" spans="1:7" ht="16.5" customHeight="1">
      <c r="A561" s="96">
        <f t="shared" si="39"/>
        <v>4910</v>
      </c>
      <c r="B561" s="65" t="s">
        <v>117</v>
      </c>
      <c r="C561" s="477"/>
      <c r="D561" s="115"/>
      <c r="E561" s="79" t="s">
        <v>134</v>
      </c>
      <c r="F561" s="79">
        <f t="shared" si="40"/>
        <v>1</v>
      </c>
      <c r="G561" s="63">
        <v>24</v>
      </c>
    </row>
    <row r="562" spans="1:7" ht="16.5" customHeight="1">
      <c r="A562" s="96">
        <f t="shared" si="39"/>
        <v>4934</v>
      </c>
      <c r="B562" s="65" t="s">
        <v>118</v>
      </c>
      <c r="C562" s="477"/>
      <c r="D562" s="115"/>
      <c r="E562" s="79" t="s">
        <v>134</v>
      </c>
      <c r="F562" s="79">
        <f t="shared" si="40"/>
        <v>1</v>
      </c>
      <c r="G562" s="63">
        <v>24</v>
      </c>
    </row>
    <row r="563" spans="1:7" ht="16.5" customHeight="1">
      <c r="A563" s="96">
        <f t="shared" si="39"/>
        <v>4958</v>
      </c>
      <c r="B563" s="65" t="s">
        <v>119</v>
      </c>
      <c r="C563" s="477"/>
      <c r="D563" s="115"/>
      <c r="E563" s="79" t="s">
        <v>134</v>
      </c>
      <c r="F563" s="79">
        <f t="shared" si="40"/>
        <v>1</v>
      </c>
      <c r="G563" s="63">
        <v>24</v>
      </c>
    </row>
    <row r="564" spans="1:7" ht="16.5" customHeight="1">
      <c r="A564" s="96">
        <v>5122</v>
      </c>
      <c r="B564" s="65" t="s">
        <v>120</v>
      </c>
      <c r="C564" s="477"/>
      <c r="D564" s="115"/>
      <c r="E564" s="79" t="s">
        <v>134</v>
      </c>
      <c r="F564" s="79">
        <f t="shared" si="40"/>
        <v>1</v>
      </c>
      <c r="G564" s="63">
        <v>24</v>
      </c>
    </row>
    <row r="565" spans="1:7" ht="16.5" customHeight="1">
      <c r="A565" s="96">
        <f t="shared" si="39"/>
        <v>5146</v>
      </c>
      <c r="B565" s="65" t="s">
        <v>121</v>
      </c>
      <c r="C565" s="477"/>
      <c r="D565" s="115"/>
      <c r="E565" s="79" t="s">
        <v>134</v>
      </c>
      <c r="F565" s="79">
        <f t="shared" si="40"/>
        <v>1</v>
      </c>
      <c r="G565" s="63">
        <v>24</v>
      </c>
    </row>
    <row r="566" spans="1:7" ht="16.5" customHeight="1">
      <c r="A566" s="96">
        <f t="shared" si="39"/>
        <v>5170</v>
      </c>
      <c r="B566" s="65" t="s">
        <v>122</v>
      </c>
      <c r="C566" s="478"/>
      <c r="D566" s="62"/>
      <c r="E566" s="79" t="s">
        <v>134</v>
      </c>
      <c r="F566" s="79">
        <f t="shared" si="40"/>
        <v>1</v>
      </c>
      <c r="G566" s="63">
        <v>24</v>
      </c>
    </row>
    <row r="567" spans="1:7" ht="16.5" customHeight="1" thickBot="1">
      <c r="A567" s="96">
        <f t="shared" si="39"/>
        <v>5194</v>
      </c>
      <c r="B567" s="180" t="s">
        <v>1749</v>
      </c>
      <c r="C567" s="181"/>
      <c r="D567" s="181"/>
      <c r="E567" s="182" t="s">
        <v>723</v>
      </c>
      <c r="F567" s="182">
        <f>IF(OR(E567="U16", E567="S16"),1,IF(E567="TS",6,2))</f>
        <v>1</v>
      </c>
      <c r="G567" s="101">
        <v>6</v>
      </c>
    </row>
    <row r="568" spans="1:7" ht="16.5" customHeight="1" thickBot="1">
      <c r="A568" s="497" t="s">
        <v>1786</v>
      </c>
      <c r="B568" s="498"/>
      <c r="C568" s="498"/>
      <c r="D568" s="498"/>
      <c r="E568" s="498"/>
      <c r="F568" s="498"/>
      <c r="G568" s="499"/>
    </row>
    <row r="569" spans="1:7" ht="16.5" customHeight="1">
      <c r="A569" s="204">
        <f>A567+(F567*G567)</f>
        <v>5200</v>
      </c>
      <c r="B569" s="177" t="s">
        <v>110</v>
      </c>
      <c r="C569" s="206"/>
      <c r="D569" s="206"/>
      <c r="E569" s="206" t="s">
        <v>1748</v>
      </c>
      <c r="F569" s="206">
        <f t="shared" ref="F569:F576" si="41">IF(OR(E569="U16", E569="S16"),1,IF(E569="TS",6,2))</f>
        <v>2</v>
      </c>
      <c r="G569" s="207">
        <v>1</v>
      </c>
    </row>
    <row r="570" spans="1:7" ht="16.5" customHeight="1">
      <c r="A570" s="96">
        <f t="shared" ref="A570:A626" si="42">A569+(F569*G569)</f>
        <v>5202</v>
      </c>
      <c r="B570" s="65" t="s">
        <v>2511</v>
      </c>
      <c r="C570" s="63"/>
      <c r="D570" s="63"/>
      <c r="E570" s="79" t="s">
        <v>78</v>
      </c>
      <c r="F570" s="79">
        <f>IF(OR(E570="U16", E570="S16"),1,IF(E570="TS",6,2))</f>
        <v>2</v>
      </c>
      <c r="G570" s="97">
        <v>1</v>
      </c>
    </row>
    <row r="571" spans="1:7" ht="16.5" customHeight="1">
      <c r="A571" s="96">
        <f t="shared" si="42"/>
        <v>5204</v>
      </c>
      <c r="B571" s="65" t="s">
        <v>2512</v>
      </c>
      <c r="C571" s="63"/>
      <c r="D571" s="63"/>
      <c r="E571" s="79" t="s">
        <v>78</v>
      </c>
      <c r="F571" s="79">
        <f t="shared" si="41"/>
        <v>2</v>
      </c>
      <c r="G571" s="97">
        <v>1</v>
      </c>
    </row>
    <row r="572" spans="1:7" ht="16.5" customHeight="1">
      <c r="A572" s="96">
        <f t="shared" si="42"/>
        <v>5206</v>
      </c>
      <c r="B572" s="65" t="s">
        <v>2513</v>
      </c>
      <c r="C572" s="65"/>
      <c r="D572" s="65"/>
      <c r="E572" s="79" t="s">
        <v>78</v>
      </c>
      <c r="F572" s="79">
        <f t="shared" si="41"/>
        <v>2</v>
      </c>
      <c r="G572" s="97">
        <v>1</v>
      </c>
    </row>
    <row r="573" spans="1:7" ht="16.5" customHeight="1">
      <c r="A573" s="96">
        <f t="shared" si="42"/>
        <v>5208</v>
      </c>
      <c r="B573" s="65" t="s">
        <v>2514</v>
      </c>
      <c r="C573" s="65"/>
      <c r="D573" s="65"/>
      <c r="E573" s="79" t="s">
        <v>78</v>
      </c>
      <c r="F573" s="79">
        <f t="shared" si="41"/>
        <v>2</v>
      </c>
      <c r="G573" s="97">
        <v>1</v>
      </c>
    </row>
    <row r="574" spans="1:7" ht="16.5" customHeight="1">
      <c r="A574" s="96">
        <f t="shared" si="42"/>
        <v>5210</v>
      </c>
      <c r="B574" s="65" t="s">
        <v>2515</v>
      </c>
      <c r="C574" s="65"/>
      <c r="D574" s="65"/>
      <c r="E574" s="79" t="s">
        <v>78</v>
      </c>
      <c r="F574" s="79">
        <f t="shared" si="41"/>
        <v>2</v>
      </c>
      <c r="G574" s="97">
        <v>4</v>
      </c>
    </row>
    <row r="575" spans="1:7" ht="16.5" customHeight="1">
      <c r="A575" s="96">
        <f t="shared" si="42"/>
        <v>5218</v>
      </c>
      <c r="B575" s="65" t="s">
        <v>2516</v>
      </c>
      <c r="C575" s="65"/>
      <c r="D575" s="65"/>
      <c r="E575" s="79" t="s">
        <v>78</v>
      </c>
      <c r="F575" s="79">
        <f t="shared" si="41"/>
        <v>2</v>
      </c>
      <c r="G575" s="97">
        <v>4</v>
      </c>
    </row>
    <row r="576" spans="1:7" ht="16.5" customHeight="1">
      <c r="A576" s="96">
        <f t="shared" si="42"/>
        <v>5226</v>
      </c>
      <c r="B576" s="65" t="s">
        <v>2517</v>
      </c>
      <c r="C576" s="65"/>
      <c r="D576" s="65"/>
      <c r="E576" s="79" t="s">
        <v>78</v>
      </c>
      <c r="F576" s="79">
        <f t="shared" si="41"/>
        <v>2</v>
      </c>
      <c r="G576" s="97">
        <v>4</v>
      </c>
    </row>
    <row r="577" spans="1:7" ht="16.5" customHeight="1">
      <c r="A577" s="96">
        <f t="shared" si="42"/>
        <v>5234</v>
      </c>
      <c r="B577" s="65" t="s">
        <v>2518</v>
      </c>
      <c r="C577" s="65"/>
      <c r="D577" s="65"/>
      <c r="E577" s="79" t="s">
        <v>78</v>
      </c>
      <c r="F577" s="79">
        <f>IF(OR(E577="U16", E577="S16"),1,IF(E577="TS",6,2))</f>
        <v>2</v>
      </c>
      <c r="G577" s="97">
        <v>4</v>
      </c>
    </row>
    <row r="578" spans="1:7" ht="16.5" customHeight="1">
      <c r="A578" s="96">
        <f t="shared" si="42"/>
        <v>5242</v>
      </c>
      <c r="B578" s="65" t="s">
        <v>2519</v>
      </c>
      <c r="C578" s="65"/>
      <c r="D578" s="65"/>
      <c r="E578" s="79" t="s">
        <v>78</v>
      </c>
      <c r="F578" s="79">
        <f>IF(OR(E578="U16", E578="S16"),1,IF(E578="TS",6,2))</f>
        <v>2</v>
      </c>
      <c r="G578" s="97">
        <v>4</v>
      </c>
    </row>
    <row r="579" spans="1:7" ht="16.5" customHeight="1">
      <c r="A579" s="96">
        <f t="shared" si="42"/>
        <v>5250</v>
      </c>
      <c r="B579" s="65" t="s">
        <v>2520</v>
      </c>
      <c r="C579" s="65"/>
      <c r="D579" s="65"/>
      <c r="E579" s="79" t="s">
        <v>78</v>
      </c>
      <c r="F579" s="79">
        <f>IF(OR(E579="U16", E579="S16"),1,IF(E579="TS",6,2))</f>
        <v>2</v>
      </c>
      <c r="G579" s="97">
        <v>4</v>
      </c>
    </row>
    <row r="580" spans="1:7" ht="16.5" customHeight="1">
      <c r="A580" s="96">
        <f t="shared" si="42"/>
        <v>5258</v>
      </c>
      <c r="B580" s="65" t="s">
        <v>2521</v>
      </c>
      <c r="C580" s="65"/>
      <c r="D580" s="65"/>
      <c r="E580" s="79" t="s">
        <v>78</v>
      </c>
      <c r="F580" s="79">
        <f t="shared" ref="F580:F603" si="43">IF(OR(E580="U16", E580="S16"),1,IF(E580="TS",6,2))</f>
        <v>2</v>
      </c>
      <c r="G580" s="97">
        <v>4</v>
      </c>
    </row>
    <row r="581" spans="1:7" ht="16.5" customHeight="1">
      <c r="A581" s="96">
        <f t="shared" si="42"/>
        <v>5266</v>
      </c>
      <c r="B581" s="65" t="s">
        <v>2522</v>
      </c>
      <c r="C581" s="65"/>
      <c r="D581" s="65"/>
      <c r="E581" s="79" t="s">
        <v>78</v>
      </c>
      <c r="F581" s="79">
        <f t="shared" si="43"/>
        <v>2</v>
      </c>
      <c r="G581" s="97">
        <v>4</v>
      </c>
    </row>
    <row r="582" spans="1:7" ht="16.5" customHeight="1">
      <c r="A582" s="96">
        <f t="shared" si="42"/>
        <v>5274</v>
      </c>
      <c r="B582" s="65" t="s">
        <v>2523</v>
      </c>
      <c r="C582" s="65"/>
      <c r="D582" s="65"/>
      <c r="E582" s="79" t="s">
        <v>78</v>
      </c>
      <c r="F582" s="79">
        <f t="shared" si="43"/>
        <v>2</v>
      </c>
      <c r="G582" s="97">
        <v>4</v>
      </c>
    </row>
    <row r="583" spans="1:7" ht="16.5" customHeight="1">
      <c r="A583" s="96">
        <f t="shared" si="42"/>
        <v>5282</v>
      </c>
      <c r="B583" s="65" t="s">
        <v>2524</v>
      </c>
      <c r="C583" s="65"/>
      <c r="D583" s="65"/>
      <c r="E583" s="79" t="s">
        <v>78</v>
      </c>
      <c r="F583" s="79">
        <f t="shared" si="43"/>
        <v>2</v>
      </c>
      <c r="G583" s="97">
        <v>4</v>
      </c>
    </row>
    <row r="584" spans="1:7" ht="16.5" customHeight="1">
      <c r="A584" s="96">
        <f t="shared" si="42"/>
        <v>5290</v>
      </c>
      <c r="B584" s="65" t="s">
        <v>2525</v>
      </c>
      <c r="C584" s="65"/>
      <c r="D584" s="65"/>
      <c r="E584" s="79" t="s">
        <v>78</v>
      </c>
      <c r="F584" s="79">
        <f t="shared" si="43"/>
        <v>2</v>
      </c>
      <c r="G584" s="97">
        <v>4</v>
      </c>
    </row>
    <row r="585" spans="1:7" ht="16.5" customHeight="1">
      <c r="A585" s="96">
        <f t="shared" si="42"/>
        <v>5298</v>
      </c>
      <c r="B585" s="65" t="s">
        <v>2526</v>
      </c>
      <c r="C585" s="65"/>
      <c r="D585" s="65"/>
      <c r="E585" s="79" t="s">
        <v>78</v>
      </c>
      <c r="F585" s="79">
        <f t="shared" si="43"/>
        <v>2</v>
      </c>
      <c r="G585" s="97">
        <v>4</v>
      </c>
    </row>
    <row r="586" spans="1:7" ht="16.5" customHeight="1">
      <c r="A586" s="96">
        <f t="shared" si="42"/>
        <v>5306</v>
      </c>
      <c r="B586" s="65" t="s">
        <v>2527</v>
      </c>
      <c r="C586" s="65"/>
      <c r="D586" s="65"/>
      <c r="E586" s="79" t="s">
        <v>78</v>
      </c>
      <c r="F586" s="79">
        <f t="shared" si="43"/>
        <v>2</v>
      </c>
      <c r="G586" s="97">
        <v>4</v>
      </c>
    </row>
    <row r="587" spans="1:7" ht="16.5" customHeight="1">
      <c r="A587" s="96">
        <f t="shared" si="42"/>
        <v>5314</v>
      </c>
      <c r="B587" s="65" t="s">
        <v>2528</v>
      </c>
      <c r="C587" s="65"/>
      <c r="D587" s="65"/>
      <c r="E587" s="79" t="s">
        <v>78</v>
      </c>
      <c r="F587" s="79">
        <f t="shared" si="43"/>
        <v>2</v>
      </c>
      <c r="G587" s="97">
        <v>4</v>
      </c>
    </row>
    <row r="588" spans="1:7" ht="16.5" customHeight="1">
      <c r="A588" s="96">
        <f t="shared" si="42"/>
        <v>5322</v>
      </c>
      <c r="B588" s="65" t="s">
        <v>2529</v>
      </c>
      <c r="C588" s="65"/>
      <c r="D588" s="65"/>
      <c r="E588" s="79" t="s">
        <v>78</v>
      </c>
      <c r="F588" s="79">
        <f t="shared" si="43"/>
        <v>2</v>
      </c>
      <c r="G588" s="97">
        <v>4</v>
      </c>
    </row>
    <row r="589" spans="1:7" ht="16.5" customHeight="1">
      <c r="A589" s="96">
        <f t="shared" si="42"/>
        <v>5330</v>
      </c>
      <c r="B589" s="65" t="s">
        <v>2530</v>
      </c>
      <c r="C589" s="65"/>
      <c r="D589" s="65"/>
      <c r="E589" s="79" t="s">
        <v>78</v>
      </c>
      <c r="F589" s="79">
        <f t="shared" si="43"/>
        <v>2</v>
      </c>
      <c r="G589" s="97">
        <v>4</v>
      </c>
    </row>
    <row r="590" spans="1:7" ht="16.5" customHeight="1">
      <c r="A590" s="96">
        <f t="shared" si="42"/>
        <v>5338</v>
      </c>
      <c r="B590" s="65" t="s">
        <v>2531</v>
      </c>
      <c r="C590" s="65"/>
      <c r="D590" s="65"/>
      <c r="E590" s="79" t="s">
        <v>78</v>
      </c>
      <c r="F590" s="79">
        <f t="shared" si="43"/>
        <v>2</v>
      </c>
      <c r="G590" s="97">
        <v>4</v>
      </c>
    </row>
    <row r="591" spans="1:7" ht="16.5" customHeight="1">
      <c r="A591" s="96">
        <f t="shared" si="42"/>
        <v>5346</v>
      </c>
      <c r="B591" s="65" t="s">
        <v>2532</v>
      </c>
      <c r="C591" s="63"/>
      <c r="D591" s="63"/>
      <c r="E591" s="79" t="s">
        <v>78</v>
      </c>
      <c r="F591" s="79">
        <f t="shared" si="43"/>
        <v>2</v>
      </c>
      <c r="G591" s="97">
        <v>4</v>
      </c>
    </row>
    <row r="592" spans="1:7" ht="16.5" customHeight="1">
      <c r="A592" s="96">
        <f t="shared" si="42"/>
        <v>5354</v>
      </c>
      <c r="B592" s="65" t="s">
        <v>2533</v>
      </c>
      <c r="C592" s="63"/>
      <c r="D592" s="63"/>
      <c r="E592" s="79" t="s">
        <v>78</v>
      </c>
      <c r="F592" s="79">
        <f t="shared" si="43"/>
        <v>2</v>
      </c>
      <c r="G592" s="97">
        <v>4</v>
      </c>
    </row>
    <row r="593" spans="1:7" ht="16.5" customHeight="1">
      <c r="A593" s="96">
        <f t="shared" si="42"/>
        <v>5362</v>
      </c>
      <c r="B593" s="65" t="s">
        <v>2534</v>
      </c>
      <c r="C593" s="63"/>
      <c r="D593" s="63"/>
      <c r="E593" s="79" t="s">
        <v>78</v>
      </c>
      <c r="F593" s="79">
        <f t="shared" si="43"/>
        <v>2</v>
      </c>
      <c r="G593" s="97">
        <v>4</v>
      </c>
    </row>
    <row r="594" spans="1:7" ht="16.5" customHeight="1">
      <c r="A594" s="96">
        <f t="shared" si="42"/>
        <v>5370</v>
      </c>
      <c r="B594" s="65" t="s">
        <v>2535</v>
      </c>
      <c r="C594" s="63"/>
      <c r="D594" s="63"/>
      <c r="E594" s="79" t="s">
        <v>78</v>
      </c>
      <c r="F594" s="79">
        <f t="shared" si="43"/>
        <v>2</v>
      </c>
      <c r="G594" s="97">
        <v>4</v>
      </c>
    </row>
    <row r="595" spans="1:7" ht="16.5" customHeight="1">
      <c r="A595" s="96">
        <f t="shared" si="42"/>
        <v>5378</v>
      </c>
      <c r="B595" s="65" t="s">
        <v>2536</v>
      </c>
      <c r="C595" s="63"/>
      <c r="D595" s="63"/>
      <c r="E595" s="79" t="s">
        <v>78</v>
      </c>
      <c r="F595" s="79">
        <f t="shared" si="43"/>
        <v>2</v>
      </c>
      <c r="G595" s="97">
        <v>4</v>
      </c>
    </row>
    <row r="596" spans="1:7" ht="16.5" customHeight="1">
      <c r="A596" s="96">
        <f t="shared" si="42"/>
        <v>5386</v>
      </c>
      <c r="B596" s="65" t="s">
        <v>2537</v>
      </c>
      <c r="C596" s="63"/>
      <c r="D596" s="63"/>
      <c r="E596" s="79" t="s">
        <v>78</v>
      </c>
      <c r="F596" s="79">
        <f t="shared" si="43"/>
        <v>2</v>
      </c>
      <c r="G596" s="97">
        <v>4</v>
      </c>
    </row>
    <row r="597" spans="1:7" ht="16.5" customHeight="1" thickBot="1">
      <c r="A597" s="98">
        <f t="shared" si="42"/>
        <v>5394</v>
      </c>
      <c r="B597" s="180"/>
      <c r="C597" s="181"/>
      <c r="D597" s="181"/>
      <c r="E597" s="182" t="s">
        <v>1785</v>
      </c>
      <c r="F597" s="182">
        <f t="shared" si="43"/>
        <v>1</v>
      </c>
      <c r="G597" s="101">
        <v>6</v>
      </c>
    </row>
    <row r="598" spans="1:7" ht="16.5" customHeight="1">
      <c r="A598" s="96">
        <f t="shared" si="42"/>
        <v>5400</v>
      </c>
      <c r="B598" s="160" t="s">
        <v>110</v>
      </c>
      <c r="C598" s="199"/>
      <c r="D598" s="199"/>
      <c r="E598" s="199" t="s">
        <v>1748</v>
      </c>
      <c r="F598" s="199">
        <f>IF(OR(E598="U16", E598="S16"),1,IF(E598="TS",6,2))</f>
        <v>2</v>
      </c>
      <c r="G598" s="208">
        <v>1</v>
      </c>
    </row>
    <row r="599" spans="1:7" ht="16.5" customHeight="1">
      <c r="A599" s="96">
        <f t="shared" si="42"/>
        <v>5402</v>
      </c>
      <c r="B599" s="160" t="s">
        <v>2511</v>
      </c>
      <c r="C599" s="62"/>
      <c r="D599" s="62"/>
      <c r="E599" s="79" t="s">
        <v>78</v>
      </c>
      <c r="F599" s="176">
        <f t="shared" si="43"/>
        <v>2</v>
      </c>
      <c r="G599" s="186">
        <v>1</v>
      </c>
    </row>
    <row r="600" spans="1:7" ht="16.5" customHeight="1">
      <c r="A600" s="96">
        <f t="shared" si="42"/>
        <v>5404</v>
      </c>
      <c r="B600" s="65" t="s">
        <v>2512</v>
      </c>
      <c r="C600" s="63"/>
      <c r="D600" s="63"/>
      <c r="E600" s="79" t="s">
        <v>78</v>
      </c>
      <c r="F600" s="79">
        <f t="shared" si="43"/>
        <v>2</v>
      </c>
      <c r="G600" s="97">
        <v>1</v>
      </c>
    </row>
    <row r="601" spans="1:7" ht="16.5" customHeight="1">
      <c r="A601" s="96">
        <f t="shared" si="42"/>
        <v>5406</v>
      </c>
      <c r="B601" s="65" t="s">
        <v>2513</v>
      </c>
      <c r="C601" s="65"/>
      <c r="D601" s="65"/>
      <c r="E601" s="79" t="s">
        <v>78</v>
      </c>
      <c r="F601" s="79">
        <f t="shared" si="43"/>
        <v>2</v>
      </c>
      <c r="G601" s="97">
        <v>1</v>
      </c>
    </row>
    <row r="602" spans="1:7" ht="16.5" customHeight="1">
      <c r="A602" s="96">
        <f t="shared" si="42"/>
        <v>5408</v>
      </c>
      <c r="B602" s="65" t="s">
        <v>2514</v>
      </c>
      <c r="C602" s="65"/>
      <c r="D602" s="65"/>
      <c r="E602" s="79" t="s">
        <v>78</v>
      </c>
      <c r="F602" s="79">
        <f t="shared" si="43"/>
        <v>2</v>
      </c>
      <c r="G602" s="97">
        <v>1</v>
      </c>
    </row>
    <row r="603" spans="1:7" ht="16.5" customHeight="1">
      <c r="A603" s="96">
        <f t="shared" si="42"/>
        <v>5410</v>
      </c>
      <c r="B603" s="65" t="s">
        <v>2538</v>
      </c>
      <c r="C603" s="65"/>
      <c r="D603" s="65"/>
      <c r="E603" s="79" t="s">
        <v>78</v>
      </c>
      <c r="F603" s="79">
        <f t="shared" si="43"/>
        <v>2</v>
      </c>
      <c r="G603" s="97">
        <v>4</v>
      </c>
    </row>
    <row r="604" spans="1:7" ht="16.5" customHeight="1">
      <c r="A604" s="96">
        <f t="shared" si="42"/>
        <v>5418</v>
      </c>
      <c r="B604" s="65" t="s">
        <v>2539</v>
      </c>
      <c r="C604" s="65"/>
      <c r="D604" s="65"/>
      <c r="E604" s="79" t="s">
        <v>78</v>
      </c>
      <c r="F604" s="79">
        <f t="shared" ref="F604:F630" si="44">IF(OR(E604="U16", E604="S16"),1,IF(E604="TS",6,2))</f>
        <v>2</v>
      </c>
      <c r="G604" s="97">
        <v>4</v>
      </c>
    </row>
    <row r="605" spans="1:7" ht="16.5" customHeight="1">
      <c r="A605" s="96">
        <f t="shared" si="42"/>
        <v>5426</v>
      </c>
      <c r="B605" s="65" t="s">
        <v>2540</v>
      </c>
      <c r="C605" s="65"/>
      <c r="D605" s="65"/>
      <c r="E605" s="79" t="s">
        <v>78</v>
      </c>
      <c r="F605" s="79">
        <f t="shared" si="44"/>
        <v>2</v>
      </c>
      <c r="G605" s="97">
        <v>4</v>
      </c>
    </row>
    <row r="606" spans="1:7" ht="16.5" customHeight="1">
      <c r="A606" s="96">
        <f t="shared" si="42"/>
        <v>5434</v>
      </c>
      <c r="B606" s="65" t="s">
        <v>2541</v>
      </c>
      <c r="C606" s="65"/>
      <c r="D606" s="65"/>
      <c r="E606" s="79" t="s">
        <v>78</v>
      </c>
      <c r="F606" s="79">
        <f t="shared" si="44"/>
        <v>2</v>
      </c>
      <c r="G606" s="97">
        <v>4</v>
      </c>
    </row>
    <row r="607" spans="1:7" ht="16.5" customHeight="1">
      <c r="A607" s="96">
        <f t="shared" si="42"/>
        <v>5442</v>
      </c>
      <c r="B607" s="65" t="s">
        <v>2542</v>
      </c>
      <c r="C607" s="65"/>
      <c r="D607" s="65"/>
      <c r="E607" s="79" t="s">
        <v>78</v>
      </c>
      <c r="F607" s="79">
        <f t="shared" si="44"/>
        <v>2</v>
      </c>
      <c r="G607" s="97">
        <v>4</v>
      </c>
    </row>
    <row r="608" spans="1:7" ht="16.5" customHeight="1">
      <c r="A608" s="96">
        <f t="shared" si="42"/>
        <v>5450</v>
      </c>
      <c r="B608" s="65" t="s">
        <v>2543</v>
      </c>
      <c r="C608" s="65"/>
      <c r="D608" s="65"/>
      <c r="E608" s="79" t="s">
        <v>78</v>
      </c>
      <c r="F608" s="79">
        <f t="shared" si="44"/>
        <v>2</v>
      </c>
      <c r="G608" s="97">
        <v>4</v>
      </c>
    </row>
    <row r="609" spans="1:9" ht="16.5" customHeight="1">
      <c r="A609" s="96">
        <f t="shared" si="42"/>
        <v>5458</v>
      </c>
      <c r="B609" s="65" t="s">
        <v>2544</v>
      </c>
      <c r="C609" s="65"/>
      <c r="D609" s="65"/>
      <c r="E609" s="79" t="s">
        <v>78</v>
      </c>
      <c r="F609" s="79">
        <f t="shared" si="44"/>
        <v>2</v>
      </c>
      <c r="G609" s="97">
        <v>4</v>
      </c>
    </row>
    <row r="610" spans="1:9" ht="16.5" customHeight="1">
      <c r="A610" s="96">
        <f t="shared" si="42"/>
        <v>5466</v>
      </c>
      <c r="B610" s="65" t="s">
        <v>2545</v>
      </c>
      <c r="C610" s="65"/>
      <c r="D610" s="65"/>
      <c r="E610" s="79" t="s">
        <v>78</v>
      </c>
      <c r="F610" s="79">
        <f t="shared" si="44"/>
        <v>2</v>
      </c>
      <c r="G610" s="97">
        <v>4</v>
      </c>
    </row>
    <row r="611" spans="1:9" ht="16.5" customHeight="1">
      <c r="A611" s="96">
        <f t="shared" si="42"/>
        <v>5474</v>
      </c>
      <c r="B611" s="65" t="s">
        <v>2546</v>
      </c>
      <c r="C611" s="65"/>
      <c r="D611" s="65"/>
      <c r="E611" s="79" t="s">
        <v>78</v>
      </c>
      <c r="F611" s="79">
        <f t="shared" si="44"/>
        <v>2</v>
      </c>
      <c r="G611" s="97">
        <v>4</v>
      </c>
    </row>
    <row r="612" spans="1:9" ht="16.5" customHeight="1">
      <c r="A612" s="96">
        <f t="shared" si="42"/>
        <v>5482</v>
      </c>
      <c r="B612" s="65" t="s">
        <v>2547</v>
      </c>
      <c r="C612" s="65"/>
      <c r="D612" s="65"/>
      <c r="E612" s="79" t="s">
        <v>78</v>
      </c>
      <c r="F612" s="79">
        <f t="shared" si="44"/>
        <v>2</v>
      </c>
      <c r="G612" s="97">
        <v>4</v>
      </c>
    </row>
    <row r="613" spans="1:9" ht="16.5" customHeight="1">
      <c r="A613" s="96">
        <f t="shared" si="42"/>
        <v>5490</v>
      </c>
      <c r="B613" s="65" t="s">
        <v>2548</v>
      </c>
      <c r="C613" s="65"/>
      <c r="D613" s="65"/>
      <c r="E613" s="79" t="s">
        <v>78</v>
      </c>
      <c r="F613" s="79">
        <f t="shared" si="44"/>
        <v>2</v>
      </c>
      <c r="G613" s="97">
        <v>4</v>
      </c>
    </row>
    <row r="614" spans="1:9" ht="16.5" customHeight="1">
      <c r="A614" s="96">
        <f t="shared" si="42"/>
        <v>5498</v>
      </c>
      <c r="B614" s="65" t="s">
        <v>2549</v>
      </c>
      <c r="C614" s="65"/>
      <c r="D614" s="65"/>
      <c r="E614" s="79" t="s">
        <v>78</v>
      </c>
      <c r="F614" s="79">
        <f t="shared" si="44"/>
        <v>2</v>
      </c>
      <c r="G614" s="97">
        <v>4</v>
      </c>
    </row>
    <row r="615" spans="1:9" ht="16.5" customHeight="1">
      <c r="A615" s="96">
        <f t="shared" si="42"/>
        <v>5506</v>
      </c>
      <c r="B615" s="65" t="s">
        <v>2550</v>
      </c>
      <c r="C615" s="65"/>
      <c r="D615" s="65"/>
      <c r="E615" s="79" t="s">
        <v>78</v>
      </c>
      <c r="F615" s="79">
        <f t="shared" si="44"/>
        <v>2</v>
      </c>
      <c r="G615" s="97">
        <v>4</v>
      </c>
    </row>
    <row r="616" spans="1:9" customFormat="1" ht="16.5">
      <c r="A616" s="96">
        <f t="shared" si="42"/>
        <v>5514</v>
      </c>
      <c r="B616" s="65" t="s">
        <v>2551</v>
      </c>
      <c r="C616" s="65"/>
      <c r="D616" s="65"/>
      <c r="E616" s="79" t="s">
        <v>78</v>
      </c>
      <c r="F616" s="79">
        <f t="shared" si="44"/>
        <v>2</v>
      </c>
      <c r="G616" s="97">
        <v>4</v>
      </c>
      <c r="H616" s="26"/>
      <c r="I616" s="136" t="s">
        <v>1793</v>
      </c>
    </row>
    <row r="617" spans="1:9" ht="15.95" customHeight="1">
      <c r="A617" s="96">
        <f t="shared" si="42"/>
        <v>5522</v>
      </c>
      <c r="B617" s="65" t="s">
        <v>2552</v>
      </c>
      <c r="C617" s="65"/>
      <c r="D617" s="65"/>
      <c r="E617" s="79" t="s">
        <v>78</v>
      </c>
      <c r="F617" s="79">
        <f t="shared" si="44"/>
        <v>2</v>
      </c>
      <c r="G617" s="97">
        <v>4</v>
      </c>
    </row>
    <row r="618" spans="1:9" ht="15.95" customHeight="1">
      <c r="A618" s="96">
        <f t="shared" si="42"/>
        <v>5530</v>
      </c>
      <c r="B618" s="65" t="s">
        <v>2553</v>
      </c>
      <c r="C618" s="65"/>
      <c r="D618" s="65"/>
      <c r="E618" s="79" t="s">
        <v>78</v>
      </c>
      <c r="F618" s="79">
        <f t="shared" si="44"/>
        <v>2</v>
      </c>
      <c r="G618" s="97">
        <v>4</v>
      </c>
    </row>
    <row r="619" spans="1:9" ht="15.95" customHeight="1">
      <c r="A619" s="96">
        <f t="shared" si="42"/>
        <v>5538</v>
      </c>
      <c r="B619" s="65" t="s">
        <v>2554</v>
      </c>
      <c r="C619" s="65"/>
      <c r="D619" s="65"/>
      <c r="E619" s="79" t="s">
        <v>78</v>
      </c>
      <c r="F619" s="79">
        <f t="shared" si="44"/>
        <v>2</v>
      </c>
      <c r="G619" s="97">
        <v>4</v>
      </c>
    </row>
    <row r="620" spans="1:9" customFormat="1" ht="16.5">
      <c r="A620" s="96">
        <f t="shared" si="42"/>
        <v>5546</v>
      </c>
      <c r="B620" s="65" t="s">
        <v>2555</v>
      </c>
      <c r="C620" s="63"/>
      <c r="D620" s="63"/>
      <c r="E620" s="79" t="s">
        <v>78</v>
      </c>
      <c r="F620" s="79">
        <f t="shared" si="44"/>
        <v>2</v>
      </c>
      <c r="G620" s="97">
        <v>4</v>
      </c>
      <c r="H620" s="26"/>
      <c r="I620" s="136"/>
    </row>
    <row r="621" spans="1:9" customFormat="1" ht="16.5" customHeight="1">
      <c r="A621" s="96">
        <f t="shared" si="42"/>
        <v>5554</v>
      </c>
      <c r="B621" s="65" t="s">
        <v>2556</v>
      </c>
      <c r="C621" s="63"/>
      <c r="D621" s="63"/>
      <c r="E621" s="79" t="s">
        <v>78</v>
      </c>
      <c r="F621" s="79">
        <f t="shared" si="44"/>
        <v>2</v>
      </c>
      <c r="G621" s="97">
        <v>4</v>
      </c>
      <c r="H621" s="26" t="s">
        <v>1805</v>
      </c>
      <c r="I621" s="136"/>
    </row>
    <row r="622" spans="1:9" customFormat="1" ht="16.5">
      <c r="A622" s="96">
        <f t="shared" si="42"/>
        <v>5562</v>
      </c>
      <c r="B622" s="65" t="s">
        <v>2557</v>
      </c>
      <c r="C622" s="63"/>
      <c r="D622" s="63"/>
      <c r="E622" s="79" t="s">
        <v>78</v>
      </c>
      <c r="F622" s="79">
        <f t="shared" si="44"/>
        <v>2</v>
      </c>
      <c r="G622" s="97">
        <v>4</v>
      </c>
      <c r="H622" s="26"/>
      <c r="I622" s="136"/>
    </row>
    <row r="623" spans="1:9" customFormat="1" ht="16.5">
      <c r="A623" s="96">
        <f t="shared" si="42"/>
        <v>5570</v>
      </c>
      <c r="B623" s="65" t="s">
        <v>2558</v>
      </c>
      <c r="C623" s="63"/>
      <c r="D623" s="63"/>
      <c r="E623" s="79" t="s">
        <v>78</v>
      </c>
      <c r="F623" s="79">
        <f t="shared" si="44"/>
        <v>2</v>
      </c>
      <c r="G623" s="97">
        <v>4</v>
      </c>
      <c r="H623" s="26"/>
      <c r="I623" s="136"/>
    </row>
    <row r="624" spans="1:9" customFormat="1" ht="16.5">
      <c r="A624" s="96">
        <f t="shared" si="42"/>
        <v>5578</v>
      </c>
      <c r="B624" s="65" t="s">
        <v>2559</v>
      </c>
      <c r="C624" s="63"/>
      <c r="D624" s="63"/>
      <c r="E624" s="79" t="s">
        <v>78</v>
      </c>
      <c r="F624" s="79">
        <f t="shared" si="44"/>
        <v>2</v>
      </c>
      <c r="G624" s="97">
        <v>4</v>
      </c>
      <c r="H624" s="60"/>
      <c r="I624" s="136"/>
    </row>
    <row r="625" spans="1:9" customFormat="1" ht="16.5">
      <c r="A625" s="96">
        <f t="shared" si="42"/>
        <v>5586</v>
      </c>
      <c r="B625" s="65" t="s">
        <v>2560</v>
      </c>
      <c r="C625" s="63"/>
      <c r="D625" s="63"/>
      <c r="E625" s="79" t="s">
        <v>78</v>
      </c>
      <c r="F625" s="79">
        <f t="shared" si="44"/>
        <v>2</v>
      </c>
      <c r="G625" s="97">
        <v>4</v>
      </c>
      <c r="H625" s="60"/>
      <c r="I625" s="136"/>
    </row>
    <row r="626" spans="1:9" customFormat="1" ht="17.25" thickBot="1">
      <c r="A626" s="96">
        <f t="shared" si="42"/>
        <v>5594</v>
      </c>
      <c r="B626" s="160"/>
      <c r="C626" s="62"/>
      <c r="D626" s="62"/>
      <c r="E626" s="176" t="s">
        <v>1785</v>
      </c>
      <c r="F626" s="176">
        <f t="shared" si="44"/>
        <v>1</v>
      </c>
      <c r="G626" s="186">
        <v>6</v>
      </c>
      <c r="H626" s="60"/>
      <c r="I626" s="136"/>
    </row>
    <row r="627" spans="1:9" customFormat="1" ht="16.5">
      <c r="A627" s="503" t="s">
        <v>1789</v>
      </c>
      <c r="B627" s="504"/>
      <c r="C627" s="504"/>
      <c r="D627" s="504"/>
      <c r="E627" s="504"/>
      <c r="F627" s="504"/>
      <c r="G627" s="505"/>
      <c r="H627" s="60"/>
      <c r="I627" s="136"/>
    </row>
    <row r="628" spans="1:9" customFormat="1" ht="16.5">
      <c r="A628" s="96">
        <f>A626+(F626*G626)</f>
        <v>5600</v>
      </c>
      <c r="B628" s="65" t="s">
        <v>1792</v>
      </c>
      <c r="C628" s="63"/>
      <c r="D628" s="63"/>
      <c r="E628" s="79" t="s">
        <v>1791</v>
      </c>
      <c r="F628" s="79">
        <f t="shared" si="44"/>
        <v>2</v>
      </c>
      <c r="G628" s="97">
        <v>1</v>
      </c>
      <c r="H628" s="26"/>
      <c r="I628" s="136"/>
    </row>
    <row r="629" spans="1:9" customFormat="1" ht="16.5">
      <c r="A629" s="96">
        <f>A628+(F628*G628)</f>
        <v>5602</v>
      </c>
      <c r="B629" s="65" t="s">
        <v>796</v>
      </c>
      <c r="C629" s="63"/>
      <c r="D629" s="63"/>
      <c r="E629" s="79" t="s">
        <v>79</v>
      </c>
      <c r="F629" s="79">
        <f>IF(OR(E629="U16", E629="S16"),1,IF(E629="TS",6,2))</f>
        <v>2</v>
      </c>
      <c r="G629" s="97">
        <v>96</v>
      </c>
      <c r="H629" s="26"/>
      <c r="I629" s="136"/>
    </row>
    <row r="630" spans="1:9" customFormat="1" ht="17.25" thickBot="1">
      <c r="A630" s="98">
        <f>A629+(F629*G629)</f>
        <v>5794</v>
      </c>
      <c r="B630" s="180" t="s">
        <v>1807</v>
      </c>
      <c r="C630" s="181"/>
      <c r="D630" s="181"/>
      <c r="E630" s="182" t="s">
        <v>1790</v>
      </c>
      <c r="F630" s="182">
        <f t="shared" si="44"/>
        <v>1</v>
      </c>
      <c r="G630" s="101">
        <v>6</v>
      </c>
      <c r="H630" s="26"/>
      <c r="I630" s="136"/>
    </row>
    <row r="631" spans="1:9" customFormat="1" ht="17.25" thickBot="1">
      <c r="A631" s="507" t="s">
        <v>1804</v>
      </c>
      <c r="B631" s="508"/>
      <c r="C631" s="508"/>
      <c r="D631" s="508"/>
      <c r="E631" s="508"/>
      <c r="F631" s="508"/>
      <c r="G631" s="509"/>
      <c r="H631" s="26"/>
      <c r="I631" s="136"/>
    </row>
    <row r="632" spans="1:9" customFormat="1" ht="16.5">
      <c r="A632" s="62">
        <f>A630+(F630*G630)</f>
        <v>5800</v>
      </c>
      <c r="B632" s="160" t="s">
        <v>1484</v>
      </c>
      <c r="C632" s="62"/>
      <c r="D632" s="62"/>
      <c r="E632" s="176" t="s">
        <v>134</v>
      </c>
      <c r="F632" s="176">
        <f t="shared" ref="F632:F653" si="45">IF(OR(E632="U16", E632="S16"),1,IF(E632="TS",6,2))</f>
        <v>1</v>
      </c>
      <c r="G632" s="62">
        <v>1</v>
      </c>
      <c r="H632" s="26" t="s">
        <v>801</v>
      </c>
      <c r="I632" s="136"/>
    </row>
    <row r="633" spans="1:9" customFormat="1" ht="15.95" customHeight="1">
      <c r="A633" s="63">
        <f t="shared" ref="A633:A680" si="46">A632+(F632*G632)</f>
        <v>5801</v>
      </c>
      <c r="B633" s="65" t="s">
        <v>1485</v>
      </c>
      <c r="C633" s="63"/>
      <c r="D633" s="63"/>
      <c r="E633" s="79" t="s">
        <v>134</v>
      </c>
      <c r="F633" s="79">
        <f t="shared" si="45"/>
        <v>1</v>
      </c>
      <c r="G633" s="63">
        <v>1</v>
      </c>
      <c r="H633" s="26"/>
      <c r="I633" s="136"/>
    </row>
    <row r="634" spans="1:9" customFormat="1" ht="16.5">
      <c r="A634" s="63">
        <f t="shared" si="46"/>
        <v>5802</v>
      </c>
      <c r="B634" s="65" t="s">
        <v>137</v>
      </c>
      <c r="C634" s="63"/>
      <c r="D634" s="63"/>
      <c r="E634" s="79" t="s">
        <v>112</v>
      </c>
      <c r="F634" s="79">
        <f t="shared" si="45"/>
        <v>2</v>
      </c>
      <c r="G634" s="63">
        <v>1</v>
      </c>
      <c r="H634" s="26"/>
      <c r="I634" s="136"/>
    </row>
    <row r="635" spans="1:9" customFormat="1" ht="16.5">
      <c r="A635" s="63">
        <f t="shared" si="46"/>
        <v>5804</v>
      </c>
      <c r="B635" s="65" t="s">
        <v>30</v>
      </c>
      <c r="C635" s="63"/>
      <c r="D635" s="63"/>
      <c r="E635" s="79" t="s">
        <v>79</v>
      </c>
      <c r="F635" s="79">
        <f t="shared" si="45"/>
        <v>2</v>
      </c>
      <c r="G635" s="63">
        <v>2</v>
      </c>
      <c r="H635" s="26"/>
      <c r="I635" s="136"/>
    </row>
    <row r="636" spans="1:9" customFormat="1" ht="16.5">
      <c r="A636" s="63">
        <f t="shared" si="46"/>
        <v>5808</v>
      </c>
      <c r="B636" s="65" t="s">
        <v>480</v>
      </c>
      <c r="C636" s="63"/>
      <c r="D636" s="63"/>
      <c r="E636" s="79" t="s">
        <v>78</v>
      </c>
      <c r="F636" s="79">
        <f t="shared" si="45"/>
        <v>2</v>
      </c>
      <c r="G636" s="63">
        <v>2</v>
      </c>
      <c r="H636" s="26"/>
      <c r="I636" s="136"/>
    </row>
    <row r="637" spans="1:9" customFormat="1" ht="16.5">
      <c r="A637" s="63">
        <f t="shared" si="46"/>
        <v>5812</v>
      </c>
      <c r="B637" s="65" t="s">
        <v>312</v>
      </c>
      <c r="C637" s="63"/>
      <c r="D637" s="63"/>
      <c r="E637" s="79" t="s">
        <v>79</v>
      </c>
      <c r="F637" s="79">
        <f t="shared" si="45"/>
        <v>2</v>
      </c>
      <c r="G637" s="63">
        <v>2</v>
      </c>
      <c r="H637" s="26"/>
      <c r="I637" s="136"/>
    </row>
    <row r="638" spans="1:9" customFormat="1" ht="16.5">
      <c r="A638" s="63">
        <f t="shared" si="46"/>
        <v>5816</v>
      </c>
      <c r="B638" s="65" t="s">
        <v>313</v>
      </c>
      <c r="C638" s="63"/>
      <c r="D638" s="63"/>
      <c r="E638" s="79" t="s">
        <v>79</v>
      </c>
      <c r="F638" s="79">
        <f t="shared" si="45"/>
        <v>2</v>
      </c>
      <c r="G638" s="63">
        <v>2</v>
      </c>
      <c r="H638" s="26"/>
      <c r="I638" s="136"/>
    </row>
    <row r="639" spans="1:9" customFormat="1" ht="16.5">
      <c r="A639" s="63">
        <f t="shared" si="46"/>
        <v>5820</v>
      </c>
      <c r="B639" s="65" t="s">
        <v>314</v>
      </c>
      <c r="C639" s="63"/>
      <c r="D639" s="63"/>
      <c r="E639" s="79" t="s">
        <v>79</v>
      </c>
      <c r="F639" s="79">
        <f t="shared" si="45"/>
        <v>2</v>
      </c>
      <c r="G639" s="63">
        <v>2</v>
      </c>
      <c r="H639" s="26"/>
      <c r="I639" s="136"/>
    </row>
    <row r="640" spans="1:9" customFormat="1" ht="16.5">
      <c r="A640" s="63">
        <f t="shared" si="46"/>
        <v>5824</v>
      </c>
      <c r="B640" s="65" t="s">
        <v>315</v>
      </c>
      <c r="C640" s="63"/>
      <c r="D640" s="63"/>
      <c r="E640" s="79" t="s">
        <v>79</v>
      </c>
      <c r="F640" s="79">
        <f t="shared" si="45"/>
        <v>2</v>
      </c>
      <c r="G640" s="63">
        <v>2</v>
      </c>
      <c r="H640" s="26"/>
      <c r="I640" s="136"/>
    </row>
    <row r="641" spans="1:9" customFormat="1" ht="16.5">
      <c r="A641" s="63">
        <f t="shared" si="46"/>
        <v>5828</v>
      </c>
      <c r="B641" s="65" t="s">
        <v>316</v>
      </c>
      <c r="C641" s="63"/>
      <c r="D641" s="63"/>
      <c r="E641" s="79" t="s">
        <v>79</v>
      </c>
      <c r="F641" s="79">
        <f t="shared" si="45"/>
        <v>2</v>
      </c>
      <c r="G641" s="63">
        <v>2</v>
      </c>
      <c r="H641" s="26"/>
      <c r="I641" s="136"/>
    </row>
    <row r="642" spans="1:9" customFormat="1" ht="16.5">
      <c r="A642" s="63">
        <f t="shared" si="46"/>
        <v>5832</v>
      </c>
      <c r="B642" s="65" t="s">
        <v>317</v>
      </c>
      <c r="C642" s="63"/>
      <c r="D642" s="63"/>
      <c r="E642" s="79" t="s">
        <v>79</v>
      </c>
      <c r="F642" s="79">
        <f t="shared" si="45"/>
        <v>2</v>
      </c>
      <c r="G642" s="63">
        <v>2</v>
      </c>
      <c r="H642" s="26"/>
      <c r="I642" s="136"/>
    </row>
    <row r="643" spans="1:9" customFormat="1" ht="16.5">
      <c r="A643" s="63">
        <f t="shared" si="46"/>
        <v>5836</v>
      </c>
      <c r="B643" s="65" t="s">
        <v>318</v>
      </c>
      <c r="C643" s="63"/>
      <c r="D643" s="63"/>
      <c r="E643" s="79" t="s">
        <v>79</v>
      </c>
      <c r="F643" s="79">
        <f t="shared" si="45"/>
        <v>2</v>
      </c>
      <c r="G643" s="63">
        <v>2</v>
      </c>
      <c r="H643" s="26"/>
      <c r="I643" s="136"/>
    </row>
    <row r="644" spans="1:9" customFormat="1" ht="16.5">
      <c r="A644" s="63">
        <f t="shared" si="46"/>
        <v>5840</v>
      </c>
      <c r="B644" s="65" t="s">
        <v>319</v>
      </c>
      <c r="C644" s="63"/>
      <c r="D644" s="63"/>
      <c r="E644" s="79" t="s">
        <v>79</v>
      </c>
      <c r="F644" s="79">
        <f t="shared" si="45"/>
        <v>2</v>
      </c>
      <c r="G644" s="63">
        <v>2</v>
      </c>
      <c r="H644" s="26"/>
      <c r="I644" s="136"/>
    </row>
    <row r="645" spans="1:9" customFormat="1" ht="16.5">
      <c r="A645" s="63">
        <f t="shared" si="46"/>
        <v>5844</v>
      </c>
      <c r="B645" s="65" t="s">
        <v>0</v>
      </c>
      <c r="C645" s="63"/>
      <c r="D645" s="63"/>
      <c r="E645" s="79" t="s">
        <v>79</v>
      </c>
      <c r="F645" s="79">
        <f t="shared" si="45"/>
        <v>2</v>
      </c>
      <c r="G645" s="63">
        <v>2</v>
      </c>
      <c r="H645" s="26"/>
      <c r="I645" s="136"/>
    </row>
    <row r="646" spans="1:9" customFormat="1" ht="16.5">
      <c r="A646" s="63">
        <f t="shared" si="46"/>
        <v>5848</v>
      </c>
      <c r="B646" s="65" t="s">
        <v>141</v>
      </c>
      <c r="C646" s="63"/>
      <c r="D646" s="63"/>
      <c r="E646" s="79" t="s">
        <v>79</v>
      </c>
      <c r="F646" s="79">
        <f t="shared" si="45"/>
        <v>2</v>
      </c>
      <c r="G646" s="63">
        <v>2</v>
      </c>
      <c r="H646" s="26"/>
      <c r="I646" s="136"/>
    </row>
    <row r="647" spans="1:9" customFormat="1" ht="16.5">
      <c r="A647" s="63">
        <f t="shared" si="46"/>
        <v>5852</v>
      </c>
      <c r="B647" s="65" t="s">
        <v>142</v>
      </c>
      <c r="C647" s="63"/>
      <c r="D647" s="63"/>
      <c r="E647" s="79" t="s">
        <v>79</v>
      </c>
      <c r="F647" s="79">
        <f t="shared" si="45"/>
        <v>2</v>
      </c>
      <c r="G647" s="63">
        <v>2</v>
      </c>
      <c r="H647" s="26"/>
      <c r="I647" s="136"/>
    </row>
    <row r="648" spans="1:9" customFormat="1" ht="16.5">
      <c r="A648" s="63">
        <f t="shared" si="46"/>
        <v>5856</v>
      </c>
      <c r="B648" s="65" t="s">
        <v>180</v>
      </c>
      <c r="C648" s="63"/>
      <c r="D648" s="63"/>
      <c r="E648" s="79" t="s">
        <v>79</v>
      </c>
      <c r="F648" s="79">
        <f t="shared" si="45"/>
        <v>2</v>
      </c>
      <c r="G648" s="63">
        <v>2</v>
      </c>
      <c r="H648" s="26"/>
      <c r="I648" s="136"/>
    </row>
    <row r="649" spans="1:9" customFormat="1" ht="16.5">
      <c r="A649" s="63">
        <f t="shared" si="46"/>
        <v>5860</v>
      </c>
      <c r="B649" s="65" t="s">
        <v>186</v>
      </c>
      <c r="C649" s="63"/>
      <c r="D649" s="63"/>
      <c r="E649" s="79" t="s">
        <v>79</v>
      </c>
      <c r="F649" s="79">
        <f t="shared" si="45"/>
        <v>2</v>
      </c>
      <c r="G649" s="63">
        <v>2</v>
      </c>
      <c r="H649" s="26"/>
      <c r="I649" s="136"/>
    </row>
    <row r="650" spans="1:9" customFormat="1" ht="16.5">
      <c r="A650" s="63">
        <f t="shared" si="46"/>
        <v>5864</v>
      </c>
      <c r="B650" s="65" t="s">
        <v>144</v>
      </c>
      <c r="C650" s="63"/>
      <c r="D650" s="63"/>
      <c r="E650" s="79" t="s">
        <v>79</v>
      </c>
      <c r="F650" s="79">
        <f t="shared" si="45"/>
        <v>2</v>
      </c>
      <c r="G650" s="63">
        <v>2</v>
      </c>
      <c r="H650" s="26"/>
      <c r="I650" s="136"/>
    </row>
    <row r="651" spans="1:9" customFormat="1" ht="16.5">
      <c r="A651" s="63">
        <f t="shared" si="46"/>
        <v>5868</v>
      </c>
      <c r="B651" s="65" t="s">
        <v>185</v>
      </c>
      <c r="C651" s="63"/>
      <c r="D651" s="63"/>
      <c r="E651" s="79" t="s">
        <v>79</v>
      </c>
      <c r="F651" s="79">
        <f t="shared" si="45"/>
        <v>2</v>
      </c>
      <c r="G651" s="63">
        <v>2</v>
      </c>
      <c r="H651" s="26"/>
      <c r="I651" s="136"/>
    </row>
    <row r="652" spans="1:9" customFormat="1" ht="16.5">
      <c r="A652" s="63">
        <f t="shared" si="46"/>
        <v>5872</v>
      </c>
      <c r="B652" s="65" t="s">
        <v>80</v>
      </c>
      <c r="C652" s="63"/>
      <c r="D652" s="63"/>
      <c r="E652" s="79" t="s">
        <v>79</v>
      </c>
      <c r="F652" s="79">
        <f t="shared" si="45"/>
        <v>2</v>
      </c>
      <c r="G652" s="63">
        <v>2</v>
      </c>
      <c r="H652" s="26"/>
      <c r="I652" s="136"/>
    </row>
    <row r="653" spans="1:9" customFormat="1" ht="16.5">
      <c r="A653" s="63">
        <f t="shared" si="46"/>
        <v>5876</v>
      </c>
      <c r="B653" s="65" t="s">
        <v>3</v>
      </c>
      <c r="C653" s="63"/>
      <c r="D653" s="63"/>
      <c r="E653" s="79" t="s">
        <v>78</v>
      </c>
      <c r="F653" s="79">
        <f t="shared" si="45"/>
        <v>2</v>
      </c>
      <c r="G653" s="63">
        <v>2</v>
      </c>
      <c r="H653" s="26"/>
      <c r="I653" s="136"/>
    </row>
    <row r="654" spans="1:9" customFormat="1" ht="16.5">
      <c r="A654" s="63">
        <f t="shared" si="46"/>
        <v>5880</v>
      </c>
      <c r="B654" s="65" t="s">
        <v>4</v>
      </c>
      <c r="C654" s="63"/>
      <c r="D654" s="63"/>
      <c r="E654" s="79" t="s">
        <v>79</v>
      </c>
      <c r="F654" s="79">
        <f>IF(OR(E654="U16", E654="S16"),1,IF(E654="TS",6,2))</f>
        <v>2</v>
      </c>
      <c r="G654" s="63">
        <v>2</v>
      </c>
      <c r="H654" s="26"/>
      <c r="I654" s="136"/>
    </row>
    <row r="655" spans="1:9" customFormat="1" ht="16.5">
      <c r="A655" s="63">
        <f t="shared" si="46"/>
        <v>5884</v>
      </c>
      <c r="B655" s="65" t="s">
        <v>81</v>
      </c>
      <c r="C655" s="63"/>
      <c r="D655" s="63"/>
      <c r="E655" s="79" t="s">
        <v>79</v>
      </c>
      <c r="F655" s="79">
        <f>IF(OR(E655="U16", E655="S16"),1,IF(E655="TS",6,2))</f>
        <v>2</v>
      </c>
      <c r="G655" s="63">
        <v>2</v>
      </c>
      <c r="H655" s="26"/>
      <c r="I655" s="136"/>
    </row>
    <row r="656" spans="1:9" customFormat="1" ht="16.5">
      <c r="A656" s="63">
        <f t="shared" si="46"/>
        <v>5888</v>
      </c>
      <c r="B656" s="65" t="s">
        <v>82</v>
      </c>
      <c r="C656" s="63"/>
      <c r="D656" s="63"/>
      <c r="E656" s="79" t="s">
        <v>79</v>
      </c>
      <c r="F656" s="79">
        <f>IF(OR(E656="U16", E656="S16"),1,IF(E656="TS",6,2))</f>
        <v>2</v>
      </c>
      <c r="G656" s="63">
        <v>2</v>
      </c>
      <c r="H656" s="26"/>
      <c r="I656" s="136"/>
    </row>
    <row r="657" spans="1:9" customFormat="1" ht="16.5">
      <c r="A657" s="63">
        <f t="shared" si="46"/>
        <v>5892</v>
      </c>
      <c r="B657" s="65" t="s">
        <v>83</v>
      </c>
      <c r="C657" s="63"/>
      <c r="D657" s="63"/>
      <c r="E657" s="79" t="s">
        <v>79</v>
      </c>
      <c r="F657" s="79">
        <f>IF(OR(E657="U16", E657="S16"),1,IF(E657="TS",6,2))</f>
        <v>2</v>
      </c>
      <c r="G657" s="63">
        <v>2</v>
      </c>
      <c r="H657" s="26"/>
      <c r="I657" s="136"/>
    </row>
    <row r="658" spans="1:9" customFormat="1" ht="16.5">
      <c r="A658" s="63">
        <f t="shared" si="46"/>
        <v>5896</v>
      </c>
      <c r="B658" s="65" t="s">
        <v>84</v>
      </c>
      <c r="C658" s="63"/>
      <c r="D658" s="63"/>
      <c r="E658" s="79" t="s">
        <v>79</v>
      </c>
      <c r="F658" s="79">
        <f t="shared" ref="F658:F675" si="47">IF(OR(E658="U16", E658="S16"),1,IF(E658="TS",6,2))</f>
        <v>2</v>
      </c>
      <c r="G658" s="63">
        <v>2</v>
      </c>
      <c r="H658" s="26"/>
      <c r="I658" s="136"/>
    </row>
    <row r="659" spans="1:9" customFormat="1" ht="16.5">
      <c r="A659" s="63">
        <f t="shared" si="46"/>
        <v>5900</v>
      </c>
      <c r="B659" s="65" t="s">
        <v>85</v>
      </c>
      <c r="C659" s="63"/>
      <c r="D659" s="63"/>
      <c r="E659" s="79" t="s">
        <v>79</v>
      </c>
      <c r="F659" s="79">
        <f t="shared" si="47"/>
        <v>2</v>
      </c>
      <c r="G659" s="63">
        <v>2</v>
      </c>
      <c r="H659" s="26"/>
      <c r="I659" s="136"/>
    </row>
    <row r="660" spans="1:9" customFormat="1" ht="16.5">
      <c r="A660" s="63">
        <f t="shared" si="46"/>
        <v>5904</v>
      </c>
      <c r="B660" s="65" t="s">
        <v>86</v>
      </c>
      <c r="C660" s="63"/>
      <c r="D660" s="63"/>
      <c r="E660" s="79" t="s">
        <v>79</v>
      </c>
      <c r="F660" s="79">
        <f t="shared" si="47"/>
        <v>2</v>
      </c>
      <c r="G660" s="63">
        <v>2</v>
      </c>
      <c r="H660" s="26"/>
      <c r="I660" s="136"/>
    </row>
    <row r="661" spans="1:9" ht="15.95" customHeight="1">
      <c r="A661" s="63">
        <f t="shared" si="46"/>
        <v>5908</v>
      </c>
      <c r="B661" s="65" t="s">
        <v>6</v>
      </c>
      <c r="C661" s="63"/>
      <c r="D661" s="63"/>
      <c r="E661" s="79" t="s">
        <v>79</v>
      </c>
      <c r="F661" s="79">
        <f t="shared" si="47"/>
        <v>2</v>
      </c>
      <c r="G661" s="63">
        <v>2</v>
      </c>
    </row>
    <row r="662" spans="1:9" customFormat="1" ht="16.5">
      <c r="A662" s="63">
        <f t="shared" si="46"/>
        <v>5912</v>
      </c>
      <c r="B662" s="65" t="s">
        <v>7</v>
      </c>
      <c r="C662" s="63"/>
      <c r="D662" s="63"/>
      <c r="E662" s="79" t="s">
        <v>79</v>
      </c>
      <c r="F662" s="79">
        <f t="shared" si="47"/>
        <v>2</v>
      </c>
      <c r="G662" s="63">
        <v>2</v>
      </c>
      <c r="H662" s="26"/>
      <c r="I662" s="136"/>
    </row>
    <row r="663" spans="1:9" customFormat="1" ht="16.5">
      <c r="A663" s="63">
        <f t="shared" si="46"/>
        <v>5916</v>
      </c>
      <c r="B663" s="65" t="s">
        <v>87</v>
      </c>
      <c r="C663" s="63"/>
      <c r="D663" s="63"/>
      <c r="E663" s="79" t="s">
        <v>79</v>
      </c>
      <c r="F663" s="79">
        <f t="shared" si="47"/>
        <v>2</v>
      </c>
      <c r="G663" s="63">
        <v>2</v>
      </c>
      <c r="H663" s="26"/>
      <c r="I663" s="136"/>
    </row>
    <row r="664" spans="1:9" customFormat="1" ht="16.5">
      <c r="A664" s="63">
        <f t="shared" si="46"/>
        <v>5920</v>
      </c>
      <c r="B664" s="65" t="s">
        <v>228</v>
      </c>
      <c r="C664" s="63"/>
      <c r="D664" s="63"/>
      <c r="E664" s="79" t="s">
        <v>79</v>
      </c>
      <c r="F664" s="79">
        <f t="shared" si="47"/>
        <v>2</v>
      </c>
      <c r="G664" s="63">
        <v>2</v>
      </c>
      <c r="H664" s="26"/>
      <c r="I664" s="136"/>
    </row>
    <row r="665" spans="1:9" customFormat="1" ht="16.5">
      <c r="A665" s="63">
        <f t="shared" si="46"/>
        <v>5924</v>
      </c>
      <c r="B665" s="65" t="s">
        <v>229</v>
      </c>
      <c r="C665" s="63"/>
      <c r="D665" s="63"/>
      <c r="E665" s="79" t="s">
        <v>79</v>
      </c>
      <c r="F665" s="79">
        <f t="shared" si="47"/>
        <v>2</v>
      </c>
      <c r="G665" s="63">
        <v>2</v>
      </c>
      <c r="H665" s="26"/>
      <c r="I665" s="136"/>
    </row>
    <row r="666" spans="1:9" customFormat="1" ht="16.5">
      <c r="A666" s="63">
        <f t="shared" si="46"/>
        <v>5928</v>
      </c>
      <c r="B666" s="65" t="s">
        <v>230</v>
      </c>
      <c r="C666" s="63"/>
      <c r="D666" s="63"/>
      <c r="E666" s="79" t="s">
        <v>79</v>
      </c>
      <c r="F666" s="79">
        <f t="shared" si="47"/>
        <v>2</v>
      </c>
      <c r="G666" s="63">
        <v>2</v>
      </c>
      <c r="H666" s="26"/>
      <c r="I666" s="136"/>
    </row>
    <row r="667" spans="1:9" customFormat="1" ht="16.5">
      <c r="A667" s="63">
        <f t="shared" si="46"/>
        <v>5932</v>
      </c>
      <c r="B667" s="65" t="s">
        <v>101</v>
      </c>
      <c r="C667" s="63"/>
      <c r="D667" s="63"/>
      <c r="E667" s="79" t="s">
        <v>79</v>
      </c>
      <c r="F667" s="79">
        <f t="shared" si="47"/>
        <v>2</v>
      </c>
      <c r="G667" s="63">
        <v>2</v>
      </c>
      <c r="H667" s="26"/>
      <c r="I667" s="136"/>
    </row>
    <row r="668" spans="1:9" customFormat="1" ht="16.5">
      <c r="A668" s="63">
        <f t="shared" si="46"/>
        <v>5936</v>
      </c>
      <c r="B668" s="65" t="s">
        <v>712</v>
      </c>
      <c r="C668" s="63"/>
      <c r="D668" s="63"/>
      <c r="E668" s="79" t="s">
        <v>79</v>
      </c>
      <c r="F668" s="79">
        <f t="shared" si="47"/>
        <v>2</v>
      </c>
      <c r="G668" s="63">
        <v>2</v>
      </c>
      <c r="H668" s="26"/>
      <c r="I668" s="136"/>
    </row>
    <row r="669" spans="1:9" customFormat="1" ht="16.5">
      <c r="A669" s="63">
        <f t="shared" si="46"/>
        <v>5940</v>
      </c>
      <c r="B669" s="65" t="s">
        <v>713</v>
      </c>
      <c r="C669" s="63"/>
      <c r="D669" s="63"/>
      <c r="E669" s="79" t="s">
        <v>79</v>
      </c>
      <c r="F669" s="79">
        <f t="shared" si="47"/>
        <v>2</v>
      </c>
      <c r="G669" s="63">
        <v>2</v>
      </c>
      <c r="H669" s="26"/>
      <c r="I669" s="136"/>
    </row>
    <row r="670" spans="1:9" customFormat="1" ht="16.5">
      <c r="A670" s="63">
        <f t="shared" si="46"/>
        <v>5944</v>
      </c>
      <c r="B670" s="65" t="s">
        <v>714</v>
      </c>
      <c r="C670" s="63"/>
      <c r="D670" s="63"/>
      <c r="E670" s="79" t="s">
        <v>79</v>
      </c>
      <c r="F670" s="79">
        <f t="shared" si="47"/>
        <v>2</v>
      </c>
      <c r="G670" s="63">
        <v>2</v>
      </c>
      <c r="H670" s="26"/>
      <c r="I670" s="136"/>
    </row>
    <row r="671" spans="1:9" customFormat="1" ht="16.5">
      <c r="A671" s="63">
        <f t="shared" si="46"/>
        <v>5948</v>
      </c>
      <c r="B671" s="66" t="s">
        <v>715</v>
      </c>
      <c r="C671" s="63"/>
      <c r="D671" s="63"/>
      <c r="E671" s="79" t="s">
        <v>79</v>
      </c>
      <c r="F671" s="79">
        <f t="shared" si="47"/>
        <v>2</v>
      </c>
      <c r="G671" s="63">
        <v>2</v>
      </c>
      <c r="H671" s="26">
        <v>6000</v>
      </c>
      <c r="I671" s="136"/>
    </row>
    <row r="672" spans="1:9" customFormat="1" ht="16.5">
      <c r="A672" s="63">
        <f t="shared" si="46"/>
        <v>5952</v>
      </c>
      <c r="B672" s="66" t="s">
        <v>716</v>
      </c>
      <c r="C672" s="63"/>
      <c r="D672" s="63"/>
      <c r="E672" s="79" t="s">
        <v>79</v>
      </c>
      <c r="F672" s="79">
        <f t="shared" si="47"/>
        <v>2</v>
      </c>
      <c r="G672" s="63">
        <v>2</v>
      </c>
      <c r="H672" s="26"/>
      <c r="I672" s="136"/>
    </row>
    <row r="673" spans="1:9" customFormat="1" ht="16.5">
      <c r="A673" s="63">
        <f t="shared" si="46"/>
        <v>5956</v>
      </c>
      <c r="B673" s="66" t="s">
        <v>717</v>
      </c>
      <c r="C673" s="63"/>
      <c r="D673" s="63"/>
      <c r="E673" s="79" t="s">
        <v>79</v>
      </c>
      <c r="F673" s="79">
        <f t="shared" si="47"/>
        <v>2</v>
      </c>
      <c r="G673" s="63">
        <v>2</v>
      </c>
      <c r="H673" s="26"/>
      <c r="I673" s="136"/>
    </row>
    <row r="674" spans="1:9" customFormat="1" ht="16.5" customHeight="1">
      <c r="A674" s="63">
        <f t="shared" si="46"/>
        <v>5960</v>
      </c>
      <c r="B674" s="65" t="s">
        <v>718</v>
      </c>
      <c r="C674" s="63"/>
      <c r="D674" s="63"/>
      <c r="E674" s="79" t="s">
        <v>79</v>
      </c>
      <c r="F674" s="79">
        <f t="shared" si="47"/>
        <v>2</v>
      </c>
      <c r="G674" s="63">
        <v>2</v>
      </c>
      <c r="H674" s="26">
        <v>6100</v>
      </c>
      <c r="I674" s="136"/>
    </row>
    <row r="675" spans="1:9" customFormat="1" ht="16.5">
      <c r="A675" s="63">
        <f t="shared" si="46"/>
        <v>5964</v>
      </c>
      <c r="B675" s="65" t="s">
        <v>25</v>
      </c>
      <c r="C675" s="63"/>
      <c r="D675" s="63"/>
      <c r="E675" s="79" t="s">
        <v>79</v>
      </c>
      <c r="F675" s="79">
        <f t="shared" si="47"/>
        <v>2</v>
      </c>
      <c r="G675" s="63">
        <v>2</v>
      </c>
      <c r="H675" s="26"/>
      <c r="I675" s="136"/>
    </row>
    <row r="676" spans="1:9" customFormat="1" ht="16.5" customHeight="1">
      <c r="A676" s="63">
        <f t="shared" si="46"/>
        <v>5968</v>
      </c>
      <c r="B676" s="65" t="s">
        <v>26</v>
      </c>
      <c r="C676" s="63"/>
      <c r="D676" s="63"/>
      <c r="E676" s="79" t="s">
        <v>79</v>
      </c>
      <c r="F676" s="79">
        <f>IF(OR(E676="U16", E676="S16"),1,IF(E676="TS",6,2))</f>
        <v>2</v>
      </c>
      <c r="G676" s="63">
        <v>2</v>
      </c>
      <c r="H676" s="26"/>
      <c r="I676" s="136"/>
    </row>
    <row r="677" spans="1:9" customFormat="1" ht="16.5" customHeight="1">
      <c r="A677" s="63">
        <f t="shared" si="46"/>
        <v>5972</v>
      </c>
      <c r="B677" s="65" t="s">
        <v>1486</v>
      </c>
      <c r="C677" s="63"/>
      <c r="D677" s="63"/>
      <c r="E677" s="79" t="s">
        <v>776</v>
      </c>
      <c r="F677" s="79">
        <f>IF(OR(E677="U16", E677="S16"),1,IF(E677="TS",6,2))</f>
        <v>2</v>
      </c>
      <c r="G677" s="63">
        <v>1</v>
      </c>
      <c r="H677" s="26"/>
      <c r="I677" s="136"/>
    </row>
    <row r="678" spans="1:9" customFormat="1" ht="16.5" customHeight="1">
      <c r="A678" s="63">
        <f t="shared" si="46"/>
        <v>5974</v>
      </c>
      <c r="B678" s="65" t="s">
        <v>478</v>
      </c>
      <c r="C678" s="63"/>
      <c r="D678" s="63"/>
      <c r="E678" s="79" t="s">
        <v>145</v>
      </c>
      <c r="F678" s="79">
        <f>IF(OR(E678="U16", E678="S16"),1,IF(E678="TS",6,2))</f>
        <v>1</v>
      </c>
      <c r="G678" s="63">
        <v>1</v>
      </c>
      <c r="H678" s="26"/>
      <c r="I678" s="136"/>
    </row>
    <row r="679" spans="1:9" customFormat="1" ht="16.5" customHeight="1">
      <c r="A679" s="63">
        <f t="shared" si="46"/>
        <v>5975</v>
      </c>
      <c r="B679" s="65" t="s">
        <v>980</v>
      </c>
      <c r="C679" s="64"/>
      <c r="D679" s="64"/>
      <c r="E679" s="79" t="s">
        <v>145</v>
      </c>
      <c r="F679" s="79">
        <f>IF(OR(E679="U16", E679="S16"),1,IF(E679="TS",6,2))</f>
        <v>1</v>
      </c>
      <c r="G679" s="63">
        <v>1</v>
      </c>
      <c r="H679" s="26"/>
      <c r="I679" s="136"/>
    </row>
    <row r="680" spans="1:9" customFormat="1" ht="16.5" customHeight="1">
      <c r="A680" s="63">
        <f t="shared" si="46"/>
        <v>5976</v>
      </c>
      <c r="B680" s="71"/>
      <c r="C680" s="64"/>
      <c r="D680" s="64"/>
      <c r="E680" s="79" t="s">
        <v>145</v>
      </c>
      <c r="F680" s="79">
        <f>IF(OR(E680="U16", E680="S16"),1,IF(E680="TS",6,2))</f>
        <v>1</v>
      </c>
      <c r="G680" s="63">
        <v>24</v>
      </c>
      <c r="H680" s="26"/>
      <c r="I680" s="136"/>
    </row>
    <row r="681" spans="1:9" ht="15.95" customHeight="1">
      <c r="A681" s="489" t="s">
        <v>762</v>
      </c>
      <c r="B681" s="490"/>
      <c r="C681" s="490"/>
      <c r="D681" s="490"/>
      <c r="E681" s="490"/>
      <c r="F681" s="490"/>
      <c r="G681" s="491"/>
    </row>
    <row r="682" spans="1:9" ht="15.95" customHeight="1">
      <c r="A682" s="472">
        <f>A680+(F680*G680)</f>
        <v>6000</v>
      </c>
      <c r="B682" s="83" t="s">
        <v>732</v>
      </c>
      <c r="C682" s="83"/>
      <c r="D682" s="83"/>
      <c r="E682" s="84" t="s">
        <v>723</v>
      </c>
      <c r="F682" s="84">
        <f>IF(OR(E682="U16", E682="S16"),1,IF(E682="TS",6,2))</f>
        <v>1</v>
      </c>
      <c r="G682" s="472">
        <v>1</v>
      </c>
    </row>
    <row r="683" spans="1:9" ht="15.95" customHeight="1">
      <c r="A683" s="472">
        <f>A682+(F682*G682)</f>
        <v>6001</v>
      </c>
      <c r="B683" s="83" t="s">
        <v>733</v>
      </c>
      <c r="C683" s="83"/>
      <c r="D683" s="83"/>
      <c r="E683" s="84" t="s">
        <v>723</v>
      </c>
      <c r="F683" s="84">
        <f>IF(OR(E683="U16", E683="S16"),1,IF(E683="TS",6,2))</f>
        <v>1</v>
      </c>
      <c r="G683" s="472">
        <v>1</v>
      </c>
    </row>
    <row r="684" spans="1:9" ht="15.95" customHeight="1">
      <c r="A684" s="472">
        <f t="shared" ref="A684:A693" si="48">A683+(F683*G683)</f>
        <v>6002</v>
      </c>
      <c r="B684" s="83" t="s">
        <v>734</v>
      </c>
      <c r="C684" s="83"/>
      <c r="D684" s="83"/>
      <c r="E684" s="84" t="s">
        <v>723</v>
      </c>
      <c r="F684" s="84">
        <f>IF(OR(E684="U16", E684="S16"),1,IF(E684="TS",6,2))</f>
        <v>1</v>
      </c>
      <c r="G684" s="472">
        <v>1</v>
      </c>
    </row>
    <row r="685" spans="1:9" ht="15.75" customHeight="1">
      <c r="A685" s="472">
        <f t="shared" si="48"/>
        <v>6003</v>
      </c>
      <c r="B685" s="83" t="s">
        <v>735</v>
      </c>
      <c r="C685" s="83"/>
      <c r="D685" s="83"/>
      <c r="E685" s="84" t="s">
        <v>723</v>
      </c>
      <c r="F685" s="84">
        <f>IF(OR(E685="U16", E685="S16"),1,IF(E685="TS",6,2))</f>
        <v>1</v>
      </c>
      <c r="G685" s="472">
        <v>1</v>
      </c>
    </row>
    <row r="686" spans="1:9" ht="16.5" customHeight="1">
      <c r="A686" s="472">
        <f t="shared" si="48"/>
        <v>6004</v>
      </c>
      <c r="B686" s="83" t="s">
        <v>740</v>
      </c>
      <c r="C686" s="83" t="s">
        <v>41</v>
      </c>
      <c r="D686" s="83"/>
      <c r="E686" s="84" t="s">
        <v>677</v>
      </c>
      <c r="F686" s="84">
        <f t="shared" ref="F686:F689" si="49">IF(OR(E686="U16", E686="S16"),1,IF(E686="TS",6,2))</f>
        <v>2</v>
      </c>
      <c r="G686" s="472">
        <v>1</v>
      </c>
    </row>
    <row r="687" spans="1:9" ht="16.5" customHeight="1">
      <c r="A687" s="472">
        <f t="shared" si="48"/>
        <v>6006</v>
      </c>
      <c r="B687" s="83" t="s">
        <v>741</v>
      </c>
      <c r="C687" s="83"/>
      <c r="D687" s="83"/>
      <c r="E687" s="84" t="s">
        <v>677</v>
      </c>
      <c r="F687" s="84">
        <f t="shared" si="49"/>
        <v>2</v>
      </c>
      <c r="G687" s="472">
        <v>1</v>
      </c>
    </row>
    <row r="688" spans="1:9" ht="15.95" customHeight="1">
      <c r="A688" s="472">
        <f t="shared" si="48"/>
        <v>6008</v>
      </c>
      <c r="B688" s="83" t="s">
        <v>742</v>
      </c>
      <c r="C688" s="83"/>
      <c r="D688" s="83"/>
      <c r="E688" s="84" t="s">
        <v>677</v>
      </c>
      <c r="F688" s="84">
        <f t="shared" si="49"/>
        <v>2</v>
      </c>
      <c r="G688" s="472">
        <v>1</v>
      </c>
    </row>
    <row r="689" spans="1:9" ht="15.95" customHeight="1">
      <c r="A689" s="472">
        <f t="shared" si="48"/>
        <v>6010</v>
      </c>
      <c r="B689" s="83" t="s">
        <v>743</v>
      </c>
      <c r="C689" s="83"/>
      <c r="D689" s="83"/>
      <c r="E689" s="84" t="s">
        <v>677</v>
      </c>
      <c r="F689" s="84">
        <f t="shared" si="49"/>
        <v>2</v>
      </c>
      <c r="G689" s="472">
        <v>1</v>
      </c>
    </row>
    <row r="690" spans="1:9" ht="16.5" customHeight="1">
      <c r="A690" s="472">
        <f t="shared" si="48"/>
        <v>6012</v>
      </c>
      <c r="B690" s="83" t="s">
        <v>2562</v>
      </c>
      <c r="C690" s="83"/>
      <c r="D690" s="83"/>
      <c r="E690" s="84" t="s">
        <v>754</v>
      </c>
      <c r="F690" s="84">
        <f t="shared" ref="F690:F693" si="50">IF(OR(E690="U16", E690="S16"),1,IF(E690="TS",6,2))</f>
        <v>2</v>
      </c>
      <c r="G690" s="472">
        <v>1</v>
      </c>
    </row>
    <row r="691" spans="1:9">
      <c r="A691" s="472">
        <f t="shared" si="48"/>
        <v>6014</v>
      </c>
      <c r="B691" s="83" t="s">
        <v>2563</v>
      </c>
      <c r="C691" s="83"/>
      <c r="D691" s="83"/>
      <c r="E691" s="84" t="s">
        <v>754</v>
      </c>
      <c r="F691" s="84">
        <f t="shared" si="50"/>
        <v>2</v>
      </c>
      <c r="G691" s="472">
        <v>1</v>
      </c>
    </row>
    <row r="692" spans="1:9">
      <c r="A692" s="472">
        <f t="shared" si="48"/>
        <v>6016</v>
      </c>
      <c r="B692" s="83" t="s">
        <v>2564</v>
      </c>
      <c r="C692" s="83"/>
      <c r="D692" s="83"/>
      <c r="E692" s="84" t="s">
        <v>754</v>
      </c>
      <c r="F692" s="84">
        <f t="shared" si="50"/>
        <v>2</v>
      </c>
      <c r="G692" s="472">
        <v>1</v>
      </c>
    </row>
    <row r="693" spans="1:9">
      <c r="A693" s="472">
        <f t="shared" si="48"/>
        <v>6018</v>
      </c>
      <c r="B693" s="83" t="s">
        <v>2565</v>
      </c>
      <c r="C693" s="83"/>
      <c r="D693" s="83"/>
      <c r="E693" s="84" t="s">
        <v>754</v>
      </c>
      <c r="F693" s="84">
        <f t="shared" si="50"/>
        <v>2</v>
      </c>
      <c r="G693" s="472">
        <v>1</v>
      </c>
    </row>
    <row r="694" spans="1:9" ht="15.95" customHeight="1">
      <c r="A694" s="492" t="s">
        <v>2566</v>
      </c>
      <c r="B694" s="492"/>
      <c r="C694" s="492"/>
      <c r="D694" s="492"/>
      <c r="E694" s="492"/>
      <c r="F694" s="492"/>
      <c r="G694" s="492"/>
    </row>
    <row r="695" spans="1:9" ht="15.95" customHeight="1">
      <c r="A695" s="472">
        <f>A693+(F693*G693)</f>
        <v>6020</v>
      </c>
      <c r="B695" s="83" t="s">
        <v>760</v>
      </c>
      <c r="C695" s="83"/>
      <c r="D695" s="83"/>
      <c r="E695" s="84" t="s">
        <v>723</v>
      </c>
      <c r="F695" s="84">
        <f>IF(OR(E695="U16", E695="S16"),1,IF(E695="TS",6,2))</f>
        <v>1</v>
      </c>
      <c r="G695" s="63">
        <v>1</v>
      </c>
    </row>
    <row r="696" spans="1:9" ht="15.95" customHeight="1">
      <c r="A696" s="472">
        <f t="shared" ref="A696:A700" si="51">A695+(F695*G695)</f>
        <v>6021</v>
      </c>
      <c r="B696" s="83" t="s">
        <v>478</v>
      </c>
      <c r="C696" s="85"/>
      <c r="D696" s="85"/>
      <c r="E696" s="84" t="s">
        <v>145</v>
      </c>
      <c r="F696" s="84">
        <f t="shared" ref="F696" si="52">IF(OR(E696="U16", E696="S16"),1,IF(E696="TS",6,2))</f>
        <v>1</v>
      </c>
      <c r="G696" s="472">
        <v>3</v>
      </c>
      <c r="I696" s="473"/>
    </row>
    <row r="697" spans="1:9" ht="15.95" customHeight="1">
      <c r="A697" s="472">
        <f t="shared" si="51"/>
        <v>6024</v>
      </c>
      <c r="B697" s="65" t="s">
        <v>2568</v>
      </c>
      <c r="C697" s="472" t="s">
        <v>2567</v>
      </c>
      <c r="D697" s="83"/>
      <c r="E697" s="84" t="s">
        <v>723</v>
      </c>
      <c r="F697" s="84">
        <f t="shared" ref="F697:F700" si="53">IF(OR(E697="U16", E697="S16"),1,IF(E697="TS",6,2))</f>
        <v>1</v>
      </c>
      <c r="G697" s="63">
        <v>4</v>
      </c>
    </row>
    <row r="698" spans="1:9" ht="15.95" customHeight="1">
      <c r="A698" s="472">
        <f t="shared" si="51"/>
        <v>6028</v>
      </c>
      <c r="B698" s="65" t="s">
        <v>2569</v>
      </c>
      <c r="C698" s="83"/>
      <c r="D698" s="83"/>
      <c r="E698" s="84" t="s">
        <v>723</v>
      </c>
      <c r="F698" s="84">
        <f t="shared" si="53"/>
        <v>1</v>
      </c>
      <c r="G698" s="63">
        <v>4</v>
      </c>
    </row>
    <row r="699" spans="1:9" ht="15.95" customHeight="1">
      <c r="A699" s="472">
        <f t="shared" si="51"/>
        <v>6032</v>
      </c>
      <c r="B699" s="65" t="s">
        <v>2570</v>
      </c>
      <c r="C699" s="83"/>
      <c r="D699" s="83"/>
      <c r="E699" s="84" t="s">
        <v>723</v>
      </c>
      <c r="F699" s="84">
        <f t="shared" si="53"/>
        <v>1</v>
      </c>
      <c r="G699" s="63">
        <v>4</v>
      </c>
    </row>
    <row r="700" spans="1:9" ht="15.95" customHeight="1">
      <c r="A700" s="472">
        <f t="shared" si="51"/>
        <v>6036</v>
      </c>
      <c r="B700" s="83" t="s">
        <v>478</v>
      </c>
      <c r="C700" s="85"/>
      <c r="D700" s="85"/>
      <c r="E700" s="84" t="s">
        <v>723</v>
      </c>
      <c r="F700" s="84">
        <f t="shared" si="53"/>
        <v>1</v>
      </c>
      <c r="G700" s="63">
        <v>14</v>
      </c>
    </row>
    <row r="701" spans="1:9" ht="15.95" customHeight="1">
      <c r="A701" s="479" t="s">
        <v>763</v>
      </c>
      <c r="B701" s="480"/>
      <c r="C701" s="480"/>
      <c r="D701" s="480"/>
      <c r="E701" s="480"/>
      <c r="F701" s="480"/>
      <c r="G701" s="481"/>
    </row>
    <row r="702" spans="1:9" ht="15" customHeight="1">
      <c r="A702" s="472">
        <f>A700+(F700*G700)</f>
        <v>6050</v>
      </c>
      <c r="B702" s="65" t="s">
        <v>308</v>
      </c>
      <c r="C702" s="63"/>
      <c r="D702" s="63"/>
      <c r="E702" s="79" t="s">
        <v>145</v>
      </c>
      <c r="F702" s="79">
        <f t="shared" ref="F702:F707" si="54">IF(OR(E702="U16", E702="S16"),1,IF(E702="TS",6,2))</f>
        <v>1</v>
      </c>
      <c r="G702" s="63">
        <v>6</v>
      </c>
    </row>
    <row r="703" spans="1:9" ht="15" customHeight="1">
      <c r="A703" s="63">
        <f t="shared" ref="A703:A710" si="55">A702+(F702*G702)</f>
        <v>6056</v>
      </c>
      <c r="B703" s="65" t="s">
        <v>311</v>
      </c>
      <c r="E703" s="79" t="s">
        <v>145</v>
      </c>
      <c r="F703" s="79">
        <f t="shared" si="54"/>
        <v>1</v>
      </c>
      <c r="G703" s="63">
        <v>4</v>
      </c>
    </row>
    <row r="704" spans="1:9" ht="18" customHeight="1">
      <c r="A704" s="63">
        <f t="shared" si="55"/>
        <v>6060</v>
      </c>
      <c r="B704" s="65" t="s">
        <v>336</v>
      </c>
      <c r="C704" s="63"/>
      <c r="D704" s="63"/>
      <c r="E704" s="79" t="s">
        <v>145</v>
      </c>
      <c r="F704" s="79">
        <f t="shared" si="54"/>
        <v>1</v>
      </c>
      <c r="G704" s="63">
        <v>1</v>
      </c>
    </row>
    <row r="705" spans="1:7" ht="18" customHeight="1">
      <c r="A705" s="63">
        <f t="shared" si="55"/>
        <v>6061</v>
      </c>
      <c r="B705" s="65" t="s">
        <v>309</v>
      </c>
      <c r="C705" s="63"/>
      <c r="D705" s="63"/>
      <c r="E705" s="79" t="s">
        <v>145</v>
      </c>
      <c r="F705" s="79">
        <f t="shared" si="54"/>
        <v>1</v>
      </c>
      <c r="G705" s="63">
        <v>1</v>
      </c>
    </row>
    <row r="706" spans="1:7" ht="15.95" customHeight="1">
      <c r="A706" s="63">
        <f t="shared" si="55"/>
        <v>6062</v>
      </c>
      <c r="B706" s="65" t="s">
        <v>310</v>
      </c>
      <c r="C706" s="63"/>
      <c r="D706" s="63"/>
      <c r="E706" s="79" t="s">
        <v>145</v>
      </c>
      <c r="F706" s="79">
        <f t="shared" si="54"/>
        <v>1</v>
      </c>
      <c r="G706" s="63">
        <v>1</v>
      </c>
    </row>
    <row r="707" spans="1:7" ht="15.95" customHeight="1">
      <c r="A707" s="63">
        <f t="shared" si="55"/>
        <v>6063</v>
      </c>
      <c r="B707" s="65" t="s">
        <v>1639</v>
      </c>
      <c r="E707" s="79" t="s">
        <v>145</v>
      </c>
      <c r="F707" s="79">
        <f t="shared" si="54"/>
        <v>1</v>
      </c>
      <c r="G707" s="63">
        <v>1</v>
      </c>
    </row>
    <row r="708" spans="1:7" ht="15.95" customHeight="1">
      <c r="A708" s="63">
        <f t="shared" si="55"/>
        <v>6064</v>
      </c>
      <c r="B708" s="65" t="s">
        <v>1640</v>
      </c>
      <c r="C708" s="63"/>
      <c r="D708" s="63"/>
      <c r="E708" s="79" t="s">
        <v>145</v>
      </c>
      <c r="F708" s="79">
        <f>IF(OR(E708="U16", E708="S16"),1,IF(E708="TS",6,2))</f>
        <v>1</v>
      </c>
      <c r="G708" s="63">
        <v>1</v>
      </c>
    </row>
    <row r="709" spans="1:7" ht="15.95" customHeight="1">
      <c r="A709" s="63">
        <f t="shared" si="55"/>
        <v>6065</v>
      </c>
      <c r="B709" s="65" t="s">
        <v>1641</v>
      </c>
      <c r="C709" s="63"/>
      <c r="D709" s="63"/>
      <c r="E709" s="79" t="s">
        <v>145</v>
      </c>
      <c r="F709" s="79">
        <f>IF(OR(E709="U16", E709="S16"),1,IF(E709="TS",6,2))</f>
        <v>1</v>
      </c>
      <c r="G709" s="63">
        <v>1</v>
      </c>
    </row>
    <row r="710" spans="1:7" ht="15.95" customHeight="1">
      <c r="A710" s="61">
        <f t="shared" si="55"/>
        <v>6066</v>
      </c>
      <c r="B710" s="118" t="s">
        <v>478</v>
      </c>
      <c r="E710" s="82" t="s">
        <v>145</v>
      </c>
      <c r="F710" s="82">
        <f>IF(OR(E710="U16", E710="S16"),1,IF(E710="TS",6,2))</f>
        <v>1</v>
      </c>
      <c r="G710" s="61">
        <v>44</v>
      </c>
    </row>
    <row r="711" spans="1:7" ht="15.95" customHeight="1">
      <c r="A711" s="506" t="s">
        <v>2210</v>
      </c>
      <c r="B711" s="506"/>
      <c r="C711" s="506"/>
      <c r="D711" s="506"/>
      <c r="E711" s="506"/>
      <c r="F711" s="506"/>
      <c r="G711" s="506"/>
    </row>
    <row r="712" spans="1:7" ht="15.95" customHeight="1">
      <c r="A712" s="474" t="s">
        <v>719</v>
      </c>
      <c r="B712" s="474"/>
      <c r="C712" s="474"/>
      <c r="D712" s="474"/>
      <c r="E712" s="474"/>
      <c r="F712" s="474"/>
      <c r="G712" s="474"/>
    </row>
    <row r="713" spans="1:7" ht="62.25" customHeight="1">
      <c r="A713" s="63">
        <f>A710+(F710*G710)</f>
        <v>6110</v>
      </c>
      <c r="B713" s="65" t="s">
        <v>2283</v>
      </c>
      <c r="E713" s="79" t="s">
        <v>145</v>
      </c>
      <c r="F713" s="79">
        <f t="shared" ref="F713:F731" si="56">IF(OR(E713="U16", E713="S16"),1,IF(E713="TS",6,2))</f>
        <v>1</v>
      </c>
      <c r="G713" s="63">
        <v>1</v>
      </c>
    </row>
    <row r="714" spans="1:7" ht="111" customHeight="1">
      <c r="A714" s="63">
        <f t="shared" ref="A714:A792" si="57">A713+(F713*G713)</f>
        <v>6111</v>
      </c>
      <c r="B714" s="65" t="s">
        <v>506</v>
      </c>
      <c r="C714" s="63"/>
      <c r="D714" s="63"/>
      <c r="E714" s="79" t="s">
        <v>145</v>
      </c>
      <c r="F714" s="79">
        <f t="shared" si="56"/>
        <v>1</v>
      </c>
      <c r="G714" s="63">
        <v>1</v>
      </c>
    </row>
    <row r="715" spans="1:7" ht="67.5" customHeight="1">
      <c r="A715" s="63">
        <f t="shared" si="57"/>
        <v>6112</v>
      </c>
      <c r="B715" s="65" t="s">
        <v>507</v>
      </c>
      <c r="C715" s="63"/>
      <c r="D715" s="63"/>
      <c r="E715" s="79" t="s">
        <v>145</v>
      </c>
      <c r="F715" s="79">
        <f t="shared" si="56"/>
        <v>1</v>
      </c>
      <c r="G715" s="63">
        <v>1</v>
      </c>
    </row>
    <row r="716" spans="1:7" ht="15.95" customHeight="1">
      <c r="A716" s="63">
        <f t="shared" si="57"/>
        <v>6113</v>
      </c>
      <c r="B716" s="65" t="s">
        <v>508</v>
      </c>
      <c r="C716" s="63"/>
      <c r="D716" s="63"/>
      <c r="E716" s="79" t="s">
        <v>145</v>
      </c>
      <c r="F716" s="79">
        <f t="shared" si="56"/>
        <v>1</v>
      </c>
      <c r="G716" s="63">
        <v>1</v>
      </c>
    </row>
    <row r="717" spans="1:7" ht="15.95" customHeight="1">
      <c r="A717" s="63">
        <f t="shared" si="57"/>
        <v>6114</v>
      </c>
      <c r="B717" s="69" t="s">
        <v>682</v>
      </c>
      <c r="C717" s="63"/>
      <c r="D717" s="63"/>
      <c r="E717" s="79" t="s">
        <v>145</v>
      </c>
      <c r="F717" s="79">
        <f t="shared" si="56"/>
        <v>1</v>
      </c>
      <c r="G717" s="63">
        <v>4</v>
      </c>
    </row>
    <row r="718" spans="1:7" ht="15.95" customHeight="1">
      <c r="A718" s="63">
        <f t="shared" si="57"/>
        <v>6118</v>
      </c>
      <c r="B718" s="69" t="s">
        <v>683</v>
      </c>
      <c r="C718" s="63"/>
      <c r="D718" s="63"/>
      <c r="E718" s="79" t="s">
        <v>145</v>
      </c>
      <c r="F718" s="79">
        <f t="shared" si="56"/>
        <v>1</v>
      </c>
      <c r="G718" s="63">
        <v>4</v>
      </c>
    </row>
    <row r="719" spans="1:7" ht="15.95" customHeight="1">
      <c r="A719" s="63">
        <f t="shared" si="57"/>
        <v>6122</v>
      </c>
      <c r="B719" s="69" t="s">
        <v>684</v>
      </c>
      <c r="C719" s="63"/>
      <c r="D719" s="63"/>
      <c r="E719" s="79" t="s">
        <v>145</v>
      </c>
      <c r="F719" s="79">
        <f t="shared" si="56"/>
        <v>1</v>
      </c>
      <c r="G719" s="63">
        <v>4</v>
      </c>
    </row>
    <row r="720" spans="1:7" ht="15.95" customHeight="1">
      <c r="A720" s="63">
        <f t="shared" si="57"/>
        <v>6126</v>
      </c>
      <c r="B720" s="69" t="s">
        <v>685</v>
      </c>
      <c r="C720" s="63"/>
      <c r="D720" s="63"/>
      <c r="E720" s="79" t="s">
        <v>145</v>
      </c>
      <c r="F720" s="79">
        <f t="shared" si="56"/>
        <v>1</v>
      </c>
      <c r="G720" s="63">
        <v>4</v>
      </c>
    </row>
    <row r="721" spans="1:8" ht="15.95" customHeight="1">
      <c r="A721" s="63">
        <f t="shared" si="57"/>
        <v>6130</v>
      </c>
      <c r="B721" s="74" t="s">
        <v>686</v>
      </c>
      <c r="C721" s="63"/>
      <c r="D721" s="63"/>
      <c r="E721" s="79" t="s">
        <v>145</v>
      </c>
      <c r="F721" s="79">
        <f t="shared" si="56"/>
        <v>1</v>
      </c>
      <c r="G721" s="63">
        <v>4</v>
      </c>
    </row>
    <row r="722" spans="1:8" ht="15.95" customHeight="1">
      <c r="A722" s="63">
        <f t="shared" si="57"/>
        <v>6134</v>
      </c>
      <c r="B722" s="69" t="s">
        <v>681</v>
      </c>
      <c r="C722" s="63"/>
      <c r="D722" s="63"/>
      <c r="E722" s="79" t="s">
        <v>145</v>
      </c>
      <c r="F722" s="79">
        <f t="shared" si="56"/>
        <v>1</v>
      </c>
      <c r="G722" s="63">
        <v>16</v>
      </c>
      <c r="H722" s="60">
        <v>6360</v>
      </c>
    </row>
    <row r="723" spans="1:8" ht="15.95" customHeight="1">
      <c r="A723" s="63">
        <f t="shared" si="57"/>
        <v>6150</v>
      </c>
      <c r="B723" s="69" t="s">
        <v>687</v>
      </c>
      <c r="C723" s="63"/>
      <c r="D723" s="63"/>
      <c r="E723" s="79" t="s">
        <v>145</v>
      </c>
      <c r="F723" s="79">
        <f t="shared" si="56"/>
        <v>1</v>
      </c>
      <c r="G723" s="63">
        <v>1</v>
      </c>
    </row>
    <row r="724" spans="1:8" ht="15.95" customHeight="1">
      <c r="A724" s="63">
        <f t="shared" si="57"/>
        <v>6151</v>
      </c>
      <c r="B724" s="69" t="s">
        <v>772</v>
      </c>
      <c r="C724" s="63"/>
      <c r="D724" s="63"/>
      <c r="E724" s="79" t="s">
        <v>145</v>
      </c>
      <c r="F724" s="79">
        <f t="shared" si="56"/>
        <v>1</v>
      </c>
      <c r="G724" s="63">
        <v>1</v>
      </c>
    </row>
    <row r="725" spans="1:8" ht="141" customHeight="1">
      <c r="A725" s="63">
        <f t="shared" si="57"/>
        <v>6152</v>
      </c>
      <c r="B725" s="356" t="s">
        <v>2153</v>
      </c>
      <c r="C725" s="63"/>
      <c r="D725" s="63"/>
      <c r="E725" s="79" t="s">
        <v>145</v>
      </c>
      <c r="F725" s="79">
        <f t="shared" si="56"/>
        <v>1</v>
      </c>
      <c r="G725" s="63">
        <v>1</v>
      </c>
    </row>
    <row r="726" spans="1:8" ht="15.95" customHeight="1">
      <c r="A726" s="63">
        <f t="shared" si="57"/>
        <v>6153</v>
      </c>
      <c r="B726" s="355" t="s">
        <v>2149</v>
      </c>
      <c r="C726" s="63"/>
      <c r="D726" s="63"/>
      <c r="E726" s="79" t="s">
        <v>145</v>
      </c>
      <c r="F726" s="79">
        <f t="shared" si="56"/>
        <v>1</v>
      </c>
      <c r="G726" s="63">
        <v>1</v>
      </c>
    </row>
    <row r="727" spans="1:8" ht="15.95" customHeight="1">
      <c r="A727" s="63">
        <f t="shared" si="57"/>
        <v>6154</v>
      </c>
      <c r="B727" s="65"/>
      <c r="C727" s="63"/>
      <c r="D727" s="63"/>
      <c r="E727" s="79" t="s">
        <v>145</v>
      </c>
      <c r="F727" s="79">
        <f t="shared" si="56"/>
        <v>1</v>
      </c>
      <c r="G727" s="63">
        <v>1</v>
      </c>
    </row>
    <row r="728" spans="1:8" ht="15.95" customHeight="1">
      <c r="A728" s="63">
        <f t="shared" si="57"/>
        <v>6155</v>
      </c>
      <c r="B728" s="69" t="s">
        <v>41</v>
      </c>
      <c r="C728" s="63"/>
      <c r="D728" s="63"/>
      <c r="E728" s="79" t="s">
        <v>145</v>
      </c>
      <c r="F728" s="79">
        <f t="shared" si="56"/>
        <v>1</v>
      </c>
      <c r="G728" s="63">
        <v>1</v>
      </c>
    </row>
    <row r="729" spans="1:8" ht="15.95" customHeight="1">
      <c r="A729" s="63">
        <f t="shared" si="57"/>
        <v>6156</v>
      </c>
      <c r="B729" s="69" t="s">
        <v>2187</v>
      </c>
      <c r="C729" s="63"/>
      <c r="D729" s="63"/>
      <c r="E729" s="79" t="s">
        <v>145</v>
      </c>
      <c r="F729" s="79">
        <f t="shared" si="56"/>
        <v>1</v>
      </c>
      <c r="G729" s="63">
        <v>4</v>
      </c>
    </row>
    <row r="730" spans="1:8" ht="75.75" customHeight="1">
      <c r="A730" s="63">
        <f t="shared" si="57"/>
        <v>6160</v>
      </c>
      <c r="B730" s="326" t="s">
        <v>2284</v>
      </c>
      <c r="C730" s="63" t="s">
        <v>41</v>
      </c>
      <c r="D730" s="63"/>
      <c r="E730" s="79" t="s">
        <v>145</v>
      </c>
      <c r="F730" s="79">
        <f>IF(OR(E730="U16", E730="S16"),1,IF(E730="TS",6,2))</f>
        <v>1</v>
      </c>
      <c r="G730" s="63">
        <v>1</v>
      </c>
    </row>
    <row r="731" spans="1:8" ht="29.25" customHeight="1">
      <c r="A731" s="163">
        <f t="shared" si="57"/>
        <v>6161</v>
      </c>
      <c r="B731" s="164" t="s">
        <v>2194</v>
      </c>
      <c r="C731" s="163"/>
      <c r="D731" s="163"/>
      <c r="E731" s="163" t="s">
        <v>145</v>
      </c>
      <c r="F731" s="163">
        <f t="shared" si="56"/>
        <v>1</v>
      </c>
      <c r="G731" s="163">
        <v>1</v>
      </c>
      <c r="H731" s="530" t="s">
        <v>2193</v>
      </c>
    </row>
    <row r="732" spans="1:8" ht="29.25" customHeight="1">
      <c r="A732" s="163">
        <f t="shared" si="57"/>
        <v>6162</v>
      </c>
      <c r="B732" s="164" t="s">
        <v>2191</v>
      </c>
      <c r="C732" s="163"/>
      <c r="D732" s="163"/>
      <c r="E732" s="163" t="s">
        <v>145</v>
      </c>
      <c r="F732" s="163">
        <f t="shared" ref="F732:F738" si="58">IF(OR(E732="U16", E732="S16"),1,IF(E732="TS",6,2))</f>
        <v>1</v>
      </c>
      <c r="G732" s="163">
        <v>1</v>
      </c>
      <c r="H732" s="530"/>
    </row>
    <row r="733" spans="1:8" ht="19.5" customHeight="1">
      <c r="A733" s="163">
        <f t="shared" si="57"/>
        <v>6163</v>
      </c>
      <c r="B733" s="164" t="s">
        <v>2188</v>
      </c>
      <c r="C733" s="163"/>
      <c r="D733" s="163"/>
      <c r="E733" s="163" t="s">
        <v>145</v>
      </c>
      <c r="F733" s="163">
        <f t="shared" si="58"/>
        <v>1</v>
      </c>
      <c r="G733" s="163">
        <v>1</v>
      </c>
      <c r="H733" s="530"/>
    </row>
    <row r="734" spans="1:8" ht="32.25" customHeight="1">
      <c r="A734" s="163">
        <f t="shared" si="57"/>
        <v>6164</v>
      </c>
      <c r="B734" s="164" t="s">
        <v>2192</v>
      </c>
      <c r="C734" s="163"/>
      <c r="D734" s="163"/>
      <c r="E734" s="163" t="s">
        <v>145</v>
      </c>
      <c r="F734" s="163">
        <f t="shared" si="58"/>
        <v>1</v>
      </c>
      <c r="G734" s="163">
        <v>1</v>
      </c>
      <c r="H734" s="530"/>
    </row>
    <row r="735" spans="1:8" ht="19.5" customHeight="1">
      <c r="A735" s="163">
        <f t="shared" si="57"/>
        <v>6165</v>
      </c>
      <c r="B735" s="164" t="s">
        <v>2189</v>
      </c>
      <c r="C735" s="163"/>
      <c r="D735" s="163"/>
      <c r="E735" s="163" t="s">
        <v>145</v>
      </c>
      <c r="F735" s="163">
        <f t="shared" si="58"/>
        <v>1</v>
      </c>
      <c r="G735" s="163">
        <v>1</v>
      </c>
      <c r="H735" s="530"/>
    </row>
    <row r="736" spans="1:8" ht="19.5" customHeight="1">
      <c r="A736" s="163">
        <f t="shared" si="57"/>
        <v>6166</v>
      </c>
      <c r="B736" s="164" t="s">
        <v>2190</v>
      </c>
      <c r="C736" s="163"/>
      <c r="D736" s="163"/>
      <c r="E736" s="163" t="s">
        <v>145</v>
      </c>
      <c r="F736" s="163">
        <f t="shared" si="58"/>
        <v>1</v>
      </c>
      <c r="G736" s="163">
        <v>1</v>
      </c>
      <c r="H736" s="530"/>
    </row>
    <row r="737" spans="1:8" ht="19.5" customHeight="1">
      <c r="A737" s="63">
        <f t="shared" si="57"/>
        <v>6167</v>
      </c>
      <c r="B737" s="65"/>
      <c r="C737" s="63"/>
      <c r="D737" s="63"/>
      <c r="E737" s="79" t="s">
        <v>145</v>
      </c>
      <c r="F737" s="79">
        <f t="shared" si="58"/>
        <v>1</v>
      </c>
      <c r="G737" s="63">
        <v>1</v>
      </c>
    </row>
    <row r="738" spans="1:8" ht="19.5" customHeight="1">
      <c r="A738" s="63">
        <f t="shared" si="57"/>
        <v>6168</v>
      </c>
      <c r="B738" s="65"/>
      <c r="C738" s="63"/>
      <c r="D738" s="63"/>
      <c r="E738" s="79" t="s">
        <v>145</v>
      </c>
      <c r="F738" s="79">
        <f t="shared" si="58"/>
        <v>1</v>
      </c>
      <c r="G738" s="63">
        <v>1</v>
      </c>
    </row>
    <row r="739" spans="1:8" ht="15.95" customHeight="1">
      <c r="A739" s="63">
        <f t="shared" si="57"/>
        <v>6169</v>
      </c>
      <c r="B739" s="69"/>
      <c r="C739" s="63"/>
      <c r="D739" s="63"/>
      <c r="E739" s="79" t="s">
        <v>145</v>
      </c>
      <c r="F739" s="79">
        <f t="shared" ref="F739" si="59">IF(OR(E739="U16", E739="S16"),1,IF(E739="TS",6,2))</f>
        <v>1</v>
      </c>
      <c r="G739" s="63">
        <v>1</v>
      </c>
    </row>
    <row r="740" spans="1:8" ht="15.95" customHeight="1">
      <c r="A740" s="493" t="s">
        <v>774</v>
      </c>
      <c r="B740" s="494"/>
      <c r="C740" s="494"/>
      <c r="D740" s="494"/>
      <c r="E740" s="494"/>
      <c r="F740" s="494"/>
      <c r="G740" s="495"/>
    </row>
    <row r="741" spans="1:8" ht="111.75" customHeight="1">
      <c r="A741" s="63">
        <f>A739+(F739*G739)</f>
        <v>6170</v>
      </c>
      <c r="B741" s="67" t="s">
        <v>531</v>
      </c>
      <c r="C741" s="70"/>
      <c r="D741" s="70"/>
      <c r="E741" s="79" t="s">
        <v>145</v>
      </c>
      <c r="F741" s="79">
        <f t="shared" ref="F741:F746" si="60">IF(OR(E741="U16", E741="S16"),1,IF(E741="TS",6,2))</f>
        <v>1</v>
      </c>
      <c r="G741" s="63">
        <v>1</v>
      </c>
      <c r="H741" s="60">
        <v>6360</v>
      </c>
    </row>
    <row r="742" spans="1:8" ht="18.75" customHeight="1">
      <c r="A742" s="63">
        <f>A741+(F741*G741)</f>
        <v>6171</v>
      </c>
      <c r="B742" s="67" t="s">
        <v>30</v>
      </c>
      <c r="C742" s="70"/>
      <c r="D742" s="70"/>
      <c r="E742" s="79" t="s">
        <v>145</v>
      </c>
      <c r="F742" s="79">
        <f t="shared" si="60"/>
        <v>1</v>
      </c>
      <c r="G742" s="63">
        <v>1</v>
      </c>
    </row>
    <row r="743" spans="1:8" ht="15.95" customHeight="1">
      <c r="A743" s="63">
        <f>A742+(F742*G742)</f>
        <v>6172</v>
      </c>
      <c r="B743" s="67" t="s">
        <v>532</v>
      </c>
      <c r="C743" s="70"/>
      <c r="D743" s="70"/>
      <c r="E743" s="79" t="s">
        <v>677</v>
      </c>
      <c r="F743" s="79">
        <f t="shared" si="60"/>
        <v>2</v>
      </c>
      <c r="G743" s="63">
        <v>1</v>
      </c>
    </row>
    <row r="744" spans="1:8" ht="15.95" customHeight="1">
      <c r="A744" s="63">
        <f>A743+(F743*G743)</f>
        <v>6174</v>
      </c>
      <c r="B744" s="75" t="s">
        <v>680</v>
      </c>
      <c r="C744" s="70"/>
      <c r="D744" s="70"/>
      <c r="E744" s="79" t="s">
        <v>677</v>
      </c>
      <c r="F744" s="79">
        <f t="shared" si="60"/>
        <v>2</v>
      </c>
      <c r="G744" s="63">
        <v>1</v>
      </c>
    </row>
    <row r="745" spans="1:8" ht="15.95" customHeight="1">
      <c r="A745" s="63">
        <f>A744+(F744*G744)</f>
        <v>6176</v>
      </c>
      <c r="B745" s="67" t="s">
        <v>533</v>
      </c>
      <c r="C745" s="70"/>
      <c r="D745" s="70"/>
      <c r="E745" s="79" t="s">
        <v>145</v>
      </c>
      <c r="F745" s="79">
        <f t="shared" si="60"/>
        <v>1</v>
      </c>
      <c r="G745" s="63">
        <v>1</v>
      </c>
    </row>
    <row r="746" spans="1:8" ht="17.25" customHeight="1">
      <c r="A746" s="63">
        <f>A745+(F745*G745)</f>
        <v>6177</v>
      </c>
      <c r="B746" s="67"/>
      <c r="C746" s="64"/>
      <c r="D746" s="64"/>
      <c r="E746" s="79" t="s">
        <v>145</v>
      </c>
      <c r="F746" s="79">
        <f t="shared" si="60"/>
        <v>1</v>
      </c>
      <c r="G746" s="63">
        <v>3</v>
      </c>
    </row>
    <row r="747" spans="1:8" ht="15.95" customHeight="1">
      <c r="A747" s="479" t="s">
        <v>775</v>
      </c>
      <c r="B747" s="480"/>
      <c r="C747" s="480"/>
      <c r="D747" s="480"/>
      <c r="E747" s="480"/>
      <c r="F747" s="480"/>
      <c r="G747" s="481"/>
    </row>
    <row r="748" spans="1:8" ht="15.95" customHeight="1">
      <c r="A748" s="63">
        <f>A746+(F746*G746)</f>
        <v>6180</v>
      </c>
      <c r="B748" s="67" t="s">
        <v>513</v>
      </c>
      <c r="C748" s="63"/>
      <c r="D748" s="63"/>
      <c r="E748" s="79" t="s">
        <v>679</v>
      </c>
      <c r="F748" s="79">
        <f t="shared" ref="F748:F761" si="61">IF(OR(E748="U16", E748="S16"),1,IF(E748="TS",6,2))</f>
        <v>1</v>
      </c>
      <c r="G748" s="63">
        <v>1</v>
      </c>
    </row>
    <row r="749" spans="1:8" ht="20.25" customHeight="1">
      <c r="A749" s="63">
        <f t="shared" si="57"/>
        <v>6181</v>
      </c>
      <c r="B749" s="67" t="s">
        <v>514</v>
      </c>
      <c r="C749" s="63"/>
      <c r="D749" s="63"/>
      <c r="E749" s="79" t="s">
        <v>679</v>
      </c>
      <c r="F749" s="79">
        <f t="shared" si="61"/>
        <v>1</v>
      </c>
      <c r="G749" s="63">
        <v>1</v>
      </c>
      <c r="H749" s="60">
        <f>A901-A823</f>
        <v>80</v>
      </c>
    </row>
    <row r="750" spans="1:8" ht="67.5" customHeight="1">
      <c r="A750" s="63">
        <f t="shared" si="57"/>
        <v>6182</v>
      </c>
      <c r="B750" s="67" t="s">
        <v>2045</v>
      </c>
      <c r="C750" s="63"/>
      <c r="D750" s="63"/>
      <c r="E750" s="79" t="s">
        <v>145</v>
      </c>
      <c r="F750" s="79">
        <f t="shared" si="61"/>
        <v>1</v>
      </c>
      <c r="G750" s="63">
        <v>1</v>
      </c>
    </row>
    <row r="751" spans="1:8" ht="15.95" customHeight="1">
      <c r="A751" s="63">
        <f t="shared" si="57"/>
        <v>6183</v>
      </c>
      <c r="B751" s="67" t="s">
        <v>515</v>
      </c>
      <c r="C751" s="63"/>
      <c r="D751" s="63"/>
      <c r="E751" s="79" t="s">
        <v>145</v>
      </c>
      <c r="F751" s="79">
        <f t="shared" si="61"/>
        <v>1</v>
      </c>
      <c r="G751" s="63">
        <v>1</v>
      </c>
    </row>
    <row r="752" spans="1:8" ht="60" customHeight="1">
      <c r="A752" s="63">
        <f t="shared" si="57"/>
        <v>6184</v>
      </c>
      <c r="B752" s="67" t="s">
        <v>978</v>
      </c>
      <c r="C752" s="63"/>
      <c r="D752" s="63"/>
      <c r="E752" s="79" t="s">
        <v>145</v>
      </c>
      <c r="F752" s="79">
        <f t="shared" si="61"/>
        <v>1</v>
      </c>
      <c r="G752" s="63">
        <v>1</v>
      </c>
    </row>
    <row r="753" spans="1:8" ht="84" customHeight="1">
      <c r="A753" s="63">
        <f t="shared" si="57"/>
        <v>6185</v>
      </c>
      <c r="B753" s="108" t="s">
        <v>524</v>
      </c>
      <c r="C753" s="107"/>
      <c r="D753" s="107"/>
      <c r="E753" s="109" t="s">
        <v>145</v>
      </c>
      <c r="F753" s="109">
        <f t="shared" si="61"/>
        <v>1</v>
      </c>
      <c r="G753" s="107">
        <v>1</v>
      </c>
    </row>
    <row r="754" spans="1:8" ht="57" customHeight="1">
      <c r="A754" s="63">
        <f t="shared" si="57"/>
        <v>6186</v>
      </c>
      <c r="B754" s="75" t="s">
        <v>525</v>
      </c>
      <c r="C754" s="63"/>
      <c r="D754" s="63"/>
      <c r="E754" s="79" t="s">
        <v>145</v>
      </c>
      <c r="F754" s="79">
        <f t="shared" si="61"/>
        <v>1</v>
      </c>
      <c r="G754" s="63">
        <v>1</v>
      </c>
    </row>
    <row r="755" spans="1:8" ht="15.95" customHeight="1">
      <c r="A755" s="63">
        <f t="shared" si="57"/>
        <v>6187</v>
      </c>
      <c r="B755" s="75" t="s">
        <v>526</v>
      </c>
      <c r="C755" s="63"/>
      <c r="D755" s="63"/>
      <c r="E755" s="79" t="s">
        <v>145</v>
      </c>
      <c r="F755" s="79">
        <f t="shared" si="61"/>
        <v>1</v>
      </c>
      <c r="G755" s="63">
        <v>1</v>
      </c>
    </row>
    <row r="756" spans="1:8" ht="15.95" customHeight="1">
      <c r="A756" s="63">
        <f t="shared" si="57"/>
        <v>6188</v>
      </c>
      <c r="B756" s="75" t="s">
        <v>527</v>
      </c>
      <c r="C756" s="63"/>
      <c r="D756" s="63"/>
      <c r="E756" s="79" t="s">
        <v>145</v>
      </c>
      <c r="F756" s="79">
        <f t="shared" si="61"/>
        <v>1</v>
      </c>
      <c r="G756" s="63">
        <v>1</v>
      </c>
    </row>
    <row r="757" spans="1:8" ht="90" customHeight="1">
      <c r="A757" s="63">
        <f t="shared" si="57"/>
        <v>6189</v>
      </c>
      <c r="B757" s="75" t="s">
        <v>528</v>
      </c>
      <c r="C757" s="63"/>
      <c r="D757" s="63"/>
      <c r="E757" s="79" t="s">
        <v>145</v>
      </c>
      <c r="F757" s="79">
        <f t="shared" si="61"/>
        <v>1</v>
      </c>
      <c r="G757" s="63">
        <v>1</v>
      </c>
    </row>
    <row r="758" spans="1:8" ht="15.95" customHeight="1">
      <c r="A758" s="63">
        <f t="shared" si="57"/>
        <v>6190</v>
      </c>
      <c r="B758" s="75" t="s">
        <v>529</v>
      </c>
      <c r="C758" s="70"/>
      <c r="D758" s="70"/>
      <c r="E758" s="79" t="s">
        <v>145</v>
      </c>
      <c r="F758" s="79">
        <f t="shared" si="61"/>
        <v>1</v>
      </c>
      <c r="G758" s="63">
        <v>1</v>
      </c>
    </row>
    <row r="759" spans="1:8" ht="15.95" customHeight="1">
      <c r="A759" s="63">
        <f t="shared" si="57"/>
        <v>6191</v>
      </c>
      <c r="B759" s="75" t="s">
        <v>530</v>
      </c>
      <c r="C759" s="70"/>
      <c r="D759" s="70"/>
      <c r="E759" s="79" t="s">
        <v>145</v>
      </c>
      <c r="F759" s="79">
        <f t="shared" si="61"/>
        <v>1</v>
      </c>
      <c r="G759" s="63">
        <v>1</v>
      </c>
    </row>
    <row r="760" spans="1:8" ht="13.5" customHeight="1">
      <c r="A760" s="63">
        <f t="shared" si="57"/>
        <v>6192</v>
      </c>
      <c r="B760" s="75" t="s">
        <v>1969</v>
      </c>
      <c r="C760" s="64"/>
      <c r="D760" s="64"/>
      <c r="E760" s="79" t="s">
        <v>145</v>
      </c>
      <c r="F760" s="79">
        <f t="shared" si="61"/>
        <v>1</v>
      </c>
      <c r="G760" s="63">
        <v>1</v>
      </c>
    </row>
    <row r="761" spans="1:8" ht="13.5" customHeight="1">
      <c r="A761" s="63">
        <f t="shared" si="57"/>
        <v>6193</v>
      </c>
      <c r="B761" s="327" t="s">
        <v>1970</v>
      </c>
      <c r="C761" s="64"/>
      <c r="D761" s="64"/>
      <c r="E761" s="79" t="s">
        <v>145</v>
      </c>
      <c r="F761" s="79">
        <f t="shared" si="61"/>
        <v>1</v>
      </c>
      <c r="G761" s="63">
        <v>1</v>
      </c>
      <c r="H761" s="60" t="s">
        <v>479</v>
      </c>
    </row>
    <row r="762" spans="1:8" ht="15.95" customHeight="1">
      <c r="A762" s="63">
        <f t="shared" si="57"/>
        <v>6194</v>
      </c>
      <c r="B762" s="113" t="s">
        <v>1971</v>
      </c>
      <c r="C762" s="64"/>
      <c r="D762" s="64"/>
      <c r="E762" s="79" t="s">
        <v>145</v>
      </c>
      <c r="F762" s="79">
        <f>IF(OR(E762="U16", E762="S16"),1,IF(E762="TS",6,2))</f>
        <v>1</v>
      </c>
      <c r="G762" s="63">
        <v>6</v>
      </c>
    </row>
    <row r="763" spans="1:8" ht="15.95" customHeight="1">
      <c r="A763" s="479" t="s">
        <v>720</v>
      </c>
      <c r="B763" s="480"/>
      <c r="C763" s="480"/>
      <c r="D763" s="480"/>
      <c r="E763" s="480"/>
      <c r="F763" s="480"/>
      <c r="G763" s="481"/>
    </row>
    <row r="764" spans="1:8" ht="54.75" customHeight="1">
      <c r="A764" s="63">
        <f>A762+(F762*G762)</f>
        <v>6200</v>
      </c>
      <c r="B764" s="67" t="s">
        <v>516</v>
      </c>
      <c r="C764" s="63"/>
      <c r="D764" s="63"/>
      <c r="E764" s="79" t="s">
        <v>145</v>
      </c>
      <c r="F764" s="79">
        <f t="shared" ref="F764:F774" si="62">IF(OR(E764="U16", E764="S16"),1,IF(E764="TS",6,2))</f>
        <v>1</v>
      </c>
      <c r="G764" s="63">
        <v>1</v>
      </c>
    </row>
    <row r="765" spans="1:8" ht="54.75" customHeight="1">
      <c r="A765" s="63">
        <f>A764+(F764*G764)</f>
        <v>6201</v>
      </c>
      <c r="B765" s="67" t="s">
        <v>517</v>
      </c>
      <c r="C765" s="63"/>
      <c r="D765" s="63"/>
      <c r="E765" s="79" t="s">
        <v>145</v>
      </c>
      <c r="F765" s="79">
        <f t="shared" si="62"/>
        <v>1</v>
      </c>
      <c r="G765" s="63">
        <v>1</v>
      </c>
    </row>
    <row r="766" spans="1:8" ht="15.95" customHeight="1">
      <c r="A766" s="63">
        <f t="shared" ref="A766:A778" si="63">A765+(F765*G765)</f>
        <v>6202</v>
      </c>
      <c r="B766" s="75" t="s">
        <v>518</v>
      </c>
      <c r="C766" s="63"/>
      <c r="D766" s="63"/>
      <c r="E766" s="79" t="s">
        <v>145</v>
      </c>
      <c r="F766" s="79">
        <f t="shared" si="62"/>
        <v>1</v>
      </c>
      <c r="G766" s="63">
        <v>1</v>
      </c>
    </row>
    <row r="767" spans="1:8" ht="15.95" customHeight="1">
      <c r="A767" s="63">
        <f t="shared" si="63"/>
        <v>6203</v>
      </c>
      <c r="B767" s="325" t="s">
        <v>2046</v>
      </c>
      <c r="C767" s="63"/>
      <c r="D767" s="63"/>
      <c r="E767" s="79" t="s">
        <v>145</v>
      </c>
      <c r="F767" s="79">
        <f t="shared" si="62"/>
        <v>1</v>
      </c>
      <c r="G767" s="63">
        <v>1</v>
      </c>
    </row>
    <row r="768" spans="1:8" ht="15.95" customHeight="1">
      <c r="A768" s="63">
        <f t="shared" si="63"/>
        <v>6204</v>
      </c>
      <c r="B768" s="75" t="s">
        <v>2047</v>
      </c>
      <c r="C768" s="63"/>
      <c r="D768" s="63"/>
      <c r="E768" s="79" t="s">
        <v>677</v>
      </c>
      <c r="F768" s="79">
        <f t="shared" si="62"/>
        <v>2</v>
      </c>
      <c r="G768" s="63">
        <v>1</v>
      </c>
    </row>
    <row r="769" spans="1:9" ht="15.95" customHeight="1">
      <c r="A769" s="63">
        <f t="shared" si="63"/>
        <v>6206</v>
      </c>
      <c r="B769" s="69" t="s">
        <v>509</v>
      </c>
      <c r="C769" s="63"/>
      <c r="D769" s="63"/>
      <c r="E769" s="79" t="s">
        <v>145</v>
      </c>
      <c r="F769" s="79">
        <f t="shared" si="62"/>
        <v>1</v>
      </c>
      <c r="G769" s="63">
        <v>1</v>
      </c>
    </row>
    <row r="770" spans="1:9" ht="15.95" customHeight="1">
      <c r="A770" s="63">
        <f t="shared" si="63"/>
        <v>6207</v>
      </c>
      <c r="B770" s="69" t="s">
        <v>510</v>
      </c>
      <c r="C770" s="63"/>
      <c r="D770" s="63"/>
      <c r="E770" s="79" t="s">
        <v>145</v>
      </c>
      <c r="F770" s="79">
        <f t="shared" si="62"/>
        <v>1</v>
      </c>
      <c r="G770" s="63">
        <v>1</v>
      </c>
    </row>
    <row r="771" spans="1:9" ht="15.95" customHeight="1">
      <c r="A771" s="63">
        <f t="shared" si="63"/>
        <v>6208</v>
      </c>
      <c r="B771" s="69" t="s">
        <v>511</v>
      </c>
      <c r="C771" s="63"/>
      <c r="D771" s="63"/>
      <c r="E771" s="79" t="s">
        <v>145</v>
      </c>
      <c r="F771" s="79">
        <f t="shared" si="62"/>
        <v>1</v>
      </c>
      <c r="G771" s="63">
        <v>1</v>
      </c>
    </row>
    <row r="772" spans="1:9" ht="15.95" customHeight="1">
      <c r="A772" s="63">
        <f t="shared" si="63"/>
        <v>6209</v>
      </c>
      <c r="B772" s="69" t="s">
        <v>2050</v>
      </c>
      <c r="C772" s="63" t="s">
        <v>2048</v>
      </c>
      <c r="D772" s="63"/>
      <c r="E772" s="79" t="s">
        <v>2049</v>
      </c>
      <c r="F772" s="79">
        <f t="shared" si="62"/>
        <v>1</v>
      </c>
      <c r="G772" s="63">
        <v>1</v>
      </c>
    </row>
    <row r="773" spans="1:9" ht="45.75" customHeight="1">
      <c r="A773" s="63">
        <f t="shared" si="63"/>
        <v>6210</v>
      </c>
      <c r="B773" s="326" t="s">
        <v>1802</v>
      </c>
      <c r="C773" s="63" t="s">
        <v>1803</v>
      </c>
      <c r="D773" s="63"/>
      <c r="E773" s="79" t="s">
        <v>145</v>
      </c>
      <c r="F773" s="79">
        <f>IF(OR(E773="U16", E773="S16"),1,IF(E773="TS",6,2))</f>
        <v>1</v>
      </c>
      <c r="G773" s="63">
        <v>1</v>
      </c>
    </row>
    <row r="774" spans="1:9" ht="15" customHeight="1">
      <c r="A774" s="63">
        <f t="shared" si="63"/>
        <v>6211</v>
      </c>
      <c r="B774" s="420" t="s">
        <v>2275</v>
      </c>
      <c r="C774" s="418" t="s">
        <v>2280</v>
      </c>
      <c r="D774" s="418"/>
      <c r="E774" s="82" t="s">
        <v>145</v>
      </c>
      <c r="F774" s="82">
        <f t="shared" si="62"/>
        <v>1</v>
      </c>
      <c r="G774" s="61">
        <v>1</v>
      </c>
      <c r="H774" s="60" t="s">
        <v>2152</v>
      </c>
    </row>
    <row r="775" spans="1:9" ht="15" customHeight="1">
      <c r="A775" s="418">
        <f t="shared" si="63"/>
        <v>6212</v>
      </c>
      <c r="B775" s="420" t="s">
        <v>2276</v>
      </c>
      <c r="C775" s="418" t="s">
        <v>2281</v>
      </c>
      <c r="D775" s="418"/>
      <c r="E775" s="82" t="s">
        <v>145</v>
      </c>
      <c r="F775" s="82">
        <f t="shared" ref="F775:F778" si="64">IF(OR(E775="U16", E775="S16"),1,IF(E775="TS",6,2))</f>
        <v>1</v>
      </c>
      <c r="G775" s="61">
        <v>1</v>
      </c>
    </row>
    <row r="776" spans="1:9" ht="15" customHeight="1">
      <c r="A776" s="418">
        <f t="shared" si="63"/>
        <v>6213</v>
      </c>
      <c r="B776" s="420" t="s">
        <v>2277</v>
      </c>
      <c r="C776" s="418" t="s">
        <v>2282</v>
      </c>
      <c r="D776" s="418"/>
      <c r="E776" s="82" t="s">
        <v>145</v>
      </c>
      <c r="F776" s="82">
        <f t="shared" ref="F776:F777" si="65">IF(OR(E776="U16", E776="S16"),1,IF(E776="TS",6,2))</f>
        <v>1</v>
      </c>
      <c r="G776" s="417">
        <v>1</v>
      </c>
      <c r="I776" s="419"/>
    </row>
    <row r="777" spans="1:9" ht="15" customHeight="1">
      <c r="A777" s="418">
        <f t="shared" si="63"/>
        <v>6214</v>
      </c>
      <c r="B777" s="420" t="s">
        <v>2278</v>
      </c>
      <c r="C777" s="418"/>
      <c r="D777" s="418"/>
      <c r="E777" s="82" t="s">
        <v>145</v>
      </c>
      <c r="F777" s="82">
        <f t="shared" si="65"/>
        <v>1</v>
      </c>
      <c r="G777" s="417">
        <v>1</v>
      </c>
      <c r="I777" s="419"/>
    </row>
    <row r="778" spans="1:9" ht="15" customHeight="1" thickBot="1">
      <c r="A778" s="418">
        <f t="shared" si="63"/>
        <v>6215</v>
      </c>
      <c r="B778" s="418"/>
      <c r="C778" s="418"/>
      <c r="D778" s="418"/>
      <c r="E778" s="82" t="s">
        <v>145</v>
      </c>
      <c r="F778" s="82">
        <f t="shared" si="64"/>
        <v>1</v>
      </c>
      <c r="G778" s="61">
        <v>5</v>
      </c>
    </row>
    <row r="779" spans="1:9" ht="13.5" customHeight="1" thickBot="1">
      <c r="A779" s="500" t="s">
        <v>1599</v>
      </c>
      <c r="B779" s="511"/>
      <c r="C779" s="511"/>
      <c r="D779" s="511"/>
      <c r="E779" s="501"/>
      <c r="F779" s="501"/>
      <c r="G779" s="502"/>
    </row>
    <row r="780" spans="1:9" ht="15" customHeight="1">
      <c r="A780" s="63">
        <f>A778+(F778*G778)</f>
        <v>6220</v>
      </c>
      <c r="B780" s="323" t="s">
        <v>520</v>
      </c>
      <c r="C780" s="187" t="s">
        <v>2000</v>
      </c>
      <c r="D780" s="187"/>
      <c r="E780" s="172" t="s">
        <v>145</v>
      </c>
      <c r="F780" s="172">
        <f t="shared" ref="F780:F794" si="66">IF(OR(E780="U16", E780="S16"),1,IF(E780="TS",6,2))</f>
        <v>1</v>
      </c>
      <c r="G780" s="95">
        <v>1</v>
      </c>
      <c r="H780" s="60">
        <v>6410</v>
      </c>
    </row>
    <row r="781" spans="1:9" ht="15" customHeight="1">
      <c r="A781" s="96">
        <f>A780+(F780*G780)</f>
        <v>6221</v>
      </c>
      <c r="B781" s="67" t="s">
        <v>521</v>
      </c>
      <c r="C781" s="185" t="s">
        <v>2005</v>
      </c>
      <c r="D781" s="185"/>
      <c r="E781" s="79" t="s">
        <v>145</v>
      </c>
      <c r="F781" s="79">
        <f t="shared" si="66"/>
        <v>1</v>
      </c>
      <c r="G781" s="97">
        <v>1</v>
      </c>
    </row>
    <row r="782" spans="1:9" ht="48.75" customHeight="1">
      <c r="A782" s="96">
        <f t="shared" si="57"/>
        <v>6222</v>
      </c>
      <c r="B782" s="67" t="s">
        <v>596</v>
      </c>
      <c r="C782" s="185" t="s">
        <v>2040</v>
      </c>
      <c r="D782" s="185"/>
      <c r="E782" s="79" t="s">
        <v>145</v>
      </c>
      <c r="F782" s="79">
        <f t="shared" si="66"/>
        <v>1</v>
      </c>
      <c r="G782" s="97">
        <v>1</v>
      </c>
    </row>
    <row r="783" spans="1:9" ht="15" customHeight="1">
      <c r="A783" s="96">
        <f t="shared" si="57"/>
        <v>6223</v>
      </c>
      <c r="B783" s="67" t="s">
        <v>2006</v>
      </c>
      <c r="C783" s="185"/>
      <c r="D783" s="185"/>
      <c r="E783" s="79" t="s">
        <v>145</v>
      </c>
      <c r="F783" s="79">
        <f>IF(OR(E783="U16", E783="S16"),1,IF(E783="TS",6,2))</f>
        <v>1</v>
      </c>
      <c r="G783" s="97">
        <v>1</v>
      </c>
    </row>
    <row r="784" spans="1:9" ht="15" customHeight="1" thickBot="1">
      <c r="A784" s="98">
        <f t="shared" si="57"/>
        <v>6224</v>
      </c>
      <c r="B784" s="324" t="s">
        <v>2007</v>
      </c>
      <c r="C784" s="188"/>
      <c r="D784" s="188"/>
      <c r="E784" s="182" t="s">
        <v>145</v>
      </c>
      <c r="F784" s="182">
        <f>IF(OR(E784="U16", E784="S16"),1,IF(E784="TS",6,2))</f>
        <v>1</v>
      </c>
      <c r="G784" s="101">
        <v>1</v>
      </c>
    </row>
    <row r="785" spans="1:9" ht="15" customHeight="1">
      <c r="A785" s="92">
        <f t="shared" si="57"/>
        <v>6225</v>
      </c>
      <c r="B785" s="323" t="s">
        <v>688</v>
      </c>
      <c r="C785" s="187" t="s">
        <v>2002</v>
      </c>
      <c r="D785" s="187"/>
      <c r="E785" s="172" t="s">
        <v>145</v>
      </c>
      <c r="F785" s="172">
        <f t="shared" si="66"/>
        <v>1</v>
      </c>
      <c r="G785" s="95">
        <v>1</v>
      </c>
    </row>
    <row r="786" spans="1:9" ht="15" customHeight="1">
      <c r="A786" s="96">
        <f t="shared" si="57"/>
        <v>6226</v>
      </c>
      <c r="B786" s="67" t="s">
        <v>522</v>
      </c>
      <c r="C786" s="185" t="s">
        <v>2005</v>
      </c>
      <c r="D786" s="185"/>
      <c r="E786" s="79" t="s">
        <v>145</v>
      </c>
      <c r="F786" s="79">
        <f t="shared" si="66"/>
        <v>1</v>
      </c>
      <c r="G786" s="97">
        <v>1</v>
      </c>
    </row>
    <row r="787" spans="1:9" ht="58.5" customHeight="1">
      <c r="A787" s="96">
        <f t="shared" si="57"/>
        <v>6227</v>
      </c>
      <c r="B787" s="67" t="s">
        <v>596</v>
      </c>
      <c r="C787" s="185" t="s">
        <v>2040</v>
      </c>
      <c r="D787" s="185"/>
      <c r="E787" s="79" t="s">
        <v>145</v>
      </c>
      <c r="F787" s="79">
        <f t="shared" si="66"/>
        <v>1</v>
      </c>
      <c r="G787" s="97">
        <v>1</v>
      </c>
    </row>
    <row r="788" spans="1:9" ht="15" customHeight="1">
      <c r="A788" s="96">
        <f t="shared" si="57"/>
        <v>6228</v>
      </c>
      <c r="B788" s="67" t="s">
        <v>2006</v>
      </c>
      <c r="C788" s="185"/>
      <c r="D788" s="185"/>
      <c r="E788" s="79" t="s">
        <v>145</v>
      </c>
      <c r="F788" s="79">
        <f t="shared" si="66"/>
        <v>1</v>
      </c>
      <c r="G788" s="97">
        <v>1</v>
      </c>
    </row>
    <row r="789" spans="1:9" ht="15" customHeight="1" thickBot="1">
      <c r="A789" s="98">
        <f t="shared" si="57"/>
        <v>6229</v>
      </c>
      <c r="B789" s="324"/>
      <c r="C789" s="188"/>
      <c r="D789" s="188"/>
      <c r="E789" s="182" t="s">
        <v>145</v>
      </c>
      <c r="F789" s="182">
        <f t="shared" si="66"/>
        <v>1</v>
      </c>
      <c r="G789" s="101">
        <v>1</v>
      </c>
    </row>
    <row r="790" spans="1:9" ht="15" customHeight="1">
      <c r="A790" s="92">
        <f t="shared" si="57"/>
        <v>6230</v>
      </c>
      <c r="B790" s="323" t="s">
        <v>2001</v>
      </c>
      <c r="C790" s="187" t="s">
        <v>2003</v>
      </c>
      <c r="D790" s="187"/>
      <c r="E790" s="172" t="s">
        <v>145</v>
      </c>
      <c r="F790" s="172">
        <f t="shared" si="66"/>
        <v>1</v>
      </c>
      <c r="G790" s="95">
        <v>1</v>
      </c>
      <c r="I790" s="66" t="s">
        <v>1995</v>
      </c>
    </row>
    <row r="791" spans="1:9" ht="15" customHeight="1">
      <c r="A791" s="96">
        <f t="shared" si="57"/>
        <v>6231</v>
      </c>
      <c r="B791" s="67" t="s">
        <v>523</v>
      </c>
      <c r="C791" s="185" t="s">
        <v>2005</v>
      </c>
      <c r="D791" s="185"/>
      <c r="E791" s="79" t="s">
        <v>145</v>
      </c>
      <c r="F791" s="79">
        <f t="shared" si="66"/>
        <v>1</v>
      </c>
      <c r="G791" s="97">
        <v>1</v>
      </c>
    </row>
    <row r="792" spans="1:9" ht="50.25" customHeight="1">
      <c r="A792" s="96">
        <f t="shared" si="57"/>
        <v>6232</v>
      </c>
      <c r="B792" s="67" t="s">
        <v>596</v>
      </c>
      <c r="C792" s="185" t="s">
        <v>2040</v>
      </c>
      <c r="D792" s="185"/>
      <c r="E792" s="79" t="s">
        <v>145</v>
      </c>
      <c r="F792" s="79">
        <f t="shared" si="66"/>
        <v>1</v>
      </c>
      <c r="G792" s="97">
        <v>1</v>
      </c>
    </row>
    <row r="793" spans="1:9" ht="15" customHeight="1">
      <c r="A793" s="96">
        <f t="shared" ref="A793:A799" si="67">A792+(F792*G792)</f>
        <v>6233</v>
      </c>
      <c r="B793" s="67" t="s">
        <v>2006</v>
      </c>
      <c r="C793" s="185"/>
      <c r="D793" s="185"/>
      <c r="E793" s="79" t="s">
        <v>145</v>
      </c>
      <c r="F793" s="79">
        <f t="shared" si="66"/>
        <v>1</v>
      </c>
      <c r="G793" s="97">
        <v>1</v>
      </c>
    </row>
    <row r="794" spans="1:9" ht="15" customHeight="1" thickBot="1">
      <c r="A794" s="98">
        <f t="shared" si="67"/>
        <v>6234</v>
      </c>
      <c r="B794" s="324"/>
      <c r="C794" s="188"/>
      <c r="D794" s="188"/>
      <c r="E794" s="182" t="s">
        <v>145</v>
      </c>
      <c r="F794" s="182">
        <f t="shared" si="66"/>
        <v>1</v>
      </c>
      <c r="G794" s="101">
        <v>1</v>
      </c>
    </row>
    <row r="795" spans="1:9" ht="15" customHeight="1">
      <c r="A795" s="92">
        <f t="shared" si="67"/>
        <v>6235</v>
      </c>
      <c r="B795" s="323" t="s">
        <v>689</v>
      </c>
      <c r="C795" s="187" t="s">
        <v>2004</v>
      </c>
      <c r="D795" s="187"/>
      <c r="E795" s="172" t="s">
        <v>145</v>
      </c>
      <c r="F795" s="172">
        <f>IF(OR(E795="U16", E795="S16"),1,IF(E795="TS",6,2))</f>
        <v>1</v>
      </c>
      <c r="G795" s="95">
        <v>1</v>
      </c>
    </row>
    <row r="796" spans="1:9" ht="15" customHeight="1">
      <c r="A796" s="96">
        <f t="shared" si="67"/>
        <v>6236</v>
      </c>
      <c r="B796" s="67" t="s">
        <v>690</v>
      </c>
      <c r="C796" s="185" t="s">
        <v>2005</v>
      </c>
      <c r="D796" s="185"/>
      <c r="E796" s="79" t="s">
        <v>145</v>
      </c>
      <c r="F796" s="79">
        <f>IF(OR(E796="U16", E796="S16"),1,IF(E796="TS",6,2))</f>
        <v>1</v>
      </c>
      <c r="G796" s="97">
        <v>1</v>
      </c>
    </row>
    <row r="797" spans="1:9" ht="42" customHeight="1">
      <c r="A797" s="96">
        <f t="shared" si="67"/>
        <v>6237</v>
      </c>
      <c r="B797" s="67" t="s">
        <v>596</v>
      </c>
      <c r="C797" s="185" t="s">
        <v>2040</v>
      </c>
      <c r="D797" s="185"/>
      <c r="E797" s="79" t="s">
        <v>145</v>
      </c>
      <c r="F797" s="79">
        <f>IF(OR(E797="U16", E797="S16"),1,IF(E797="TS",6,2))</f>
        <v>1</v>
      </c>
      <c r="G797" s="97">
        <v>1</v>
      </c>
    </row>
    <row r="798" spans="1:9" ht="15" customHeight="1">
      <c r="A798" s="96">
        <f t="shared" si="67"/>
        <v>6238</v>
      </c>
      <c r="B798" s="67" t="s">
        <v>2006</v>
      </c>
      <c r="C798" s="185"/>
      <c r="D798" s="185"/>
      <c r="E798" s="79" t="s">
        <v>145</v>
      </c>
      <c r="F798" s="79">
        <f>IF(OR(E798="U16", E798="S16"),1,IF(E798="TS",6,2))</f>
        <v>1</v>
      </c>
      <c r="G798" s="97">
        <v>1</v>
      </c>
    </row>
    <row r="799" spans="1:9" ht="15" customHeight="1" thickBot="1">
      <c r="A799" s="98">
        <f t="shared" si="67"/>
        <v>6239</v>
      </c>
      <c r="B799" s="324"/>
      <c r="C799" s="181"/>
      <c r="D799" s="181"/>
      <c r="E799" s="182" t="s">
        <v>145</v>
      </c>
      <c r="F799" s="182">
        <f>IF(OR(E799="U16", E799="S16"),1,IF(E799="TS",6,2))</f>
        <v>1</v>
      </c>
      <c r="G799" s="101">
        <v>1</v>
      </c>
    </row>
    <row r="800" spans="1:9" ht="13.5" customHeight="1">
      <c r="A800" s="510" t="s">
        <v>936</v>
      </c>
      <c r="B800" s="510"/>
      <c r="C800" s="510"/>
      <c r="D800" s="510"/>
      <c r="E800" s="510"/>
      <c r="F800" s="510"/>
      <c r="G800" s="510"/>
    </row>
    <row r="801" spans="1:8" ht="13.5" customHeight="1">
      <c r="A801" s="63">
        <f>A799+(F799*G799)</f>
        <v>6240</v>
      </c>
      <c r="B801" s="67" t="s">
        <v>941</v>
      </c>
      <c r="C801" s="185" t="s">
        <v>1998</v>
      </c>
      <c r="D801" s="185"/>
      <c r="E801" s="79" t="s">
        <v>145</v>
      </c>
      <c r="F801" s="79">
        <f t="shared" ref="F801:F809" si="68">IF(OR(E801="U16", E801="S16"),1,IF(E801="TS",6,2))</f>
        <v>1</v>
      </c>
      <c r="G801" s="63">
        <v>1</v>
      </c>
    </row>
    <row r="802" spans="1:8" ht="13.5" customHeight="1">
      <c r="A802" s="63">
        <f>A801+(F801*G801)</f>
        <v>6241</v>
      </c>
      <c r="B802" s="67" t="s">
        <v>942</v>
      </c>
      <c r="C802" s="185" t="s">
        <v>1996</v>
      </c>
      <c r="D802" s="185"/>
      <c r="E802" s="79" t="s">
        <v>145</v>
      </c>
      <c r="F802" s="79">
        <f t="shared" si="68"/>
        <v>1</v>
      </c>
      <c r="G802" s="63">
        <v>1</v>
      </c>
    </row>
    <row r="803" spans="1:8" ht="13.5" customHeight="1">
      <c r="A803" s="63">
        <f t="shared" ref="A803:A809" si="69">A802+(F802*G802)</f>
        <v>6242</v>
      </c>
      <c r="B803" s="67" t="s">
        <v>943</v>
      </c>
      <c r="C803" s="185" t="s">
        <v>1997</v>
      </c>
      <c r="D803" s="185"/>
      <c r="E803" s="79" t="s">
        <v>145</v>
      </c>
      <c r="F803" s="79">
        <f t="shared" si="68"/>
        <v>1</v>
      </c>
      <c r="G803" s="63">
        <v>1</v>
      </c>
    </row>
    <row r="804" spans="1:8" ht="13.5" customHeight="1">
      <c r="A804" s="63">
        <f t="shared" si="69"/>
        <v>6243</v>
      </c>
      <c r="B804" s="67" t="s">
        <v>944</v>
      </c>
      <c r="C804" s="185" t="s">
        <v>2038</v>
      </c>
      <c r="D804" s="185"/>
      <c r="E804" s="79" t="s">
        <v>145</v>
      </c>
      <c r="F804" s="79">
        <f t="shared" si="68"/>
        <v>1</v>
      </c>
      <c r="G804" s="63">
        <v>1</v>
      </c>
    </row>
    <row r="805" spans="1:8" ht="13.5" customHeight="1">
      <c r="A805" s="63">
        <f t="shared" si="69"/>
        <v>6244</v>
      </c>
      <c r="B805" s="67" t="s">
        <v>937</v>
      </c>
      <c r="C805" s="185" t="s">
        <v>1998</v>
      </c>
      <c r="D805" s="185"/>
      <c r="E805" s="79" t="s">
        <v>145</v>
      </c>
      <c r="F805" s="79">
        <f t="shared" si="68"/>
        <v>1</v>
      </c>
      <c r="G805" s="63">
        <v>1</v>
      </c>
    </row>
    <row r="806" spans="1:8" ht="13.5" customHeight="1">
      <c r="A806" s="63">
        <f t="shared" si="69"/>
        <v>6245</v>
      </c>
      <c r="B806" s="67" t="s">
        <v>938</v>
      </c>
      <c r="C806" s="185" t="s">
        <v>1996</v>
      </c>
      <c r="D806" s="185"/>
      <c r="E806" s="79" t="s">
        <v>145</v>
      </c>
      <c r="F806" s="79">
        <f t="shared" si="68"/>
        <v>1</v>
      </c>
      <c r="G806" s="63">
        <v>1</v>
      </c>
    </row>
    <row r="807" spans="1:8" ht="13.5" customHeight="1">
      <c r="A807" s="63">
        <f t="shared" si="69"/>
        <v>6246</v>
      </c>
      <c r="B807" s="67" t="s">
        <v>939</v>
      </c>
      <c r="C807" s="185" t="s">
        <v>1997</v>
      </c>
      <c r="D807" s="185"/>
      <c r="E807" s="79" t="s">
        <v>145</v>
      </c>
      <c r="F807" s="79">
        <f t="shared" si="68"/>
        <v>1</v>
      </c>
      <c r="G807" s="63">
        <v>1</v>
      </c>
    </row>
    <row r="808" spans="1:8" ht="13.5" customHeight="1">
      <c r="A808" s="63">
        <f t="shared" si="69"/>
        <v>6247</v>
      </c>
      <c r="B808" s="67" t="s">
        <v>940</v>
      </c>
      <c r="C808" s="185" t="s">
        <v>2039</v>
      </c>
      <c r="D808" s="185"/>
      <c r="E808" s="79" t="s">
        <v>145</v>
      </c>
      <c r="F808" s="79">
        <f t="shared" si="68"/>
        <v>1</v>
      </c>
      <c r="G808" s="63">
        <v>1</v>
      </c>
    </row>
    <row r="809" spans="1:8" ht="13.5" customHeight="1">
      <c r="A809" s="63">
        <f t="shared" si="69"/>
        <v>6248</v>
      </c>
      <c r="B809" s="67"/>
      <c r="C809" s="63"/>
      <c r="D809" s="63"/>
      <c r="E809" s="79" t="s">
        <v>145</v>
      </c>
      <c r="F809" s="79">
        <f t="shared" si="68"/>
        <v>1</v>
      </c>
      <c r="G809" s="63">
        <v>12</v>
      </c>
    </row>
    <row r="810" spans="1:8" ht="13.5" customHeight="1">
      <c r="A810" s="474" t="s">
        <v>1596</v>
      </c>
      <c r="B810" s="474"/>
      <c r="C810" s="474"/>
      <c r="D810" s="474"/>
      <c r="E810" s="474"/>
      <c r="F810" s="474"/>
      <c r="G810" s="474"/>
    </row>
    <row r="811" spans="1:8" ht="13.5" customHeight="1">
      <c r="A811" s="496" t="s">
        <v>1597</v>
      </c>
      <c r="B811" s="496"/>
      <c r="C811" s="496"/>
      <c r="D811" s="496"/>
      <c r="E811" s="496"/>
      <c r="F811" s="496"/>
      <c r="G811" s="496"/>
    </row>
    <row r="812" spans="1:8" ht="13.5" customHeight="1">
      <c r="A812" s="63">
        <f>A809+F809*G809</f>
        <v>6260</v>
      </c>
      <c r="B812" s="69" t="s">
        <v>694</v>
      </c>
      <c r="C812" s="63"/>
      <c r="D812" s="63"/>
      <c r="E812" s="79" t="s">
        <v>145</v>
      </c>
      <c r="F812" s="79">
        <f>IF(OR(E812="U16", E812="S16"),1,IF(E812="TS",6,2))</f>
        <v>1</v>
      </c>
      <c r="G812" s="63">
        <v>1</v>
      </c>
      <c r="H812" s="60">
        <v>6450</v>
      </c>
    </row>
    <row r="813" spans="1:8" ht="13.5" customHeight="1">
      <c r="A813" s="63">
        <f>A812+(F812*G812)</f>
        <v>6261</v>
      </c>
      <c r="B813" s="69" t="s">
        <v>695</v>
      </c>
      <c r="C813" s="63"/>
      <c r="D813" s="63"/>
      <c r="E813" s="79" t="s">
        <v>145</v>
      </c>
      <c r="F813" s="79">
        <f>IF(OR(E813="U16", E813="S16"),1,IF(E813="TS",6,2))</f>
        <v>1</v>
      </c>
      <c r="G813" s="63">
        <v>1</v>
      </c>
    </row>
    <row r="814" spans="1:8" ht="13.5" customHeight="1">
      <c r="A814" s="63">
        <f>A813+(F813*G813)</f>
        <v>6262</v>
      </c>
      <c r="B814" s="69" t="s">
        <v>696</v>
      </c>
      <c r="C814" s="63"/>
      <c r="D814" s="63"/>
      <c r="E814" s="79" t="s">
        <v>145</v>
      </c>
      <c r="F814" s="79">
        <f>IF(OR(E814="U16", E814="S16"),1,IF(E814="TS",6,2))</f>
        <v>1</v>
      </c>
      <c r="G814" s="63">
        <v>1</v>
      </c>
    </row>
    <row r="815" spans="1:8" ht="13.5" customHeight="1">
      <c r="A815" s="63">
        <f>A814+(F814*G814)</f>
        <v>6263</v>
      </c>
      <c r="B815" s="69" t="s">
        <v>697</v>
      </c>
      <c r="C815" s="63"/>
      <c r="D815" s="63"/>
      <c r="E815" s="79" t="s">
        <v>145</v>
      </c>
      <c r="F815" s="79">
        <f>IF(OR(E815="U16", E815="S16"),1,IF(E815="TS",6,2))</f>
        <v>1</v>
      </c>
      <c r="G815" s="63">
        <v>1</v>
      </c>
    </row>
    <row r="816" spans="1:8" ht="13.5" customHeight="1">
      <c r="A816" s="496" t="s">
        <v>1598</v>
      </c>
      <c r="B816" s="496"/>
      <c r="C816" s="496"/>
      <c r="D816" s="496"/>
      <c r="E816" s="496"/>
      <c r="F816" s="496"/>
      <c r="G816" s="496"/>
    </row>
    <row r="817" spans="1:7" ht="13.5" customHeight="1">
      <c r="A817" s="63">
        <f>A815+(F815*G815)</f>
        <v>6264</v>
      </c>
      <c r="B817" s="69" t="s">
        <v>698</v>
      </c>
      <c r="C817" s="63"/>
      <c r="D817" s="63"/>
      <c r="E817" s="79" t="s">
        <v>145</v>
      </c>
      <c r="F817" s="79">
        <f>IF(OR(E817="U16", E817="S16"),1,IF(E817="TS",6,2))</f>
        <v>1</v>
      </c>
      <c r="G817" s="63">
        <v>1</v>
      </c>
    </row>
    <row r="818" spans="1:7" ht="13.5" customHeight="1">
      <c r="A818" s="63">
        <f>A817+(F817*G817)</f>
        <v>6265</v>
      </c>
      <c r="B818" s="69" t="s">
        <v>699</v>
      </c>
      <c r="C818" s="63"/>
      <c r="D818" s="63"/>
      <c r="E818" s="79" t="s">
        <v>145</v>
      </c>
      <c r="F818" s="79">
        <f>IF(OR(E818="U16", E818="S16"),1,IF(E818="TS",6,2))</f>
        <v>1</v>
      </c>
      <c r="G818" s="63">
        <v>1</v>
      </c>
    </row>
    <row r="819" spans="1:7" ht="13.5" customHeight="1">
      <c r="A819" s="63">
        <f>A818+(F818*G818)</f>
        <v>6266</v>
      </c>
      <c r="B819" s="69" t="s">
        <v>700</v>
      </c>
      <c r="C819" s="63"/>
      <c r="D819" s="63"/>
      <c r="E819" s="79" t="s">
        <v>145</v>
      </c>
      <c r="F819" s="79">
        <f>IF(OR(E819="U16", E819="S16"),1,IF(E819="TS",6,2))</f>
        <v>1</v>
      </c>
      <c r="G819" s="63">
        <v>1</v>
      </c>
    </row>
    <row r="820" spans="1:7" ht="13.5" customHeight="1">
      <c r="A820" s="63">
        <f>A819+(F819*G819)</f>
        <v>6267</v>
      </c>
      <c r="B820" s="69" t="s">
        <v>701</v>
      </c>
      <c r="C820" s="63"/>
      <c r="D820" s="63"/>
      <c r="E820" s="79" t="s">
        <v>145</v>
      </c>
      <c r="F820" s="79">
        <f>IF(OR(E820="U16", E820="S16"),1,IF(E820="TS",6,2))</f>
        <v>1</v>
      </c>
      <c r="G820" s="63">
        <v>1</v>
      </c>
    </row>
    <row r="821" spans="1:7" ht="13.5" customHeight="1" thickBot="1">
      <c r="A821" s="61">
        <f>A820+(F820*G820)</f>
        <v>6268</v>
      </c>
      <c r="B821" s="173"/>
      <c r="C821" s="61"/>
      <c r="D821" s="61"/>
      <c r="E821" s="82" t="s">
        <v>145</v>
      </c>
      <c r="F821" s="82">
        <f>IF(OR(E821="U16", E821="S16"),1,IF(E821="TS",6,2))</f>
        <v>1</v>
      </c>
      <c r="G821" s="61">
        <v>12</v>
      </c>
    </row>
    <row r="822" spans="1:7" ht="13.5" customHeight="1" thickBot="1">
      <c r="A822" s="497" t="s">
        <v>945</v>
      </c>
      <c r="B822" s="498"/>
      <c r="C822" s="498"/>
      <c r="D822" s="498"/>
      <c r="E822" s="498"/>
      <c r="F822" s="498"/>
      <c r="G822" s="499"/>
    </row>
    <row r="823" spans="1:7" ht="13.5" customHeight="1">
      <c r="A823" s="92">
        <f>A821+(F821*G821)</f>
        <v>6280</v>
      </c>
      <c r="B823" s="177" t="s">
        <v>1560</v>
      </c>
      <c r="C823" s="178"/>
      <c r="D823" s="178"/>
      <c r="E823" s="172" t="s">
        <v>145</v>
      </c>
      <c r="F823" s="172">
        <f t="shared" ref="F823:F856" si="70">IF(OR(E823="U16", E823="S16"),1,IF(E823="TS",6,2))</f>
        <v>1</v>
      </c>
      <c r="G823" s="95">
        <v>1</v>
      </c>
    </row>
    <row r="824" spans="1:7" ht="13.5" customHeight="1">
      <c r="A824" s="96">
        <f t="shared" ref="A824:A888" si="71">A823+(F823*G823)</f>
        <v>6281</v>
      </c>
      <c r="B824" s="65" t="s">
        <v>1561</v>
      </c>
      <c r="C824" s="63"/>
      <c r="D824" s="63"/>
      <c r="E824" s="79" t="s">
        <v>145</v>
      </c>
      <c r="F824" s="79">
        <f>IF(OR(E824="U16", E824="S16"),1,IF(E824="TS",6,2))</f>
        <v>1</v>
      </c>
      <c r="G824" s="97">
        <v>1</v>
      </c>
    </row>
    <row r="825" spans="1:7" ht="13.5" customHeight="1">
      <c r="A825" s="96">
        <f t="shared" si="71"/>
        <v>6282</v>
      </c>
      <c r="B825" s="65" t="s">
        <v>1619</v>
      </c>
      <c r="C825" s="185"/>
      <c r="D825" s="185"/>
      <c r="E825" s="79" t="s">
        <v>145</v>
      </c>
      <c r="F825" s="79">
        <f t="shared" si="70"/>
        <v>1</v>
      </c>
      <c r="G825" s="97">
        <v>1</v>
      </c>
    </row>
    <row r="826" spans="1:7" ht="13.5" customHeight="1">
      <c r="A826" s="96">
        <f t="shared" si="71"/>
        <v>6283</v>
      </c>
      <c r="B826" s="65" t="s">
        <v>1528</v>
      </c>
      <c r="C826" s="185"/>
      <c r="D826" s="185"/>
      <c r="E826" s="79" t="s">
        <v>145</v>
      </c>
      <c r="F826" s="79">
        <f t="shared" si="70"/>
        <v>1</v>
      </c>
      <c r="G826" s="97">
        <v>1</v>
      </c>
    </row>
    <row r="827" spans="1:7" ht="13.5" customHeight="1">
      <c r="A827" s="96">
        <f t="shared" si="71"/>
        <v>6284</v>
      </c>
      <c r="B827" s="65" t="s">
        <v>1529</v>
      </c>
      <c r="C827" s="185"/>
      <c r="D827" s="185"/>
      <c r="E827" s="79" t="s">
        <v>145</v>
      </c>
      <c r="F827" s="79">
        <f t="shared" si="70"/>
        <v>1</v>
      </c>
      <c r="G827" s="97">
        <v>1</v>
      </c>
    </row>
    <row r="828" spans="1:7" ht="13.5" customHeight="1">
      <c r="A828" s="96">
        <f t="shared" si="71"/>
        <v>6285</v>
      </c>
      <c r="B828" s="65" t="s">
        <v>1530</v>
      </c>
      <c r="C828" s="185"/>
      <c r="D828" s="185"/>
      <c r="E828" s="79" t="s">
        <v>145</v>
      </c>
      <c r="F828" s="79">
        <f t="shared" si="70"/>
        <v>1</v>
      </c>
      <c r="G828" s="97">
        <v>1</v>
      </c>
    </row>
    <row r="829" spans="1:7" ht="13.5" customHeight="1">
      <c r="A829" s="96">
        <f t="shared" si="71"/>
        <v>6286</v>
      </c>
      <c r="B829" s="65" t="s">
        <v>1531</v>
      </c>
      <c r="C829" s="185"/>
      <c r="D829" s="185"/>
      <c r="E829" s="79" t="s">
        <v>145</v>
      </c>
      <c r="F829" s="79">
        <f t="shared" si="70"/>
        <v>1</v>
      </c>
      <c r="G829" s="97">
        <v>1</v>
      </c>
    </row>
    <row r="830" spans="1:7" ht="13.5" customHeight="1">
      <c r="A830" s="96">
        <f t="shared" si="71"/>
        <v>6287</v>
      </c>
      <c r="B830" s="65" t="s">
        <v>1532</v>
      </c>
      <c r="C830" s="185"/>
      <c r="D830" s="185"/>
      <c r="E830" s="79" t="s">
        <v>145</v>
      </c>
      <c r="F830" s="79">
        <f t="shared" si="70"/>
        <v>1</v>
      </c>
      <c r="G830" s="97">
        <v>1</v>
      </c>
    </row>
    <row r="831" spans="1:7" ht="13.5" customHeight="1">
      <c r="A831" s="96">
        <f t="shared" si="71"/>
        <v>6288</v>
      </c>
      <c r="B831" s="65" t="s">
        <v>1533</v>
      </c>
      <c r="C831" s="185"/>
      <c r="D831" s="185"/>
      <c r="E831" s="79" t="s">
        <v>145</v>
      </c>
      <c r="F831" s="79">
        <f t="shared" si="70"/>
        <v>1</v>
      </c>
      <c r="G831" s="97">
        <v>1</v>
      </c>
    </row>
    <row r="832" spans="1:7" ht="13.5" customHeight="1">
      <c r="A832" s="96">
        <f t="shared" si="71"/>
        <v>6289</v>
      </c>
      <c r="B832" s="65" t="s">
        <v>1534</v>
      </c>
      <c r="C832" s="185"/>
      <c r="D832" s="185"/>
      <c r="E832" s="79" t="s">
        <v>145</v>
      </c>
      <c r="F832" s="79">
        <f t="shared" si="70"/>
        <v>1</v>
      </c>
      <c r="G832" s="97">
        <v>1</v>
      </c>
    </row>
    <row r="833" spans="1:8" ht="13.5" customHeight="1">
      <c r="A833" s="96">
        <f t="shared" si="71"/>
        <v>6290</v>
      </c>
      <c r="B833" s="65" t="s">
        <v>1535</v>
      </c>
      <c r="C833" s="185"/>
      <c r="D833" s="185"/>
      <c r="E833" s="79" t="s">
        <v>145</v>
      </c>
      <c r="F833" s="79">
        <f t="shared" si="70"/>
        <v>1</v>
      </c>
      <c r="G833" s="97">
        <v>1</v>
      </c>
    </row>
    <row r="834" spans="1:8" ht="13.5" customHeight="1">
      <c r="A834" s="96">
        <f t="shared" si="71"/>
        <v>6291</v>
      </c>
      <c r="B834" s="65" t="s">
        <v>1536</v>
      </c>
      <c r="C834" s="185"/>
      <c r="D834" s="185"/>
      <c r="E834" s="79" t="s">
        <v>145</v>
      </c>
      <c r="F834" s="79">
        <f t="shared" si="70"/>
        <v>1</v>
      </c>
      <c r="G834" s="97">
        <v>1</v>
      </c>
    </row>
    <row r="835" spans="1:8" ht="13.5" customHeight="1">
      <c r="A835" s="96">
        <f t="shared" si="71"/>
        <v>6292</v>
      </c>
      <c r="B835" s="65" t="s">
        <v>1537</v>
      </c>
      <c r="C835" s="185"/>
      <c r="D835" s="185"/>
      <c r="E835" s="79" t="s">
        <v>145</v>
      </c>
      <c r="F835" s="79">
        <f t="shared" si="70"/>
        <v>1</v>
      </c>
      <c r="G835" s="97">
        <v>1</v>
      </c>
    </row>
    <row r="836" spans="1:8" ht="13.5" customHeight="1">
      <c r="A836" s="96">
        <f t="shared" si="71"/>
        <v>6293</v>
      </c>
      <c r="B836" s="65" t="s">
        <v>1538</v>
      </c>
      <c r="C836" s="185"/>
      <c r="D836" s="185"/>
      <c r="E836" s="79" t="s">
        <v>145</v>
      </c>
      <c r="F836" s="79">
        <f t="shared" si="70"/>
        <v>1</v>
      </c>
      <c r="G836" s="97">
        <v>1</v>
      </c>
    </row>
    <row r="837" spans="1:8" ht="13.5" customHeight="1">
      <c r="A837" s="96">
        <f t="shared" si="71"/>
        <v>6294</v>
      </c>
      <c r="B837" s="65" t="s">
        <v>1539</v>
      </c>
      <c r="C837" s="185"/>
      <c r="D837" s="185"/>
      <c r="E837" s="79" t="s">
        <v>145</v>
      </c>
      <c r="F837" s="79">
        <f t="shared" si="70"/>
        <v>1</v>
      </c>
      <c r="G837" s="97">
        <v>1</v>
      </c>
    </row>
    <row r="838" spans="1:8" ht="13.5" customHeight="1">
      <c r="A838" s="96">
        <f t="shared" si="71"/>
        <v>6295</v>
      </c>
      <c r="B838" s="65" t="s">
        <v>1540</v>
      </c>
      <c r="C838" s="185"/>
      <c r="D838" s="185"/>
      <c r="E838" s="79" t="s">
        <v>145</v>
      </c>
      <c r="F838" s="79">
        <f t="shared" si="70"/>
        <v>1</v>
      </c>
      <c r="G838" s="97">
        <v>1</v>
      </c>
    </row>
    <row r="839" spans="1:8" ht="13.5" customHeight="1">
      <c r="A839" s="96">
        <f t="shared" si="71"/>
        <v>6296</v>
      </c>
      <c r="B839" s="65" t="s">
        <v>1541</v>
      </c>
      <c r="C839" s="185"/>
      <c r="D839" s="185"/>
      <c r="E839" s="79" t="s">
        <v>145</v>
      </c>
      <c r="F839" s="79">
        <f t="shared" si="70"/>
        <v>1</v>
      </c>
      <c r="G839" s="97">
        <v>1</v>
      </c>
    </row>
    <row r="840" spans="1:8" ht="13.5" customHeight="1">
      <c r="A840" s="96">
        <f t="shared" si="71"/>
        <v>6297</v>
      </c>
      <c r="B840" s="65" t="s">
        <v>1542</v>
      </c>
      <c r="C840" s="185"/>
      <c r="D840" s="185"/>
      <c r="E840" s="79" t="s">
        <v>145</v>
      </c>
      <c r="F840" s="79">
        <f t="shared" si="70"/>
        <v>1</v>
      </c>
      <c r="G840" s="97">
        <v>1</v>
      </c>
      <c r="H840" s="60">
        <v>6550</v>
      </c>
    </row>
    <row r="841" spans="1:8" ht="13.5" customHeight="1" thickBot="1">
      <c r="A841" s="98">
        <f t="shared" si="71"/>
        <v>6298</v>
      </c>
      <c r="B841" s="180" t="s">
        <v>1543</v>
      </c>
      <c r="C841" s="188"/>
      <c r="D841" s="188"/>
      <c r="E841" s="182" t="s">
        <v>145</v>
      </c>
      <c r="F841" s="182">
        <f t="shared" si="70"/>
        <v>1</v>
      </c>
      <c r="G841" s="101">
        <v>1</v>
      </c>
    </row>
    <row r="842" spans="1:8" ht="13.5" customHeight="1">
      <c r="A842" s="189">
        <f t="shared" si="71"/>
        <v>6299</v>
      </c>
      <c r="B842" s="160" t="s">
        <v>1614</v>
      </c>
      <c r="C842" s="171"/>
      <c r="D842" s="171"/>
      <c r="E842" s="176" t="s">
        <v>145</v>
      </c>
      <c r="F842" s="176">
        <f t="shared" si="70"/>
        <v>1</v>
      </c>
      <c r="G842" s="186">
        <v>1</v>
      </c>
    </row>
    <row r="843" spans="1:8" ht="13.5" customHeight="1">
      <c r="A843" s="96">
        <f t="shared" si="71"/>
        <v>6300</v>
      </c>
      <c r="B843" s="65" t="s">
        <v>1615</v>
      </c>
      <c r="C843" s="185"/>
      <c r="D843" s="185"/>
      <c r="E843" s="79" t="s">
        <v>145</v>
      </c>
      <c r="F843" s="79">
        <f t="shared" si="70"/>
        <v>1</v>
      </c>
      <c r="G843" s="97">
        <v>1</v>
      </c>
    </row>
    <row r="844" spans="1:8" ht="13.5" customHeight="1">
      <c r="A844" s="96">
        <f t="shared" si="71"/>
        <v>6301</v>
      </c>
      <c r="B844" s="65" t="s">
        <v>1619</v>
      </c>
      <c r="C844" s="185"/>
      <c r="D844" s="185"/>
      <c r="E844" s="79" t="s">
        <v>145</v>
      </c>
      <c r="F844" s="79">
        <f>IF(OR(E844="U16", E844="S16"),1,IF(E844="TS",6,2))</f>
        <v>1</v>
      </c>
      <c r="G844" s="97">
        <v>1</v>
      </c>
    </row>
    <row r="845" spans="1:8" ht="13.5" customHeight="1">
      <c r="A845" s="96">
        <f t="shared" si="71"/>
        <v>6302</v>
      </c>
      <c r="B845" s="65" t="s">
        <v>1544</v>
      </c>
      <c r="C845" s="185"/>
      <c r="D845" s="185"/>
      <c r="E845" s="79" t="s">
        <v>145</v>
      </c>
      <c r="F845" s="79">
        <f t="shared" si="70"/>
        <v>1</v>
      </c>
      <c r="G845" s="97">
        <v>1</v>
      </c>
    </row>
    <row r="846" spans="1:8" ht="13.5" customHeight="1">
      <c r="A846" s="96">
        <f t="shared" si="71"/>
        <v>6303</v>
      </c>
      <c r="B846" s="65" t="s">
        <v>1545</v>
      </c>
      <c r="C846" s="185"/>
      <c r="D846" s="185"/>
      <c r="E846" s="79" t="s">
        <v>145</v>
      </c>
      <c r="F846" s="79">
        <f t="shared" si="70"/>
        <v>1</v>
      </c>
      <c r="G846" s="97">
        <v>1</v>
      </c>
    </row>
    <row r="847" spans="1:8" ht="13.5" customHeight="1">
      <c r="A847" s="96">
        <f t="shared" si="71"/>
        <v>6304</v>
      </c>
      <c r="B847" s="65" t="s">
        <v>1546</v>
      </c>
      <c r="C847" s="185"/>
      <c r="D847" s="185"/>
      <c r="E847" s="79" t="s">
        <v>145</v>
      </c>
      <c r="F847" s="79">
        <f t="shared" si="70"/>
        <v>1</v>
      </c>
      <c r="G847" s="97">
        <v>1</v>
      </c>
    </row>
    <row r="848" spans="1:8" ht="13.5" customHeight="1">
      <c r="A848" s="96">
        <f t="shared" si="71"/>
        <v>6305</v>
      </c>
      <c r="B848" s="65" t="s">
        <v>1547</v>
      </c>
      <c r="C848" s="185"/>
      <c r="D848" s="185"/>
      <c r="E848" s="79" t="s">
        <v>145</v>
      </c>
      <c r="F848" s="79">
        <f t="shared" si="70"/>
        <v>1</v>
      </c>
      <c r="G848" s="97">
        <v>1</v>
      </c>
    </row>
    <row r="849" spans="1:8" ht="13.5" customHeight="1">
      <c r="A849" s="96">
        <f t="shared" si="71"/>
        <v>6306</v>
      </c>
      <c r="B849" s="65" t="s">
        <v>1548</v>
      </c>
      <c r="C849" s="185"/>
      <c r="D849" s="185"/>
      <c r="E849" s="79" t="s">
        <v>145</v>
      </c>
      <c r="F849" s="79">
        <f t="shared" si="70"/>
        <v>1</v>
      </c>
      <c r="G849" s="97">
        <v>1</v>
      </c>
    </row>
    <row r="850" spans="1:8" ht="13.5" customHeight="1">
      <c r="A850" s="96">
        <f t="shared" si="71"/>
        <v>6307</v>
      </c>
      <c r="B850" s="65" t="s">
        <v>1549</v>
      </c>
      <c r="C850" s="185"/>
      <c r="D850" s="185"/>
      <c r="E850" s="79" t="s">
        <v>145</v>
      </c>
      <c r="F850" s="79">
        <f t="shared" si="70"/>
        <v>1</v>
      </c>
      <c r="G850" s="97">
        <v>1</v>
      </c>
    </row>
    <row r="851" spans="1:8" ht="13.5" customHeight="1">
      <c r="A851" s="96">
        <f t="shared" si="71"/>
        <v>6308</v>
      </c>
      <c r="B851" s="65" t="s">
        <v>1550</v>
      </c>
      <c r="C851" s="185"/>
      <c r="D851" s="185"/>
      <c r="E851" s="79" t="s">
        <v>145</v>
      </c>
      <c r="F851" s="79">
        <f t="shared" si="70"/>
        <v>1</v>
      </c>
      <c r="G851" s="97">
        <v>1</v>
      </c>
    </row>
    <row r="852" spans="1:8" ht="13.5" customHeight="1">
      <c r="A852" s="96">
        <f t="shared" si="71"/>
        <v>6309</v>
      </c>
      <c r="B852" s="65" t="s">
        <v>1551</v>
      </c>
      <c r="C852" s="185"/>
      <c r="D852" s="185"/>
      <c r="E852" s="79" t="s">
        <v>145</v>
      </c>
      <c r="F852" s="79">
        <f t="shared" si="70"/>
        <v>1</v>
      </c>
      <c r="G852" s="97">
        <v>1</v>
      </c>
    </row>
    <row r="853" spans="1:8" ht="13.5" customHeight="1">
      <c r="A853" s="96">
        <f t="shared" si="71"/>
        <v>6310</v>
      </c>
      <c r="B853" s="65" t="s">
        <v>1552</v>
      </c>
      <c r="C853" s="185"/>
      <c r="D853" s="185"/>
      <c r="E853" s="79" t="s">
        <v>145</v>
      </c>
      <c r="F853" s="79">
        <f t="shared" si="70"/>
        <v>1</v>
      </c>
      <c r="G853" s="97">
        <v>1</v>
      </c>
    </row>
    <row r="854" spans="1:8" ht="15" customHeight="1">
      <c r="A854" s="96">
        <f t="shared" si="71"/>
        <v>6311</v>
      </c>
      <c r="B854" s="65" t="s">
        <v>1553</v>
      </c>
      <c r="C854" s="185"/>
      <c r="D854" s="185"/>
      <c r="E854" s="79" t="s">
        <v>145</v>
      </c>
      <c r="F854" s="79">
        <f t="shared" si="70"/>
        <v>1</v>
      </c>
      <c r="G854" s="97">
        <v>1</v>
      </c>
      <c r="H854" s="60">
        <f>A948-A905</f>
        <v>200</v>
      </c>
    </row>
    <row r="855" spans="1:8" ht="15" customHeight="1">
      <c r="A855" s="96">
        <f t="shared" si="71"/>
        <v>6312</v>
      </c>
      <c r="B855" s="65" t="s">
        <v>1554</v>
      </c>
      <c r="C855" s="185"/>
      <c r="D855" s="185"/>
      <c r="E855" s="79" t="s">
        <v>145</v>
      </c>
      <c r="F855" s="79">
        <f t="shared" si="70"/>
        <v>1</v>
      </c>
      <c r="G855" s="97">
        <v>1</v>
      </c>
    </row>
    <row r="856" spans="1:8" ht="15" customHeight="1">
      <c r="A856" s="96">
        <f t="shared" si="71"/>
        <v>6313</v>
      </c>
      <c r="B856" s="65" t="s">
        <v>1555</v>
      </c>
      <c r="C856" s="185"/>
      <c r="D856" s="185"/>
      <c r="E856" s="79" t="s">
        <v>145</v>
      </c>
      <c r="F856" s="79">
        <f t="shared" si="70"/>
        <v>1</v>
      </c>
      <c r="G856" s="97">
        <v>1</v>
      </c>
    </row>
    <row r="857" spans="1:8" ht="15" customHeight="1">
      <c r="A857" s="96">
        <f t="shared" si="71"/>
        <v>6314</v>
      </c>
      <c r="B857" s="65" t="s">
        <v>1556</v>
      </c>
      <c r="C857" s="185"/>
      <c r="D857" s="185"/>
      <c r="E857" s="79" t="s">
        <v>145</v>
      </c>
      <c r="F857" s="79">
        <f t="shared" ref="F857:F888" si="72">IF(OR(E857="U16", E857="S16"),1,IF(E857="TS",6,2))</f>
        <v>1</v>
      </c>
      <c r="G857" s="97">
        <v>1</v>
      </c>
    </row>
    <row r="858" spans="1:8" ht="15" customHeight="1">
      <c r="A858" s="96">
        <f t="shared" si="71"/>
        <v>6315</v>
      </c>
      <c r="B858" s="65" t="s">
        <v>1557</v>
      </c>
      <c r="C858" s="185"/>
      <c r="D858" s="185"/>
      <c r="E858" s="79" t="s">
        <v>145</v>
      </c>
      <c r="F858" s="79">
        <f t="shared" si="72"/>
        <v>1</v>
      </c>
      <c r="G858" s="97">
        <v>1</v>
      </c>
    </row>
    <row r="859" spans="1:8" ht="15" customHeight="1">
      <c r="A859" s="96">
        <f t="shared" si="71"/>
        <v>6316</v>
      </c>
      <c r="B859" s="65" t="s">
        <v>1558</v>
      </c>
      <c r="C859" s="185"/>
      <c r="D859" s="185"/>
      <c r="E859" s="79" t="s">
        <v>145</v>
      </c>
      <c r="F859" s="79">
        <f t="shared" si="72"/>
        <v>1</v>
      </c>
      <c r="G859" s="97">
        <v>1</v>
      </c>
    </row>
    <row r="860" spans="1:8" ht="15" customHeight="1" thickBot="1">
      <c r="A860" s="179">
        <f t="shared" si="71"/>
        <v>6317</v>
      </c>
      <c r="B860" s="118" t="s">
        <v>1559</v>
      </c>
      <c r="C860" s="170"/>
      <c r="D860" s="170"/>
      <c r="E860" s="82" t="s">
        <v>145</v>
      </c>
      <c r="F860" s="82">
        <f t="shared" si="72"/>
        <v>1</v>
      </c>
      <c r="G860" s="174">
        <v>1</v>
      </c>
    </row>
    <row r="861" spans="1:8" ht="15" customHeight="1">
      <c r="A861" s="92">
        <f t="shared" si="71"/>
        <v>6318</v>
      </c>
      <c r="B861" s="177" t="s">
        <v>1617</v>
      </c>
      <c r="C861" s="187"/>
      <c r="D861" s="187"/>
      <c r="E861" s="172" t="s">
        <v>145</v>
      </c>
      <c r="F861" s="172">
        <f t="shared" si="72"/>
        <v>1</v>
      </c>
      <c r="G861" s="95">
        <v>1</v>
      </c>
    </row>
    <row r="862" spans="1:8" ht="15" customHeight="1">
      <c r="A862" s="96">
        <f t="shared" si="71"/>
        <v>6319</v>
      </c>
      <c r="B862" s="65" t="s">
        <v>1618</v>
      </c>
      <c r="C862" s="185"/>
      <c r="D862" s="185"/>
      <c r="E862" s="79" t="s">
        <v>145</v>
      </c>
      <c r="F862" s="79">
        <f t="shared" si="72"/>
        <v>1</v>
      </c>
      <c r="G862" s="97">
        <v>1</v>
      </c>
    </row>
    <row r="863" spans="1:8" ht="15" customHeight="1">
      <c r="A863" s="96">
        <f t="shared" si="71"/>
        <v>6320</v>
      </c>
      <c r="B863" s="65" t="s">
        <v>1616</v>
      </c>
      <c r="C863" s="185"/>
      <c r="D863" s="185"/>
      <c r="E863" s="79" t="s">
        <v>145</v>
      </c>
      <c r="F863" s="79">
        <f t="shared" si="72"/>
        <v>1</v>
      </c>
      <c r="G863" s="97">
        <v>1</v>
      </c>
    </row>
    <row r="864" spans="1:8" ht="15" customHeight="1">
      <c r="A864" s="96">
        <f t="shared" si="71"/>
        <v>6321</v>
      </c>
      <c r="B864" s="65" t="s">
        <v>1562</v>
      </c>
      <c r="C864" s="185"/>
      <c r="D864" s="185"/>
      <c r="E864" s="79" t="s">
        <v>145</v>
      </c>
      <c r="F864" s="79">
        <f t="shared" si="72"/>
        <v>1</v>
      </c>
      <c r="G864" s="97">
        <v>1</v>
      </c>
    </row>
    <row r="865" spans="1:7" ht="15" customHeight="1">
      <c r="A865" s="96">
        <f t="shared" si="71"/>
        <v>6322</v>
      </c>
      <c r="B865" s="65" t="s">
        <v>1563</v>
      </c>
      <c r="C865" s="185"/>
      <c r="D865" s="185"/>
      <c r="E865" s="79" t="s">
        <v>145</v>
      </c>
      <c r="F865" s="79">
        <f t="shared" si="72"/>
        <v>1</v>
      </c>
      <c r="G865" s="97">
        <v>1</v>
      </c>
    </row>
    <row r="866" spans="1:7" ht="15" customHeight="1">
      <c r="A866" s="96">
        <f t="shared" si="71"/>
        <v>6323</v>
      </c>
      <c r="B866" s="65" t="s">
        <v>1564</v>
      </c>
      <c r="C866" s="185"/>
      <c r="D866" s="185"/>
      <c r="E866" s="79" t="s">
        <v>145</v>
      </c>
      <c r="F866" s="79">
        <f t="shared" si="72"/>
        <v>1</v>
      </c>
      <c r="G866" s="97">
        <v>1</v>
      </c>
    </row>
    <row r="867" spans="1:7" ht="15" customHeight="1">
      <c r="A867" s="96">
        <f t="shared" si="71"/>
        <v>6324</v>
      </c>
      <c r="B867" s="65" t="s">
        <v>1565</v>
      </c>
      <c r="C867" s="185"/>
      <c r="D867" s="185"/>
      <c r="E867" s="79" t="s">
        <v>145</v>
      </c>
      <c r="F867" s="79">
        <f t="shared" si="72"/>
        <v>1</v>
      </c>
      <c r="G867" s="97">
        <v>1</v>
      </c>
    </row>
    <row r="868" spans="1:7" ht="15" customHeight="1">
      <c r="A868" s="96">
        <f t="shared" si="71"/>
        <v>6325</v>
      </c>
      <c r="B868" s="65" t="s">
        <v>1566</v>
      </c>
      <c r="C868" s="185"/>
      <c r="D868" s="185"/>
      <c r="E868" s="79" t="s">
        <v>145</v>
      </c>
      <c r="F868" s="79">
        <f t="shared" si="72"/>
        <v>1</v>
      </c>
      <c r="G868" s="97">
        <v>1</v>
      </c>
    </row>
    <row r="869" spans="1:7" ht="15" customHeight="1">
      <c r="A869" s="96">
        <f t="shared" si="71"/>
        <v>6326</v>
      </c>
      <c r="B869" s="65" t="s">
        <v>1567</v>
      </c>
      <c r="C869" s="185"/>
      <c r="D869" s="185"/>
      <c r="E869" s="79" t="s">
        <v>145</v>
      </c>
      <c r="F869" s="79">
        <f t="shared" si="72"/>
        <v>1</v>
      </c>
      <c r="G869" s="97">
        <v>1</v>
      </c>
    </row>
    <row r="870" spans="1:7" ht="15" customHeight="1">
      <c r="A870" s="96">
        <f t="shared" si="71"/>
        <v>6327</v>
      </c>
      <c r="B870" s="65" t="s">
        <v>1568</v>
      </c>
      <c r="C870" s="185"/>
      <c r="D870" s="185"/>
      <c r="E870" s="79" t="s">
        <v>145</v>
      </c>
      <c r="F870" s="79">
        <f t="shared" si="72"/>
        <v>1</v>
      </c>
      <c r="G870" s="97">
        <v>1</v>
      </c>
    </row>
    <row r="871" spans="1:7" ht="15" customHeight="1">
      <c r="A871" s="96">
        <f t="shared" si="71"/>
        <v>6328</v>
      </c>
      <c r="B871" s="65" t="s">
        <v>1569</v>
      </c>
      <c r="C871" s="185"/>
      <c r="D871" s="185"/>
      <c r="E871" s="79" t="s">
        <v>145</v>
      </c>
      <c r="F871" s="79">
        <f t="shared" si="72"/>
        <v>1</v>
      </c>
      <c r="G871" s="97">
        <v>1</v>
      </c>
    </row>
    <row r="872" spans="1:7" ht="15" customHeight="1">
      <c r="A872" s="96">
        <f t="shared" si="71"/>
        <v>6329</v>
      </c>
      <c r="B872" s="65" t="s">
        <v>1570</v>
      </c>
      <c r="C872" s="185"/>
      <c r="D872" s="185"/>
      <c r="E872" s="79" t="s">
        <v>145</v>
      </c>
      <c r="F872" s="79">
        <f t="shared" si="72"/>
        <v>1</v>
      </c>
      <c r="G872" s="97">
        <v>1</v>
      </c>
    </row>
    <row r="873" spans="1:7" ht="15" customHeight="1">
      <c r="A873" s="96">
        <f t="shared" si="71"/>
        <v>6330</v>
      </c>
      <c r="B873" s="65" t="s">
        <v>1571</v>
      </c>
      <c r="C873" s="185"/>
      <c r="D873" s="185"/>
      <c r="E873" s="79" t="s">
        <v>145</v>
      </c>
      <c r="F873" s="79">
        <f t="shared" si="72"/>
        <v>1</v>
      </c>
      <c r="G873" s="97">
        <v>1</v>
      </c>
    </row>
    <row r="874" spans="1:7" ht="15" customHeight="1">
      <c r="A874" s="96">
        <f t="shared" si="71"/>
        <v>6331</v>
      </c>
      <c r="B874" s="65" t="s">
        <v>1572</v>
      </c>
      <c r="C874" s="185"/>
      <c r="D874" s="185"/>
      <c r="E874" s="79" t="s">
        <v>145</v>
      </c>
      <c r="F874" s="79">
        <f t="shared" si="72"/>
        <v>1</v>
      </c>
      <c r="G874" s="97">
        <v>1</v>
      </c>
    </row>
    <row r="875" spans="1:7" ht="15" customHeight="1">
      <c r="A875" s="96">
        <f t="shared" si="71"/>
        <v>6332</v>
      </c>
      <c r="B875" s="65" t="s">
        <v>1573</v>
      </c>
      <c r="C875" s="185"/>
      <c r="D875" s="185"/>
      <c r="E875" s="79" t="s">
        <v>145</v>
      </c>
      <c r="F875" s="79">
        <f t="shared" si="72"/>
        <v>1</v>
      </c>
      <c r="G875" s="97">
        <v>1</v>
      </c>
    </row>
    <row r="876" spans="1:7" ht="15" customHeight="1">
      <c r="A876" s="96">
        <f t="shared" si="71"/>
        <v>6333</v>
      </c>
      <c r="B876" s="65" t="s">
        <v>1574</v>
      </c>
      <c r="C876" s="185"/>
      <c r="D876" s="185"/>
      <c r="E876" s="79" t="s">
        <v>145</v>
      </c>
      <c r="F876" s="79">
        <f t="shared" si="72"/>
        <v>1</v>
      </c>
      <c r="G876" s="97">
        <v>1</v>
      </c>
    </row>
    <row r="877" spans="1:7" ht="15" customHeight="1">
      <c r="A877" s="96">
        <f t="shared" si="71"/>
        <v>6334</v>
      </c>
      <c r="B877" s="65" t="s">
        <v>1575</v>
      </c>
      <c r="C877" s="185"/>
      <c r="D877" s="185"/>
      <c r="E877" s="79" t="s">
        <v>145</v>
      </c>
      <c r="F877" s="79">
        <f t="shared" si="72"/>
        <v>1</v>
      </c>
      <c r="G877" s="97">
        <v>1</v>
      </c>
    </row>
    <row r="878" spans="1:7" ht="15" customHeight="1">
      <c r="A878" s="96">
        <f t="shared" si="71"/>
        <v>6335</v>
      </c>
      <c r="B878" s="65" t="s">
        <v>1576</v>
      </c>
      <c r="C878" s="185"/>
      <c r="D878" s="185"/>
      <c r="E878" s="79" t="s">
        <v>145</v>
      </c>
      <c r="F878" s="79">
        <f t="shared" si="72"/>
        <v>1</v>
      </c>
      <c r="G878" s="97">
        <v>1</v>
      </c>
    </row>
    <row r="879" spans="1:7" ht="15" customHeight="1" thickBot="1">
      <c r="A879" s="179">
        <f t="shared" si="71"/>
        <v>6336</v>
      </c>
      <c r="B879" s="118" t="s">
        <v>1577</v>
      </c>
      <c r="C879" s="170"/>
      <c r="D879" s="170"/>
      <c r="E879" s="82" t="s">
        <v>145</v>
      </c>
      <c r="F879" s="82">
        <f t="shared" si="72"/>
        <v>1</v>
      </c>
      <c r="G879" s="174">
        <v>1</v>
      </c>
    </row>
    <row r="880" spans="1:7" ht="15" customHeight="1">
      <c r="A880" s="92">
        <f t="shared" si="71"/>
        <v>6337</v>
      </c>
      <c r="B880" s="177" t="s">
        <v>1594</v>
      </c>
      <c r="C880" s="187"/>
      <c r="D880" s="187"/>
      <c r="E880" s="172" t="s">
        <v>145</v>
      </c>
      <c r="F880" s="172">
        <f t="shared" si="72"/>
        <v>1</v>
      </c>
      <c r="G880" s="95">
        <v>1</v>
      </c>
    </row>
    <row r="881" spans="1:8" ht="15" customHeight="1">
      <c r="A881" s="96">
        <f t="shared" si="71"/>
        <v>6338</v>
      </c>
      <c r="B881" s="65" t="s">
        <v>1595</v>
      </c>
      <c r="C881" s="185"/>
      <c r="D881" s="185"/>
      <c r="E881" s="79" t="s">
        <v>145</v>
      </c>
      <c r="F881" s="79">
        <f t="shared" si="72"/>
        <v>1</v>
      </c>
      <c r="G881" s="97">
        <v>1</v>
      </c>
    </row>
    <row r="882" spans="1:8" ht="15" customHeight="1">
      <c r="A882" s="96">
        <f t="shared" si="71"/>
        <v>6339</v>
      </c>
      <c r="B882" s="65" t="s">
        <v>1616</v>
      </c>
      <c r="C882" s="185"/>
      <c r="D882" s="185"/>
      <c r="E882" s="79" t="s">
        <v>145</v>
      </c>
      <c r="F882" s="79">
        <f t="shared" si="72"/>
        <v>1</v>
      </c>
      <c r="G882" s="97">
        <v>1</v>
      </c>
    </row>
    <row r="883" spans="1:8" ht="15" customHeight="1">
      <c r="A883" s="96">
        <f t="shared" si="71"/>
        <v>6340</v>
      </c>
      <c r="B883" s="65" t="s">
        <v>1578</v>
      </c>
      <c r="C883" s="185"/>
      <c r="D883" s="185"/>
      <c r="E883" s="79" t="s">
        <v>145</v>
      </c>
      <c r="F883" s="79">
        <f t="shared" si="72"/>
        <v>1</v>
      </c>
      <c r="G883" s="97">
        <v>1</v>
      </c>
    </row>
    <row r="884" spans="1:8" ht="15" customHeight="1">
      <c r="A884" s="96">
        <f t="shared" si="71"/>
        <v>6341</v>
      </c>
      <c r="B884" s="65" t="s">
        <v>1579</v>
      </c>
      <c r="C884" s="185"/>
      <c r="D884" s="185"/>
      <c r="E884" s="79" t="s">
        <v>145</v>
      </c>
      <c r="F884" s="79">
        <f t="shared" si="72"/>
        <v>1</v>
      </c>
      <c r="G884" s="97">
        <v>1</v>
      </c>
    </row>
    <row r="885" spans="1:8" ht="15" customHeight="1">
      <c r="A885" s="96">
        <f t="shared" si="71"/>
        <v>6342</v>
      </c>
      <c r="B885" s="65" t="s">
        <v>1580</v>
      </c>
      <c r="C885" s="185"/>
      <c r="D885" s="185"/>
      <c r="E885" s="79" t="s">
        <v>145</v>
      </c>
      <c r="F885" s="79">
        <f t="shared" si="72"/>
        <v>1</v>
      </c>
      <c r="G885" s="97">
        <v>1</v>
      </c>
    </row>
    <row r="886" spans="1:8" ht="15" customHeight="1">
      <c r="A886" s="96">
        <f t="shared" si="71"/>
        <v>6343</v>
      </c>
      <c r="B886" s="65" t="s">
        <v>1581</v>
      </c>
      <c r="C886" s="185"/>
      <c r="D886" s="185"/>
      <c r="E886" s="79" t="s">
        <v>145</v>
      </c>
      <c r="F886" s="79">
        <f t="shared" si="72"/>
        <v>1</v>
      </c>
      <c r="G886" s="97">
        <v>1</v>
      </c>
    </row>
    <row r="887" spans="1:8" ht="15" customHeight="1">
      <c r="A887" s="96">
        <f t="shared" si="71"/>
        <v>6344</v>
      </c>
      <c r="B887" s="65" t="s">
        <v>1582</v>
      </c>
      <c r="C887" s="185"/>
      <c r="D887" s="185"/>
      <c r="E887" s="79" t="s">
        <v>145</v>
      </c>
      <c r="F887" s="79">
        <f t="shared" si="72"/>
        <v>1</v>
      </c>
      <c r="G887" s="97">
        <v>1</v>
      </c>
      <c r="H887" s="60">
        <v>6760</v>
      </c>
    </row>
    <row r="888" spans="1:8" ht="15" customHeight="1">
      <c r="A888" s="96">
        <f t="shared" si="71"/>
        <v>6345</v>
      </c>
      <c r="B888" s="65" t="s">
        <v>1583</v>
      </c>
      <c r="C888" s="185"/>
      <c r="D888" s="185"/>
      <c r="E888" s="79" t="s">
        <v>145</v>
      </c>
      <c r="F888" s="79">
        <f t="shared" si="72"/>
        <v>1</v>
      </c>
      <c r="G888" s="97">
        <v>1</v>
      </c>
    </row>
    <row r="889" spans="1:8" ht="15" customHeight="1">
      <c r="A889" s="96">
        <f t="shared" ref="A889:A899" si="73">A888+(F888*G888)</f>
        <v>6346</v>
      </c>
      <c r="B889" s="65" t="s">
        <v>1584</v>
      </c>
      <c r="C889" s="185"/>
      <c r="D889" s="185"/>
      <c r="E889" s="79" t="s">
        <v>145</v>
      </c>
      <c r="F889" s="79">
        <f>IF(OR(E889="U16", E889="S16"),1,IF(E889="TS",6,2))</f>
        <v>1</v>
      </c>
      <c r="G889" s="97">
        <v>1</v>
      </c>
    </row>
    <row r="890" spans="1:8" ht="15" customHeight="1">
      <c r="A890" s="96">
        <f t="shared" si="73"/>
        <v>6347</v>
      </c>
      <c r="B890" s="65" t="s">
        <v>1585</v>
      </c>
      <c r="C890" s="63"/>
      <c r="D890" s="63"/>
      <c r="E890" s="79" t="s">
        <v>145</v>
      </c>
      <c r="F890" s="79">
        <f t="shared" ref="F890:F895" si="74">IF(OR(E890="U16", E890="S16"),1,IF(E890="TS",6,2))</f>
        <v>1</v>
      </c>
      <c r="G890" s="97">
        <v>1</v>
      </c>
    </row>
    <row r="891" spans="1:8" ht="15" customHeight="1">
      <c r="A891" s="96">
        <f t="shared" si="73"/>
        <v>6348</v>
      </c>
      <c r="B891" s="65" t="s">
        <v>1586</v>
      </c>
      <c r="C891" s="63"/>
      <c r="D891" s="63"/>
      <c r="E891" s="79" t="s">
        <v>145</v>
      </c>
      <c r="F891" s="79">
        <f t="shared" si="74"/>
        <v>1</v>
      </c>
      <c r="G891" s="97">
        <v>1</v>
      </c>
    </row>
    <row r="892" spans="1:8" ht="15" customHeight="1">
      <c r="A892" s="96">
        <f t="shared" si="73"/>
        <v>6349</v>
      </c>
      <c r="B892" s="65" t="s">
        <v>1587</v>
      </c>
      <c r="C892" s="63"/>
      <c r="D892" s="63"/>
      <c r="E892" s="79" t="s">
        <v>145</v>
      </c>
      <c r="F892" s="79">
        <f t="shared" si="74"/>
        <v>1</v>
      </c>
      <c r="G892" s="97">
        <v>1</v>
      </c>
    </row>
    <row r="893" spans="1:8" ht="15" customHeight="1">
      <c r="A893" s="96">
        <f t="shared" si="73"/>
        <v>6350</v>
      </c>
      <c r="B893" s="65" t="s">
        <v>1588</v>
      </c>
      <c r="C893" s="63"/>
      <c r="D893" s="63"/>
      <c r="E893" s="79" t="s">
        <v>145</v>
      </c>
      <c r="F893" s="79">
        <f t="shared" si="74"/>
        <v>1</v>
      </c>
      <c r="G893" s="97">
        <v>1</v>
      </c>
    </row>
    <row r="894" spans="1:8" ht="15" customHeight="1">
      <c r="A894" s="96">
        <f t="shared" si="73"/>
        <v>6351</v>
      </c>
      <c r="B894" s="65" t="s">
        <v>1589</v>
      </c>
      <c r="C894" s="63"/>
      <c r="D894" s="63"/>
      <c r="E894" s="79" t="s">
        <v>145</v>
      </c>
      <c r="F894" s="79">
        <f t="shared" si="74"/>
        <v>1</v>
      </c>
      <c r="G894" s="97">
        <v>1</v>
      </c>
      <c r="H894" s="60" t="s">
        <v>946</v>
      </c>
    </row>
    <row r="895" spans="1:8" ht="15" customHeight="1">
      <c r="A895" s="96">
        <f t="shared" si="73"/>
        <v>6352</v>
      </c>
      <c r="B895" s="65" t="s">
        <v>1590</v>
      </c>
      <c r="C895" s="63"/>
      <c r="D895" s="63"/>
      <c r="E895" s="79" t="s">
        <v>145</v>
      </c>
      <c r="F895" s="79">
        <f t="shared" si="74"/>
        <v>1</v>
      </c>
      <c r="G895" s="97">
        <v>1</v>
      </c>
    </row>
    <row r="896" spans="1:8" ht="15" customHeight="1">
      <c r="A896" s="96">
        <f t="shared" si="73"/>
        <v>6353</v>
      </c>
      <c r="B896" s="65" t="s">
        <v>1591</v>
      </c>
      <c r="C896" s="63"/>
      <c r="D896" s="63"/>
      <c r="E896" s="79" t="s">
        <v>145</v>
      </c>
      <c r="F896" s="79">
        <f>IF(OR(E896="U16", E896="S16"),1,IF(E896="TS",6,2))</f>
        <v>1</v>
      </c>
      <c r="G896" s="97">
        <v>1</v>
      </c>
    </row>
    <row r="897" spans="1:8" ht="15" customHeight="1">
      <c r="A897" s="96">
        <f t="shared" si="73"/>
        <v>6354</v>
      </c>
      <c r="B897" s="65" t="s">
        <v>1592</v>
      </c>
      <c r="C897" s="63"/>
      <c r="D897" s="63"/>
      <c r="E897" s="79" t="s">
        <v>145</v>
      </c>
      <c r="F897" s="79">
        <f>IF(OR(E897="U16", E897="S16"),1,IF(E897="TS",6,2))</f>
        <v>1</v>
      </c>
      <c r="G897" s="97">
        <v>1</v>
      </c>
    </row>
    <row r="898" spans="1:8" ht="15" customHeight="1" thickBot="1">
      <c r="A898" s="98">
        <f t="shared" si="73"/>
        <v>6355</v>
      </c>
      <c r="B898" s="180" t="s">
        <v>1593</v>
      </c>
      <c r="C898" s="181"/>
      <c r="D898" s="181"/>
      <c r="E898" s="182" t="s">
        <v>145</v>
      </c>
      <c r="F898" s="182">
        <f>IF(OR(E898="U16", E898="S16"),1,IF(E898="TS",6,2))</f>
        <v>1</v>
      </c>
      <c r="G898" s="101">
        <v>1</v>
      </c>
      <c r="H898" s="60">
        <v>6750</v>
      </c>
    </row>
    <row r="899" spans="1:8" ht="15" customHeight="1" thickBot="1">
      <c r="A899" s="190">
        <f t="shared" si="73"/>
        <v>6356</v>
      </c>
      <c r="B899" s="191"/>
      <c r="C899" s="192"/>
      <c r="D899" s="192"/>
      <c r="E899" s="193" t="s">
        <v>145</v>
      </c>
      <c r="F899" s="193">
        <f>IF(OR(E899="U16", E899="S16"),1,IF(E899="TS",6,2))</f>
        <v>1</v>
      </c>
      <c r="G899" s="194">
        <v>4</v>
      </c>
    </row>
    <row r="900" spans="1:8" ht="15" customHeight="1">
      <c r="A900" s="510" t="s">
        <v>692</v>
      </c>
      <c r="B900" s="510"/>
      <c r="C900" s="510"/>
      <c r="D900" s="510"/>
      <c r="E900" s="510"/>
      <c r="F900" s="510"/>
      <c r="G900" s="510"/>
    </row>
    <row r="901" spans="1:8" ht="15" customHeight="1">
      <c r="A901" s="63">
        <f>A899+(F899*G899)</f>
        <v>6360</v>
      </c>
      <c r="B901" s="69" t="s">
        <v>691</v>
      </c>
      <c r="C901" s="63"/>
      <c r="D901" s="63"/>
      <c r="E901" s="79" t="s">
        <v>145</v>
      </c>
      <c r="F901" s="79">
        <f>IF(OR(E901="U16", E901="S16"),1,IF(E901="TS",6,2))</f>
        <v>1</v>
      </c>
      <c r="G901" s="63">
        <v>1</v>
      </c>
    </row>
    <row r="902" spans="1:8" ht="15" customHeight="1">
      <c r="A902" s="63">
        <f>A901+(F901*G901)</f>
        <v>6361</v>
      </c>
      <c r="B902" s="69" t="s">
        <v>693</v>
      </c>
      <c r="C902" s="63"/>
      <c r="D902" s="63"/>
      <c r="E902" s="79" t="s">
        <v>145</v>
      </c>
      <c r="F902" s="79">
        <f>IF(OR(E902="U16", E902="S16"),1,IF(E902="TS",6,2))</f>
        <v>1</v>
      </c>
      <c r="G902" s="63">
        <v>1</v>
      </c>
    </row>
    <row r="903" spans="1:8" ht="15" customHeight="1">
      <c r="A903" s="63">
        <f>A902+(F902*G902)</f>
        <v>6362</v>
      </c>
      <c r="B903" s="69" t="s">
        <v>41</v>
      </c>
      <c r="C903" s="63"/>
      <c r="D903" s="63"/>
      <c r="E903" s="79" t="s">
        <v>145</v>
      </c>
      <c r="F903" s="79">
        <f>IF(OR(E903="U16", E903="S16"),1,IF(E903="TS",6,2))</f>
        <v>1</v>
      </c>
      <c r="G903" s="63">
        <v>8</v>
      </c>
    </row>
    <row r="904" spans="1:8" ht="15" customHeight="1">
      <c r="A904" s="474" t="s">
        <v>711</v>
      </c>
      <c r="B904" s="474"/>
      <c r="C904" s="474"/>
      <c r="D904" s="474"/>
      <c r="E904" s="474"/>
      <c r="F904" s="474"/>
      <c r="G904" s="474"/>
    </row>
    <row r="905" spans="1:8" ht="15" customHeight="1">
      <c r="A905" s="63">
        <f>A903+(F903*G903)</f>
        <v>6370</v>
      </c>
      <c r="B905" s="65" t="s">
        <v>1517</v>
      </c>
      <c r="C905" s="63"/>
      <c r="D905" s="63"/>
      <c r="E905" s="79" t="s">
        <v>145</v>
      </c>
      <c r="F905" s="79">
        <f t="shared" ref="F905:F915" si="75">IF(OR(E905="U16", E905="S16"),1,IF(E905="TS",6,2))</f>
        <v>1</v>
      </c>
      <c r="G905" s="63">
        <v>1</v>
      </c>
    </row>
    <row r="906" spans="1:8" ht="15" customHeight="1">
      <c r="A906" s="63">
        <f t="shared" ref="A906:A946" si="76">A905+(F905*G905)</f>
        <v>6371</v>
      </c>
      <c r="B906" s="65" t="s">
        <v>479</v>
      </c>
      <c r="C906" s="63"/>
      <c r="D906" s="63"/>
      <c r="E906" s="79" t="s">
        <v>145</v>
      </c>
      <c r="F906" s="79">
        <f t="shared" si="75"/>
        <v>1</v>
      </c>
      <c r="G906" s="63">
        <v>1</v>
      </c>
    </row>
    <row r="907" spans="1:8" ht="15" customHeight="1">
      <c r="A907" s="63">
        <f t="shared" si="76"/>
        <v>6372</v>
      </c>
      <c r="B907" s="65"/>
      <c r="C907" s="61"/>
      <c r="D907" s="61"/>
      <c r="E907" s="79" t="s">
        <v>145</v>
      </c>
      <c r="F907" s="79">
        <f>IF(OR(E907="U16", E907="S16"),1,IF(E907="TS",6,2))</f>
        <v>1</v>
      </c>
      <c r="G907" s="63">
        <v>1</v>
      </c>
    </row>
    <row r="908" spans="1:8" ht="15" customHeight="1">
      <c r="A908" s="63">
        <f t="shared" si="76"/>
        <v>6373</v>
      </c>
      <c r="B908" s="65"/>
      <c r="C908" s="61"/>
      <c r="D908" s="61"/>
      <c r="E908" s="79" t="s">
        <v>145</v>
      </c>
      <c r="F908" s="79">
        <f>IF(OR(E908="U16", E908="S16"),1,IF(E908="TS",6,2))</f>
        <v>1</v>
      </c>
      <c r="G908" s="63">
        <v>1</v>
      </c>
    </row>
    <row r="909" spans="1:8" ht="15" customHeight="1">
      <c r="A909" s="496" t="s">
        <v>902</v>
      </c>
      <c r="B909" s="496"/>
      <c r="C909" s="496"/>
      <c r="D909" s="496"/>
      <c r="E909" s="496"/>
      <c r="F909" s="496"/>
      <c r="G909" s="496"/>
    </row>
    <row r="910" spans="1:8" ht="15" customHeight="1">
      <c r="A910" s="158">
        <f>A908+(F908*G908)</f>
        <v>6374</v>
      </c>
      <c r="B910" s="159" t="s">
        <v>1520</v>
      </c>
      <c r="C910" s="523"/>
      <c r="D910" s="364"/>
      <c r="E910" s="158" t="s">
        <v>145</v>
      </c>
      <c r="F910" s="158">
        <f t="shared" si="75"/>
        <v>1</v>
      </c>
      <c r="G910" s="158">
        <v>1</v>
      </c>
    </row>
    <row r="911" spans="1:8" ht="15" customHeight="1">
      <c r="A911" s="158">
        <f t="shared" si="76"/>
        <v>6375</v>
      </c>
      <c r="B911" s="159" t="s">
        <v>1610</v>
      </c>
      <c r="C911" s="524"/>
      <c r="D911" s="365"/>
      <c r="E911" s="158" t="s">
        <v>145</v>
      </c>
      <c r="F911" s="158">
        <f t="shared" si="75"/>
        <v>1</v>
      </c>
      <c r="G911" s="158">
        <v>1</v>
      </c>
    </row>
    <row r="912" spans="1:8" ht="15" customHeight="1">
      <c r="A912" s="158">
        <f t="shared" si="76"/>
        <v>6376</v>
      </c>
      <c r="B912" s="159" t="s">
        <v>1611</v>
      </c>
      <c r="C912" s="524"/>
      <c r="D912" s="365"/>
      <c r="E912" s="158" t="s">
        <v>145</v>
      </c>
      <c r="F912" s="158">
        <f t="shared" si="75"/>
        <v>1</v>
      </c>
      <c r="G912" s="158">
        <v>1</v>
      </c>
    </row>
    <row r="913" spans="1:7" ht="15" customHeight="1">
      <c r="A913" s="158">
        <f t="shared" si="76"/>
        <v>6377</v>
      </c>
      <c r="B913" s="159" t="s">
        <v>1519</v>
      </c>
      <c r="C913" s="524"/>
      <c r="D913" s="365"/>
      <c r="E913" s="158" t="s">
        <v>145</v>
      </c>
      <c r="F913" s="158">
        <f t="shared" si="75"/>
        <v>1</v>
      </c>
      <c r="G913" s="158">
        <v>1</v>
      </c>
    </row>
    <row r="914" spans="1:7" ht="15" customHeight="1">
      <c r="A914" s="158">
        <f t="shared" si="76"/>
        <v>6378</v>
      </c>
      <c r="B914" s="159" t="s">
        <v>1609</v>
      </c>
      <c r="C914" s="525"/>
      <c r="D914" s="366"/>
      <c r="E914" s="158" t="s">
        <v>1608</v>
      </c>
      <c r="F914" s="158">
        <f t="shared" si="75"/>
        <v>2</v>
      </c>
      <c r="G914" s="158">
        <v>1</v>
      </c>
    </row>
    <row r="915" spans="1:7" ht="15" customHeight="1">
      <c r="A915" s="63">
        <f t="shared" si="76"/>
        <v>6380</v>
      </c>
      <c r="B915" s="65" t="s">
        <v>901</v>
      </c>
      <c r="C915" s="115"/>
      <c r="D915" s="115"/>
      <c r="E915" s="79" t="s">
        <v>1518</v>
      </c>
      <c r="F915" s="79">
        <f t="shared" si="75"/>
        <v>1</v>
      </c>
      <c r="G915" s="63">
        <v>6</v>
      </c>
    </row>
    <row r="916" spans="1:7" ht="15" customHeight="1">
      <c r="A916" s="63">
        <f t="shared" si="76"/>
        <v>6386</v>
      </c>
      <c r="B916" s="65" t="s">
        <v>903</v>
      </c>
      <c r="C916" s="115"/>
      <c r="D916" s="115"/>
      <c r="E916" s="79" t="s">
        <v>145</v>
      </c>
      <c r="F916" s="79">
        <f t="shared" ref="F916:F921" si="77">IF(OR(E916="U16", E916="S16"),1,IF(E916="TS",6,2))</f>
        <v>1</v>
      </c>
      <c r="G916" s="63">
        <v>6</v>
      </c>
    </row>
    <row r="917" spans="1:7" ht="15" customHeight="1">
      <c r="A917" s="63">
        <f t="shared" si="76"/>
        <v>6392</v>
      </c>
      <c r="B917" s="65" t="s">
        <v>904</v>
      </c>
      <c r="C917" s="115"/>
      <c r="D917" s="115"/>
      <c r="E917" s="79" t="s">
        <v>145</v>
      </c>
      <c r="F917" s="79">
        <f t="shared" si="77"/>
        <v>1</v>
      </c>
      <c r="G917" s="63">
        <v>6</v>
      </c>
    </row>
    <row r="918" spans="1:7" ht="15" customHeight="1">
      <c r="A918" s="63">
        <f t="shared" si="76"/>
        <v>6398</v>
      </c>
      <c r="B918" s="65" t="s">
        <v>905</v>
      </c>
      <c r="C918" s="115"/>
      <c r="D918" s="115"/>
      <c r="E918" s="79" t="s">
        <v>145</v>
      </c>
      <c r="F918" s="79">
        <f t="shared" si="77"/>
        <v>1</v>
      </c>
      <c r="G918" s="63">
        <v>6</v>
      </c>
    </row>
    <row r="919" spans="1:7" ht="15" customHeight="1">
      <c r="A919" s="63">
        <f t="shared" si="76"/>
        <v>6404</v>
      </c>
      <c r="B919" s="65" t="s">
        <v>906</v>
      </c>
      <c r="C919" s="115"/>
      <c r="D919" s="115"/>
      <c r="E919" s="79" t="s">
        <v>145</v>
      </c>
      <c r="F919" s="79">
        <f t="shared" si="77"/>
        <v>1</v>
      </c>
      <c r="G919" s="63">
        <v>6</v>
      </c>
    </row>
    <row r="920" spans="1:7" ht="15" customHeight="1">
      <c r="A920" s="63">
        <f t="shared" si="76"/>
        <v>6410</v>
      </c>
      <c r="B920" s="65" t="s">
        <v>907</v>
      </c>
      <c r="C920" s="115"/>
      <c r="D920" s="115"/>
      <c r="E920" s="79" t="s">
        <v>145</v>
      </c>
      <c r="F920" s="79">
        <f t="shared" si="77"/>
        <v>1</v>
      </c>
      <c r="G920" s="63">
        <v>6</v>
      </c>
    </row>
    <row r="921" spans="1:7" ht="15" customHeight="1">
      <c r="A921" s="63">
        <f t="shared" si="76"/>
        <v>6416</v>
      </c>
      <c r="B921" s="65" t="s">
        <v>908</v>
      </c>
      <c r="C921" s="115"/>
      <c r="D921" s="115"/>
      <c r="E921" s="79" t="s">
        <v>145</v>
      </c>
      <c r="F921" s="79">
        <f t="shared" si="77"/>
        <v>1</v>
      </c>
      <c r="G921" s="63">
        <v>6</v>
      </c>
    </row>
    <row r="922" spans="1:7" ht="15" customHeight="1">
      <c r="A922" s="63">
        <f t="shared" si="76"/>
        <v>6422</v>
      </c>
      <c r="B922" s="65" t="s">
        <v>909</v>
      </c>
      <c r="C922" s="115"/>
      <c r="D922" s="115"/>
      <c r="E922" s="79" t="s">
        <v>145</v>
      </c>
      <c r="F922" s="79">
        <f t="shared" ref="F922:F929" si="78">IF(OR(E922="U16", E922="S16"),1,IF(E922="TS",6,2))</f>
        <v>1</v>
      </c>
      <c r="G922" s="63">
        <v>6</v>
      </c>
    </row>
    <row r="923" spans="1:7" ht="15" customHeight="1">
      <c r="A923" s="63">
        <f t="shared" si="76"/>
        <v>6428</v>
      </c>
      <c r="B923" s="65" t="s">
        <v>910</v>
      </c>
      <c r="C923" s="115"/>
      <c r="D923" s="115"/>
      <c r="E923" s="79" t="s">
        <v>145</v>
      </c>
      <c r="F923" s="79">
        <f t="shared" si="78"/>
        <v>1</v>
      </c>
      <c r="G923" s="63">
        <v>6</v>
      </c>
    </row>
    <row r="924" spans="1:7" ht="15" customHeight="1">
      <c r="A924" s="63">
        <f t="shared" si="76"/>
        <v>6434</v>
      </c>
      <c r="B924" s="65" t="s">
        <v>911</v>
      </c>
      <c r="C924" s="115"/>
      <c r="D924" s="115"/>
      <c r="E924" s="79" t="s">
        <v>145</v>
      </c>
      <c r="F924" s="79">
        <f t="shared" si="78"/>
        <v>1</v>
      </c>
      <c r="G924" s="63">
        <v>6</v>
      </c>
    </row>
    <row r="925" spans="1:7" ht="15" customHeight="1">
      <c r="A925" s="63">
        <f t="shared" si="76"/>
        <v>6440</v>
      </c>
      <c r="B925" s="65" t="s">
        <v>912</v>
      </c>
      <c r="C925" s="115"/>
      <c r="D925" s="115"/>
      <c r="E925" s="79" t="s">
        <v>145</v>
      </c>
      <c r="F925" s="79">
        <f t="shared" si="78"/>
        <v>1</v>
      </c>
      <c r="G925" s="63">
        <v>6</v>
      </c>
    </row>
    <row r="926" spans="1:7" ht="15" customHeight="1">
      <c r="A926" s="63">
        <f t="shared" si="76"/>
        <v>6446</v>
      </c>
      <c r="B926" s="65" t="s">
        <v>913</v>
      </c>
      <c r="C926" s="115"/>
      <c r="D926" s="115"/>
      <c r="E926" s="79" t="s">
        <v>145</v>
      </c>
      <c r="F926" s="79">
        <f t="shared" si="78"/>
        <v>1</v>
      </c>
      <c r="G926" s="63">
        <v>6</v>
      </c>
    </row>
    <row r="927" spans="1:7" ht="15" customHeight="1">
      <c r="A927" s="63">
        <f t="shared" si="76"/>
        <v>6452</v>
      </c>
      <c r="B927" s="65" t="s">
        <v>914</v>
      </c>
      <c r="C927" s="115"/>
      <c r="D927" s="115"/>
      <c r="E927" s="79" t="s">
        <v>145</v>
      </c>
      <c r="F927" s="79">
        <f t="shared" si="78"/>
        <v>1</v>
      </c>
      <c r="G927" s="63">
        <v>6</v>
      </c>
    </row>
    <row r="928" spans="1:7" ht="15" customHeight="1">
      <c r="A928" s="63">
        <f t="shared" si="76"/>
        <v>6458</v>
      </c>
      <c r="B928" s="65" t="s">
        <v>915</v>
      </c>
      <c r="C928" s="115"/>
      <c r="D928" s="115"/>
      <c r="E928" s="79" t="s">
        <v>145</v>
      </c>
      <c r="F928" s="79">
        <f t="shared" si="78"/>
        <v>1</v>
      </c>
      <c r="G928" s="63">
        <v>6</v>
      </c>
    </row>
    <row r="929" spans="1:7" ht="15" customHeight="1">
      <c r="A929" s="63">
        <f t="shared" si="76"/>
        <v>6464</v>
      </c>
      <c r="B929" s="65" t="s">
        <v>916</v>
      </c>
      <c r="C929" s="115"/>
      <c r="D929" s="115"/>
      <c r="E929" s="79" t="s">
        <v>145</v>
      </c>
      <c r="F929" s="79">
        <f t="shared" si="78"/>
        <v>1</v>
      </c>
      <c r="G929" s="63">
        <v>6</v>
      </c>
    </row>
    <row r="930" spans="1:7" ht="15" customHeight="1">
      <c r="A930" s="63">
        <f t="shared" si="76"/>
        <v>6470</v>
      </c>
      <c r="B930" s="65" t="s">
        <v>917</v>
      </c>
      <c r="C930" s="115"/>
      <c r="D930" s="115"/>
      <c r="E930" s="79" t="s">
        <v>145</v>
      </c>
      <c r="F930" s="79">
        <f t="shared" ref="F930:F945" si="79">IF(OR(E930="U16", E930="S16"),1,IF(E930="TS",6,2))</f>
        <v>1</v>
      </c>
      <c r="G930" s="63">
        <v>6</v>
      </c>
    </row>
    <row r="931" spans="1:7" ht="15" customHeight="1">
      <c r="A931" s="63">
        <f t="shared" si="76"/>
        <v>6476</v>
      </c>
      <c r="B931" s="65" t="s">
        <v>918</v>
      </c>
      <c r="C931" s="115"/>
      <c r="D931" s="115"/>
      <c r="E931" s="79" t="s">
        <v>145</v>
      </c>
      <c r="F931" s="79">
        <f t="shared" si="79"/>
        <v>1</v>
      </c>
      <c r="G931" s="63">
        <v>6</v>
      </c>
    </row>
    <row r="932" spans="1:7" ht="15" customHeight="1">
      <c r="A932" s="63">
        <f t="shared" si="76"/>
        <v>6482</v>
      </c>
      <c r="B932" s="65" t="s">
        <v>919</v>
      </c>
      <c r="C932" s="115"/>
      <c r="D932" s="115"/>
      <c r="E932" s="79" t="s">
        <v>145</v>
      </c>
      <c r="F932" s="79">
        <f t="shared" si="79"/>
        <v>1</v>
      </c>
      <c r="G932" s="63">
        <v>6</v>
      </c>
    </row>
    <row r="933" spans="1:7" ht="15" customHeight="1">
      <c r="A933" s="63">
        <f t="shared" si="76"/>
        <v>6488</v>
      </c>
      <c r="B933" s="65" t="s">
        <v>920</v>
      </c>
      <c r="C933" s="115"/>
      <c r="D933" s="115"/>
      <c r="E933" s="79" t="s">
        <v>145</v>
      </c>
      <c r="F933" s="79">
        <f t="shared" si="79"/>
        <v>1</v>
      </c>
      <c r="G933" s="63">
        <v>6</v>
      </c>
    </row>
    <row r="934" spans="1:7" ht="15" customHeight="1">
      <c r="A934" s="63">
        <f t="shared" si="76"/>
        <v>6494</v>
      </c>
      <c r="B934" s="65" t="s">
        <v>921</v>
      </c>
      <c r="C934" s="115"/>
      <c r="D934" s="115"/>
      <c r="E934" s="79" t="s">
        <v>145</v>
      </c>
      <c r="F934" s="79">
        <f t="shared" si="79"/>
        <v>1</v>
      </c>
      <c r="G934" s="63">
        <v>6</v>
      </c>
    </row>
    <row r="935" spans="1:7" ht="15" customHeight="1">
      <c r="A935" s="63">
        <f t="shared" si="76"/>
        <v>6500</v>
      </c>
      <c r="B935" s="65" t="s">
        <v>922</v>
      </c>
      <c r="C935" s="115"/>
      <c r="D935" s="115"/>
      <c r="E935" s="79" t="s">
        <v>145</v>
      </c>
      <c r="F935" s="79">
        <f t="shared" si="79"/>
        <v>1</v>
      </c>
      <c r="G935" s="63">
        <v>6</v>
      </c>
    </row>
    <row r="936" spans="1:7" ht="15" customHeight="1">
      <c r="A936" s="63">
        <f t="shared" si="76"/>
        <v>6506</v>
      </c>
      <c r="B936" s="65" t="s">
        <v>923</v>
      </c>
      <c r="C936" s="115"/>
      <c r="D936" s="115"/>
      <c r="E936" s="79" t="s">
        <v>145</v>
      </c>
      <c r="F936" s="79">
        <f t="shared" si="79"/>
        <v>1</v>
      </c>
      <c r="G936" s="63">
        <v>6</v>
      </c>
    </row>
    <row r="937" spans="1:7" ht="15" customHeight="1">
      <c r="A937" s="63">
        <f t="shared" si="76"/>
        <v>6512</v>
      </c>
      <c r="B937" s="65" t="s">
        <v>924</v>
      </c>
      <c r="C937" s="115"/>
      <c r="D937" s="115"/>
      <c r="E937" s="79" t="s">
        <v>145</v>
      </c>
      <c r="F937" s="79">
        <f t="shared" si="79"/>
        <v>1</v>
      </c>
      <c r="G937" s="63">
        <v>6</v>
      </c>
    </row>
    <row r="938" spans="1:7" ht="15" customHeight="1">
      <c r="A938" s="63">
        <f t="shared" si="76"/>
        <v>6518</v>
      </c>
      <c r="B938" s="65" t="s">
        <v>925</v>
      </c>
      <c r="C938" s="115"/>
      <c r="D938" s="115"/>
      <c r="E938" s="79" t="s">
        <v>145</v>
      </c>
      <c r="F938" s="79">
        <f t="shared" si="79"/>
        <v>1</v>
      </c>
      <c r="G938" s="63">
        <v>6</v>
      </c>
    </row>
    <row r="939" spans="1:7" ht="15" customHeight="1">
      <c r="A939" s="63">
        <f t="shared" si="76"/>
        <v>6524</v>
      </c>
      <c r="B939" s="65" t="s">
        <v>926</v>
      </c>
      <c r="C939" s="115"/>
      <c r="D939" s="115"/>
      <c r="E939" s="79" t="s">
        <v>145</v>
      </c>
      <c r="F939" s="79">
        <f t="shared" si="79"/>
        <v>1</v>
      </c>
      <c r="G939" s="63">
        <v>6</v>
      </c>
    </row>
    <row r="940" spans="1:7" ht="15" customHeight="1">
      <c r="A940" s="63">
        <f t="shared" si="76"/>
        <v>6530</v>
      </c>
      <c r="B940" s="65" t="s">
        <v>927</v>
      </c>
      <c r="C940" s="115"/>
      <c r="D940" s="115"/>
      <c r="E940" s="79" t="s">
        <v>145</v>
      </c>
      <c r="F940" s="79">
        <f t="shared" si="79"/>
        <v>1</v>
      </c>
      <c r="G940" s="63">
        <v>6</v>
      </c>
    </row>
    <row r="941" spans="1:7" ht="15" customHeight="1">
      <c r="A941" s="63">
        <f t="shared" si="76"/>
        <v>6536</v>
      </c>
      <c r="B941" s="65" t="s">
        <v>928</v>
      </c>
      <c r="C941" s="115"/>
      <c r="D941" s="115"/>
      <c r="E941" s="79" t="s">
        <v>145</v>
      </c>
      <c r="F941" s="79">
        <f t="shared" si="79"/>
        <v>1</v>
      </c>
      <c r="G941" s="63">
        <v>6</v>
      </c>
    </row>
    <row r="942" spans="1:7" ht="15" customHeight="1">
      <c r="A942" s="63">
        <f t="shared" si="76"/>
        <v>6542</v>
      </c>
      <c r="B942" s="65" t="s">
        <v>929</v>
      </c>
      <c r="C942" s="115"/>
      <c r="D942" s="115"/>
      <c r="E942" s="79" t="s">
        <v>145</v>
      </c>
      <c r="F942" s="79">
        <f t="shared" si="79"/>
        <v>1</v>
      </c>
      <c r="G942" s="63">
        <v>6</v>
      </c>
    </row>
    <row r="943" spans="1:7" ht="15" customHeight="1">
      <c r="A943" s="63">
        <f t="shared" si="76"/>
        <v>6548</v>
      </c>
      <c r="B943" s="65" t="s">
        <v>930</v>
      </c>
      <c r="C943" s="115"/>
      <c r="D943" s="115"/>
      <c r="E943" s="79" t="s">
        <v>145</v>
      </c>
      <c r="F943" s="79">
        <f t="shared" si="79"/>
        <v>1</v>
      </c>
      <c r="G943" s="63">
        <v>6</v>
      </c>
    </row>
    <row r="944" spans="1:7" ht="15" customHeight="1">
      <c r="A944" s="63">
        <f t="shared" si="76"/>
        <v>6554</v>
      </c>
      <c r="B944" s="65" t="s">
        <v>931</v>
      </c>
      <c r="C944" s="115"/>
      <c r="D944" s="115"/>
      <c r="E944" s="79" t="s">
        <v>145</v>
      </c>
      <c r="F944" s="79">
        <f t="shared" si="79"/>
        <v>1</v>
      </c>
      <c r="G944" s="63">
        <v>6</v>
      </c>
    </row>
    <row r="945" spans="1:7" ht="15" customHeight="1">
      <c r="A945" s="63">
        <f t="shared" si="76"/>
        <v>6560</v>
      </c>
      <c r="B945" s="65" t="s">
        <v>932</v>
      </c>
      <c r="C945" s="115"/>
      <c r="D945" s="115"/>
      <c r="E945" s="79" t="s">
        <v>145</v>
      </c>
      <c r="F945" s="79">
        <f t="shared" si="79"/>
        <v>1</v>
      </c>
      <c r="G945" s="63">
        <v>6</v>
      </c>
    </row>
    <row r="946" spans="1:7" ht="15" customHeight="1" thickBot="1">
      <c r="A946" s="63">
        <f t="shared" si="76"/>
        <v>6566</v>
      </c>
      <c r="B946" s="118" t="s">
        <v>479</v>
      </c>
      <c r="C946" s="115"/>
      <c r="D946" s="115"/>
      <c r="E946" s="82" t="s">
        <v>145</v>
      </c>
      <c r="F946" s="82">
        <f>IF(OR(E946="U16", E946="S16"),1,IF(E946="TS",6,2))</f>
        <v>1</v>
      </c>
      <c r="G946" s="61">
        <v>4</v>
      </c>
    </row>
    <row r="947" spans="1:7" ht="15" customHeight="1" thickBot="1">
      <c r="A947" s="503" t="s">
        <v>721</v>
      </c>
      <c r="B947" s="498"/>
      <c r="C947" s="498"/>
      <c r="D947" s="498"/>
      <c r="E947" s="498"/>
      <c r="F947" s="498"/>
      <c r="G947" s="499"/>
    </row>
    <row r="948" spans="1:7" ht="15" customHeight="1">
      <c r="A948" s="224">
        <f>A946+(F946*G946)</f>
        <v>6570</v>
      </c>
      <c r="B948" s="225" t="s">
        <v>535</v>
      </c>
      <c r="C948" s="178"/>
      <c r="D948" s="178"/>
      <c r="E948" s="172" t="s">
        <v>145</v>
      </c>
      <c r="F948" s="172">
        <f>IF(OR(E948="U16", E948="S16"),1,IF(E948="TS",6,2))</f>
        <v>1</v>
      </c>
      <c r="G948" s="95">
        <v>1</v>
      </c>
    </row>
    <row r="949" spans="1:7" ht="15" customHeight="1">
      <c r="A949" s="224">
        <f t="shared" ref="A949:A1012" si="80">A948+(F948*G948)</f>
        <v>6571</v>
      </c>
      <c r="B949" s="226" t="s">
        <v>133</v>
      </c>
      <c r="C949" s="63"/>
      <c r="D949" s="63"/>
      <c r="E949" s="79" t="s">
        <v>145</v>
      </c>
      <c r="F949" s="79">
        <f>IF(OR(E949="U16", E949="S16"),1,IF(E949="TS",6,2))</f>
        <v>1</v>
      </c>
      <c r="G949" s="97">
        <v>1</v>
      </c>
    </row>
    <row r="950" spans="1:7" ht="15" customHeight="1" thickBot="1">
      <c r="A950" s="224">
        <f t="shared" si="80"/>
        <v>6572</v>
      </c>
      <c r="B950" s="227" t="s">
        <v>1853</v>
      </c>
      <c r="C950" s="181"/>
      <c r="D950" s="181"/>
      <c r="E950" s="182" t="s">
        <v>145</v>
      </c>
      <c r="F950" s="182">
        <f>IF(OR(E950="U16", E950="S16"),1,IF(E950="TS",6,2))</f>
        <v>1</v>
      </c>
      <c r="G950" s="101">
        <v>2</v>
      </c>
    </row>
    <row r="951" spans="1:7" ht="15" customHeight="1">
      <c r="A951" s="224">
        <f t="shared" si="80"/>
        <v>6574</v>
      </c>
      <c r="B951" s="225" t="s">
        <v>537</v>
      </c>
      <c r="C951" s="178"/>
      <c r="D951" s="178"/>
      <c r="E951" s="172" t="s">
        <v>145</v>
      </c>
      <c r="F951" s="172">
        <f>IF(OR(E951="U16", E951="S16"),1,IF(E951="TS",6,2))</f>
        <v>1</v>
      </c>
      <c r="G951" s="95">
        <v>1</v>
      </c>
    </row>
    <row r="952" spans="1:7" ht="15" customHeight="1">
      <c r="A952" s="224">
        <f t="shared" si="80"/>
        <v>6575</v>
      </c>
      <c r="B952" s="226" t="s">
        <v>538</v>
      </c>
      <c r="C952" s="63"/>
      <c r="D952" s="63"/>
      <c r="E952" s="79" t="s">
        <v>145</v>
      </c>
      <c r="F952" s="79">
        <f t="shared" ref="F952:F1015" si="81">IF(OR(E952="U16", E952="S16"),1,IF(E952="TS",6,2))</f>
        <v>1</v>
      </c>
      <c r="G952" s="97">
        <v>1</v>
      </c>
    </row>
    <row r="953" spans="1:7" ht="15" customHeight="1">
      <c r="A953" s="224">
        <f t="shared" si="80"/>
        <v>6576</v>
      </c>
      <c r="B953" s="226" t="s">
        <v>539</v>
      </c>
      <c r="C953" s="63"/>
      <c r="D953" s="63"/>
      <c r="E953" s="79" t="s">
        <v>145</v>
      </c>
      <c r="F953" s="79">
        <f t="shared" si="81"/>
        <v>1</v>
      </c>
      <c r="G953" s="97">
        <v>1</v>
      </c>
    </row>
    <row r="954" spans="1:7" ht="15" customHeight="1">
      <c r="A954" s="224">
        <f t="shared" si="80"/>
        <v>6577</v>
      </c>
      <c r="B954" s="226" t="s">
        <v>540</v>
      </c>
      <c r="C954" s="63"/>
      <c r="D954" s="63"/>
      <c r="E954" s="79" t="s">
        <v>145</v>
      </c>
      <c r="F954" s="79">
        <f t="shared" si="81"/>
        <v>1</v>
      </c>
      <c r="G954" s="97">
        <v>1</v>
      </c>
    </row>
    <row r="955" spans="1:7" ht="15" customHeight="1">
      <c r="A955" s="224">
        <f t="shared" si="80"/>
        <v>6578</v>
      </c>
      <c r="B955" s="226" t="s">
        <v>541</v>
      </c>
      <c r="C955" s="63"/>
      <c r="D955" s="63"/>
      <c r="E955" s="79" t="s">
        <v>145</v>
      </c>
      <c r="F955" s="79">
        <f t="shared" si="81"/>
        <v>1</v>
      </c>
      <c r="G955" s="97">
        <v>1</v>
      </c>
    </row>
    <row r="956" spans="1:7" ht="15" customHeight="1">
      <c r="A956" s="224">
        <f t="shared" si="80"/>
        <v>6579</v>
      </c>
      <c r="B956" s="226" t="s">
        <v>542</v>
      </c>
      <c r="C956" s="63"/>
      <c r="D956" s="63"/>
      <c r="E956" s="79" t="s">
        <v>145</v>
      </c>
      <c r="F956" s="79">
        <f t="shared" si="81"/>
        <v>1</v>
      </c>
      <c r="G956" s="97">
        <v>1</v>
      </c>
    </row>
    <row r="957" spans="1:7" ht="15" customHeight="1">
      <c r="A957" s="224">
        <f t="shared" si="80"/>
        <v>6580</v>
      </c>
      <c r="B957" s="226" t="s">
        <v>543</v>
      </c>
      <c r="C957" s="63"/>
      <c r="D957" s="63"/>
      <c r="E957" s="79" t="s">
        <v>145</v>
      </c>
      <c r="F957" s="79">
        <f t="shared" si="81"/>
        <v>1</v>
      </c>
      <c r="G957" s="97">
        <v>1</v>
      </c>
    </row>
    <row r="958" spans="1:7" ht="15" customHeight="1" thickBot="1">
      <c r="A958" s="224">
        <f t="shared" si="80"/>
        <v>6581</v>
      </c>
      <c r="B958" s="227" t="s">
        <v>544</v>
      </c>
      <c r="C958" s="181"/>
      <c r="D958" s="181"/>
      <c r="E958" s="182" t="s">
        <v>145</v>
      </c>
      <c r="F958" s="182">
        <f t="shared" si="81"/>
        <v>1</v>
      </c>
      <c r="G958" s="101">
        <v>1</v>
      </c>
    </row>
    <row r="959" spans="1:7" ht="15" customHeight="1">
      <c r="A959" s="224">
        <f t="shared" si="80"/>
        <v>6582</v>
      </c>
      <c r="B959" s="225" t="s">
        <v>545</v>
      </c>
      <c r="C959" s="178"/>
      <c r="D959" s="178"/>
      <c r="E959" s="172" t="s">
        <v>145</v>
      </c>
      <c r="F959" s="172">
        <f t="shared" si="81"/>
        <v>1</v>
      </c>
      <c r="G959" s="95">
        <v>1</v>
      </c>
    </row>
    <row r="960" spans="1:7" ht="15" customHeight="1">
      <c r="A960" s="224">
        <f t="shared" si="80"/>
        <v>6583</v>
      </c>
      <c r="B960" s="226" t="s">
        <v>546</v>
      </c>
      <c r="C960" s="63"/>
      <c r="D960" s="63"/>
      <c r="E960" s="79" t="s">
        <v>145</v>
      </c>
      <c r="F960" s="79">
        <f t="shared" si="81"/>
        <v>1</v>
      </c>
      <c r="G960" s="97">
        <v>1</v>
      </c>
    </row>
    <row r="961" spans="1:7" ht="15" customHeight="1">
      <c r="A961" s="224">
        <f t="shared" si="80"/>
        <v>6584</v>
      </c>
      <c r="B961" s="226" t="s">
        <v>547</v>
      </c>
      <c r="C961" s="63"/>
      <c r="D961" s="63"/>
      <c r="E961" s="79" t="s">
        <v>145</v>
      </c>
      <c r="F961" s="79">
        <f t="shared" si="81"/>
        <v>1</v>
      </c>
      <c r="G961" s="97">
        <v>1</v>
      </c>
    </row>
    <row r="962" spans="1:7" ht="15" customHeight="1">
      <c r="A962" s="224">
        <f t="shared" si="80"/>
        <v>6585</v>
      </c>
      <c r="B962" s="226" t="s">
        <v>548</v>
      </c>
      <c r="C962" s="63"/>
      <c r="D962" s="63"/>
      <c r="E962" s="79" t="s">
        <v>145</v>
      </c>
      <c r="F962" s="79">
        <f t="shared" si="81"/>
        <v>1</v>
      </c>
      <c r="G962" s="97">
        <v>1</v>
      </c>
    </row>
    <row r="963" spans="1:7" ht="15" customHeight="1">
      <c r="A963" s="224">
        <f t="shared" si="80"/>
        <v>6586</v>
      </c>
      <c r="B963" s="226" t="s">
        <v>549</v>
      </c>
      <c r="C963" s="63"/>
      <c r="D963" s="63"/>
      <c r="E963" s="79" t="s">
        <v>145</v>
      </c>
      <c r="F963" s="79">
        <f t="shared" si="81"/>
        <v>1</v>
      </c>
      <c r="G963" s="97">
        <v>1</v>
      </c>
    </row>
    <row r="964" spans="1:7" ht="15" customHeight="1">
      <c r="A964" s="224">
        <f t="shared" si="80"/>
        <v>6587</v>
      </c>
      <c r="B964" s="226" t="s">
        <v>550</v>
      </c>
      <c r="C964" s="63"/>
      <c r="D964" s="63"/>
      <c r="E964" s="79" t="s">
        <v>145</v>
      </c>
      <c r="F964" s="79">
        <f t="shared" si="81"/>
        <v>1</v>
      </c>
      <c r="G964" s="97">
        <v>1</v>
      </c>
    </row>
    <row r="965" spans="1:7" ht="15" customHeight="1">
      <c r="A965" s="224">
        <f t="shared" si="80"/>
        <v>6588</v>
      </c>
      <c r="B965" s="226" t="s">
        <v>551</v>
      </c>
      <c r="C965" s="63"/>
      <c r="D965" s="63"/>
      <c r="E965" s="79" t="s">
        <v>145</v>
      </c>
      <c r="F965" s="79">
        <f t="shared" si="81"/>
        <v>1</v>
      </c>
      <c r="G965" s="97">
        <v>1</v>
      </c>
    </row>
    <row r="966" spans="1:7" ht="15" customHeight="1" thickBot="1">
      <c r="A966" s="224">
        <f t="shared" si="80"/>
        <v>6589</v>
      </c>
      <c r="B966" s="227" t="s">
        <v>552</v>
      </c>
      <c r="C966" s="181"/>
      <c r="D966" s="181"/>
      <c r="E966" s="182" t="s">
        <v>145</v>
      </c>
      <c r="F966" s="182">
        <f t="shared" si="81"/>
        <v>1</v>
      </c>
      <c r="G966" s="101">
        <v>1</v>
      </c>
    </row>
    <row r="967" spans="1:7" ht="15" customHeight="1">
      <c r="A967" s="224">
        <f t="shared" si="80"/>
        <v>6590</v>
      </c>
      <c r="B967" s="225" t="s">
        <v>553</v>
      </c>
      <c r="C967" s="178"/>
      <c r="D967" s="178"/>
      <c r="E967" s="172" t="s">
        <v>145</v>
      </c>
      <c r="F967" s="172">
        <f t="shared" si="81"/>
        <v>1</v>
      </c>
      <c r="G967" s="95">
        <v>1</v>
      </c>
    </row>
    <row r="968" spans="1:7" ht="15" customHeight="1">
      <c r="A968" s="224">
        <f t="shared" si="80"/>
        <v>6591</v>
      </c>
      <c r="B968" s="226" t="s">
        <v>554</v>
      </c>
      <c r="C968" s="63"/>
      <c r="D968" s="63"/>
      <c r="E968" s="79" t="s">
        <v>145</v>
      </c>
      <c r="F968" s="79">
        <f t="shared" si="81"/>
        <v>1</v>
      </c>
      <c r="G968" s="97">
        <v>1</v>
      </c>
    </row>
    <row r="969" spans="1:7" ht="15" customHeight="1">
      <c r="A969" s="224">
        <f t="shared" si="80"/>
        <v>6592</v>
      </c>
      <c r="B969" s="226" t="s">
        <v>555</v>
      </c>
      <c r="C969" s="63"/>
      <c r="D969" s="63"/>
      <c r="E969" s="79" t="s">
        <v>145</v>
      </c>
      <c r="F969" s="79">
        <f t="shared" si="81"/>
        <v>1</v>
      </c>
      <c r="G969" s="97">
        <v>1</v>
      </c>
    </row>
    <row r="970" spans="1:7" ht="15" customHeight="1">
      <c r="A970" s="224">
        <f t="shared" si="80"/>
        <v>6593</v>
      </c>
      <c r="B970" s="226" t="s">
        <v>556</v>
      </c>
      <c r="C970" s="63"/>
      <c r="D970" s="63"/>
      <c r="E970" s="79" t="s">
        <v>145</v>
      </c>
      <c r="F970" s="79">
        <f t="shared" si="81"/>
        <v>1</v>
      </c>
      <c r="G970" s="97">
        <v>1</v>
      </c>
    </row>
    <row r="971" spans="1:7" ht="15" customHeight="1">
      <c r="A971" s="224">
        <f t="shared" si="80"/>
        <v>6594</v>
      </c>
      <c r="B971" s="226" t="s">
        <v>557</v>
      </c>
      <c r="C971" s="63"/>
      <c r="D971" s="63"/>
      <c r="E971" s="79" t="s">
        <v>145</v>
      </c>
      <c r="F971" s="79">
        <f t="shared" si="81"/>
        <v>1</v>
      </c>
      <c r="G971" s="97">
        <v>1</v>
      </c>
    </row>
    <row r="972" spans="1:7" ht="15" customHeight="1">
      <c r="A972" s="224">
        <f t="shared" si="80"/>
        <v>6595</v>
      </c>
      <c r="B972" s="226" t="s">
        <v>558</v>
      </c>
      <c r="C972" s="63"/>
      <c r="D972" s="63"/>
      <c r="E972" s="79" t="s">
        <v>145</v>
      </c>
      <c r="F972" s="79">
        <f t="shared" si="81"/>
        <v>1</v>
      </c>
      <c r="G972" s="97">
        <v>1</v>
      </c>
    </row>
    <row r="973" spans="1:7" ht="15" customHeight="1">
      <c r="A973" s="224">
        <f t="shared" si="80"/>
        <v>6596</v>
      </c>
      <c r="B973" s="226" t="s">
        <v>559</v>
      </c>
      <c r="C973" s="63"/>
      <c r="D973" s="63"/>
      <c r="E973" s="79" t="s">
        <v>145</v>
      </c>
      <c r="F973" s="79">
        <f t="shared" si="81"/>
        <v>1</v>
      </c>
      <c r="G973" s="97">
        <v>1</v>
      </c>
    </row>
    <row r="974" spans="1:7" ht="15" customHeight="1" thickBot="1">
      <c r="A974" s="224">
        <f t="shared" si="80"/>
        <v>6597</v>
      </c>
      <c r="B974" s="227" t="s">
        <v>560</v>
      </c>
      <c r="C974" s="181"/>
      <c r="D974" s="181"/>
      <c r="E974" s="182" t="s">
        <v>145</v>
      </c>
      <c r="F974" s="182">
        <f t="shared" si="81"/>
        <v>1</v>
      </c>
      <c r="G974" s="101">
        <v>1</v>
      </c>
    </row>
    <row r="975" spans="1:7" ht="15" customHeight="1">
      <c r="A975" s="224">
        <f t="shared" si="80"/>
        <v>6598</v>
      </c>
      <c r="B975" s="225" t="s">
        <v>561</v>
      </c>
      <c r="C975" s="178"/>
      <c r="D975" s="178"/>
      <c r="E975" s="172" t="s">
        <v>145</v>
      </c>
      <c r="F975" s="172">
        <f t="shared" si="81"/>
        <v>1</v>
      </c>
      <c r="G975" s="95">
        <v>1</v>
      </c>
    </row>
    <row r="976" spans="1:7" ht="15" customHeight="1">
      <c r="A976" s="224">
        <f t="shared" si="80"/>
        <v>6599</v>
      </c>
      <c r="B976" s="226" t="s">
        <v>562</v>
      </c>
      <c r="C976" s="63"/>
      <c r="D976" s="63"/>
      <c r="E976" s="79" t="s">
        <v>145</v>
      </c>
      <c r="F976" s="79">
        <f t="shared" si="81"/>
        <v>1</v>
      </c>
      <c r="G976" s="97">
        <v>1</v>
      </c>
    </row>
    <row r="977" spans="1:7" ht="15" customHeight="1">
      <c r="A977" s="224">
        <f t="shared" si="80"/>
        <v>6600</v>
      </c>
      <c r="B977" s="226" t="s">
        <v>563</v>
      </c>
      <c r="C977" s="63"/>
      <c r="D977" s="63"/>
      <c r="E977" s="79" t="s">
        <v>145</v>
      </c>
      <c r="F977" s="79">
        <f t="shared" si="81"/>
        <v>1</v>
      </c>
      <c r="G977" s="97">
        <v>1</v>
      </c>
    </row>
    <row r="978" spans="1:7" ht="15" customHeight="1">
      <c r="A978" s="224">
        <f t="shared" si="80"/>
        <v>6601</v>
      </c>
      <c r="B978" s="226" t="s">
        <v>564</v>
      </c>
      <c r="C978" s="63"/>
      <c r="D978" s="63"/>
      <c r="E978" s="79" t="s">
        <v>145</v>
      </c>
      <c r="F978" s="79">
        <f t="shared" si="81"/>
        <v>1</v>
      </c>
      <c r="G978" s="97">
        <v>1</v>
      </c>
    </row>
    <row r="979" spans="1:7" ht="15" customHeight="1">
      <c r="A979" s="224">
        <f t="shared" si="80"/>
        <v>6602</v>
      </c>
      <c r="B979" s="226" t="s">
        <v>565</v>
      </c>
      <c r="C979" s="63"/>
      <c r="D979" s="63"/>
      <c r="E979" s="79" t="s">
        <v>145</v>
      </c>
      <c r="F979" s="79">
        <f t="shared" si="81"/>
        <v>1</v>
      </c>
      <c r="G979" s="97">
        <v>1</v>
      </c>
    </row>
    <row r="980" spans="1:7" ht="15" customHeight="1">
      <c r="A980" s="224">
        <f t="shared" si="80"/>
        <v>6603</v>
      </c>
      <c r="B980" s="226" t="s">
        <v>566</v>
      </c>
      <c r="C980" s="63"/>
      <c r="D980" s="63"/>
      <c r="E980" s="79" t="s">
        <v>145</v>
      </c>
      <c r="F980" s="79">
        <f t="shared" si="81"/>
        <v>1</v>
      </c>
      <c r="G980" s="97">
        <v>1</v>
      </c>
    </row>
    <row r="981" spans="1:7" ht="15" customHeight="1">
      <c r="A981" s="224">
        <f t="shared" si="80"/>
        <v>6604</v>
      </c>
      <c r="B981" s="226"/>
      <c r="C981" s="63"/>
      <c r="D981" s="63"/>
      <c r="E981" s="79" t="s">
        <v>145</v>
      </c>
      <c r="F981" s="79">
        <f t="shared" si="81"/>
        <v>1</v>
      </c>
      <c r="G981" s="97">
        <v>1</v>
      </c>
    </row>
    <row r="982" spans="1:7" ht="15" customHeight="1" thickBot="1">
      <c r="A982" s="224">
        <f t="shared" si="80"/>
        <v>6605</v>
      </c>
      <c r="B982" s="227"/>
      <c r="C982" s="181"/>
      <c r="D982" s="181"/>
      <c r="E982" s="182" t="s">
        <v>145</v>
      </c>
      <c r="F982" s="182">
        <f t="shared" si="81"/>
        <v>1</v>
      </c>
      <c r="G982" s="101">
        <v>1</v>
      </c>
    </row>
    <row r="983" spans="1:7" ht="15" customHeight="1">
      <c r="A983" s="224">
        <f t="shared" si="80"/>
        <v>6606</v>
      </c>
      <c r="B983" s="225" t="s">
        <v>567</v>
      </c>
      <c r="C983" s="178"/>
      <c r="D983" s="178"/>
      <c r="E983" s="172" t="s">
        <v>145</v>
      </c>
      <c r="F983" s="172">
        <f t="shared" si="81"/>
        <v>1</v>
      </c>
      <c r="G983" s="95">
        <v>1</v>
      </c>
    </row>
    <row r="984" spans="1:7" ht="13.5" customHeight="1">
      <c r="A984" s="224">
        <f t="shared" si="80"/>
        <v>6607</v>
      </c>
      <c r="B984" s="226" t="s">
        <v>568</v>
      </c>
      <c r="C984" s="63"/>
      <c r="D984" s="63"/>
      <c r="E984" s="79" t="s">
        <v>145</v>
      </c>
      <c r="F984" s="79">
        <f t="shared" si="81"/>
        <v>1</v>
      </c>
      <c r="G984" s="97">
        <v>1</v>
      </c>
    </row>
    <row r="985" spans="1:7" ht="13.5" customHeight="1">
      <c r="A985" s="224">
        <f t="shared" si="80"/>
        <v>6608</v>
      </c>
      <c r="B985" s="226" t="s">
        <v>569</v>
      </c>
      <c r="C985" s="63"/>
      <c r="D985" s="63"/>
      <c r="E985" s="79" t="s">
        <v>145</v>
      </c>
      <c r="F985" s="79">
        <f t="shared" si="81"/>
        <v>1</v>
      </c>
      <c r="G985" s="97">
        <v>1</v>
      </c>
    </row>
    <row r="986" spans="1:7" ht="13.5" customHeight="1">
      <c r="A986" s="224">
        <f t="shared" si="80"/>
        <v>6609</v>
      </c>
      <c r="B986" s="226" t="s">
        <v>570</v>
      </c>
      <c r="C986" s="63"/>
      <c r="D986" s="63"/>
      <c r="E986" s="79" t="s">
        <v>145</v>
      </c>
      <c r="F986" s="79">
        <f t="shared" si="81"/>
        <v>1</v>
      </c>
      <c r="G986" s="97">
        <v>1</v>
      </c>
    </row>
    <row r="987" spans="1:7" ht="13.5" customHeight="1">
      <c r="A987" s="224">
        <f t="shared" si="80"/>
        <v>6610</v>
      </c>
      <c r="B987" s="226" t="s">
        <v>571</v>
      </c>
      <c r="C987" s="63"/>
      <c r="D987" s="63"/>
      <c r="E987" s="79" t="s">
        <v>145</v>
      </c>
      <c r="F987" s="79">
        <f t="shared" si="81"/>
        <v>1</v>
      </c>
      <c r="G987" s="97">
        <v>1</v>
      </c>
    </row>
    <row r="988" spans="1:7" ht="13.5" customHeight="1">
      <c r="A988" s="224">
        <f t="shared" si="80"/>
        <v>6611</v>
      </c>
      <c r="B988" s="226" t="s">
        <v>572</v>
      </c>
      <c r="C988" s="63"/>
      <c r="D988" s="63"/>
      <c r="E988" s="79" t="s">
        <v>145</v>
      </c>
      <c r="F988" s="79">
        <f t="shared" si="81"/>
        <v>1</v>
      </c>
      <c r="G988" s="97">
        <v>1</v>
      </c>
    </row>
    <row r="989" spans="1:7" ht="13.5" customHeight="1">
      <c r="A989" s="224">
        <f t="shared" si="80"/>
        <v>6612</v>
      </c>
      <c r="B989" s="226"/>
      <c r="C989" s="63"/>
      <c r="D989" s="63"/>
      <c r="E989" s="79" t="s">
        <v>145</v>
      </c>
      <c r="F989" s="79">
        <f t="shared" si="81"/>
        <v>1</v>
      </c>
      <c r="G989" s="97">
        <v>1</v>
      </c>
    </row>
    <row r="990" spans="1:7" ht="13.5" customHeight="1" thickBot="1">
      <c r="A990" s="224">
        <f t="shared" si="80"/>
        <v>6613</v>
      </c>
      <c r="B990" s="227"/>
      <c r="C990" s="181"/>
      <c r="D990" s="181"/>
      <c r="E990" s="182" t="s">
        <v>145</v>
      </c>
      <c r="F990" s="182">
        <f t="shared" si="81"/>
        <v>1</v>
      </c>
      <c r="G990" s="101">
        <v>1</v>
      </c>
    </row>
    <row r="991" spans="1:7" ht="13.5" customHeight="1">
      <c r="A991" s="224">
        <f t="shared" si="80"/>
        <v>6614</v>
      </c>
      <c r="B991" s="225" t="s">
        <v>573</v>
      </c>
      <c r="C991" s="178"/>
      <c r="D991" s="178"/>
      <c r="E991" s="172" t="s">
        <v>145</v>
      </c>
      <c r="F991" s="172">
        <f t="shared" si="81"/>
        <v>1</v>
      </c>
      <c r="G991" s="95">
        <v>1</v>
      </c>
    </row>
    <row r="992" spans="1:7" ht="13.5" customHeight="1">
      <c r="A992" s="224">
        <f t="shared" si="80"/>
        <v>6615</v>
      </c>
      <c r="B992" s="226" t="s">
        <v>574</v>
      </c>
      <c r="C992" s="63"/>
      <c r="D992" s="63"/>
      <c r="E992" s="79" t="s">
        <v>145</v>
      </c>
      <c r="F992" s="79">
        <f t="shared" si="81"/>
        <v>1</v>
      </c>
      <c r="G992" s="97">
        <v>1</v>
      </c>
    </row>
    <row r="993" spans="1:7" ht="13.5" customHeight="1">
      <c r="A993" s="224">
        <f t="shared" si="80"/>
        <v>6616</v>
      </c>
      <c r="B993" s="226" t="s">
        <v>575</v>
      </c>
      <c r="C993" s="63"/>
      <c r="D993" s="63"/>
      <c r="E993" s="79" t="s">
        <v>145</v>
      </c>
      <c r="F993" s="79">
        <f t="shared" si="81"/>
        <v>1</v>
      </c>
      <c r="G993" s="97">
        <v>1</v>
      </c>
    </row>
    <row r="994" spans="1:7" ht="13.5" customHeight="1">
      <c r="A994" s="224">
        <f t="shared" si="80"/>
        <v>6617</v>
      </c>
      <c r="B994" s="226" t="s">
        <v>576</v>
      </c>
      <c r="C994" s="63"/>
      <c r="D994" s="63"/>
      <c r="E994" s="79" t="s">
        <v>145</v>
      </c>
      <c r="F994" s="79">
        <f t="shared" si="81"/>
        <v>1</v>
      </c>
      <c r="G994" s="97">
        <v>1</v>
      </c>
    </row>
    <row r="995" spans="1:7" ht="13.5" customHeight="1">
      <c r="A995" s="224">
        <f t="shared" si="80"/>
        <v>6618</v>
      </c>
      <c r="B995" s="226" t="s">
        <v>577</v>
      </c>
      <c r="C995" s="63"/>
      <c r="D995" s="63"/>
      <c r="E995" s="79" t="s">
        <v>145</v>
      </c>
      <c r="F995" s="79">
        <f t="shared" si="81"/>
        <v>1</v>
      </c>
      <c r="G995" s="97">
        <v>1</v>
      </c>
    </row>
    <row r="996" spans="1:7" ht="13.5" customHeight="1">
      <c r="A996" s="224">
        <f t="shared" si="80"/>
        <v>6619</v>
      </c>
      <c r="B996" s="226" t="s">
        <v>578</v>
      </c>
      <c r="C996" s="63"/>
      <c r="D996" s="63"/>
      <c r="E996" s="79" t="s">
        <v>145</v>
      </c>
      <c r="F996" s="79">
        <f t="shared" si="81"/>
        <v>1</v>
      </c>
      <c r="G996" s="97">
        <v>1</v>
      </c>
    </row>
    <row r="997" spans="1:7" ht="13.5" customHeight="1">
      <c r="A997" s="224">
        <f t="shared" si="80"/>
        <v>6620</v>
      </c>
      <c r="B997" s="226"/>
      <c r="C997" s="63"/>
      <c r="D997" s="63"/>
      <c r="E997" s="79" t="s">
        <v>948</v>
      </c>
      <c r="F997" s="79">
        <f t="shared" si="81"/>
        <v>1</v>
      </c>
      <c r="G997" s="97">
        <v>1</v>
      </c>
    </row>
    <row r="998" spans="1:7" ht="13.5" customHeight="1" thickBot="1">
      <c r="A998" s="224">
        <f t="shared" si="80"/>
        <v>6621</v>
      </c>
      <c r="B998" s="227"/>
      <c r="C998" s="181"/>
      <c r="D998" s="181"/>
      <c r="E998" s="182" t="s">
        <v>145</v>
      </c>
      <c r="F998" s="182">
        <f t="shared" si="81"/>
        <v>1</v>
      </c>
      <c r="G998" s="101">
        <v>1</v>
      </c>
    </row>
    <row r="999" spans="1:7" ht="13.5" customHeight="1">
      <c r="A999" s="224">
        <f t="shared" si="80"/>
        <v>6622</v>
      </c>
      <c r="B999" s="225" t="s">
        <v>579</v>
      </c>
      <c r="C999" s="178"/>
      <c r="D999" s="178"/>
      <c r="E999" s="172" t="s">
        <v>947</v>
      </c>
      <c r="F999" s="172">
        <f t="shared" si="81"/>
        <v>2</v>
      </c>
      <c r="G999" s="95">
        <v>1</v>
      </c>
    </row>
    <row r="1000" spans="1:7" ht="15" customHeight="1">
      <c r="A1000" s="224">
        <f t="shared" si="80"/>
        <v>6624</v>
      </c>
      <c r="B1000" s="226" t="s">
        <v>580</v>
      </c>
      <c r="C1000" s="63"/>
      <c r="D1000" s="63"/>
      <c r="E1000" s="79" t="s">
        <v>947</v>
      </c>
      <c r="F1000" s="79">
        <f t="shared" si="81"/>
        <v>2</v>
      </c>
      <c r="G1000" s="97">
        <v>1</v>
      </c>
    </row>
    <row r="1001" spans="1:7" ht="15" customHeight="1">
      <c r="A1001" s="224">
        <f t="shared" si="80"/>
        <v>6626</v>
      </c>
      <c r="B1001" s="226" t="s">
        <v>581</v>
      </c>
      <c r="C1001" s="63"/>
      <c r="D1001" s="63"/>
      <c r="E1001" s="79" t="s">
        <v>947</v>
      </c>
      <c r="F1001" s="79">
        <f t="shared" si="81"/>
        <v>2</v>
      </c>
      <c r="G1001" s="97">
        <v>1</v>
      </c>
    </row>
    <row r="1002" spans="1:7" ht="13.5" customHeight="1">
      <c r="A1002" s="224">
        <f t="shared" si="80"/>
        <v>6628</v>
      </c>
      <c r="B1002" s="226" t="s">
        <v>582</v>
      </c>
      <c r="C1002" s="63"/>
      <c r="D1002" s="63"/>
      <c r="E1002" s="79" t="s">
        <v>947</v>
      </c>
      <c r="F1002" s="79">
        <f t="shared" si="81"/>
        <v>2</v>
      </c>
      <c r="G1002" s="97">
        <v>1</v>
      </c>
    </row>
    <row r="1003" spans="1:7" ht="13.5" customHeight="1">
      <c r="A1003" s="224">
        <f t="shared" si="80"/>
        <v>6630</v>
      </c>
      <c r="B1003" s="226" t="s">
        <v>583</v>
      </c>
      <c r="C1003" s="63"/>
      <c r="D1003" s="63"/>
      <c r="E1003" s="79" t="s">
        <v>947</v>
      </c>
      <c r="F1003" s="79">
        <f t="shared" si="81"/>
        <v>2</v>
      </c>
      <c r="G1003" s="97">
        <v>1</v>
      </c>
    </row>
    <row r="1004" spans="1:7" ht="13.5" customHeight="1">
      <c r="A1004" s="224">
        <f t="shared" si="80"/>
        <v>6632</v>
      </c>
      <c r="B1004" s="226" t="s">
        <v>584</v>
      </c>
      <c r="C1004" s="63"/>
      <c r="D1004" s="63"/>
      <c r="E1004" s="79" t="s">
        <v>947</v>
      </c>
      <c r="F1004" s="79">
        <f t="shared" si="81"/>
        <v>2</v>
      </c>
      <c r="G1004" s="97">
        <v>1</v>
      </c>
    </row>
    <row r="1005" spans="1:7" ht="13.5" customHeight="1">
      <c r="A1005" s="224">
        <f t="shared" si="80"/>
        <v>6634</v>
      </c>
      <c r="B1005" s="226" t="s">
        <v>585</v>
      </c>
      <c r="C1005" s="63"/>
      <c r="D1005" s="63"/>
      <c r="E1005" s="79" t="s">
        <v>947</v>
      </c>
      <c r="F1005" s="79">
        <f t="shared" si="81"/>
        <v>2</v>
      </c>
      <c r="G1005" s="97">
        <v>1</v>
      </c>
    </row>
    <row r="1006" spans="1:7" ht="13.5" customHeight="1" thickBot="1">
      <c r="A1006" s="224">
        <f t="shared" si="80"/>
        <v>6636</v>
      </c>
      <c r="B1006" s="227" t="s">
        <v>586</v>
      </c>
      <c r="C1006" s="181"/>
      <c r="D1006" s="181"/>
      <c r="E1006" s="182" t="s">
        <v>947</v>
      </c>
      <c r="F1006" s="182">
        <f t="shared" si="81"/>
        <v>2</v>
      </c>
      <c r="G1006" s="101">
        <v>1</v>
      </c>
    </row>
    <row r="1007" spans="1:7" ht="13.5" customHeight="1">
      <c r="A1007" s="224">
        <f t="shared" si="80"/>
        <v>6638</v>
      </c>
      <c r="B1007" s="225" t="s">
        <v>587</v>
      </c>
      <c r="C1007" s="178"/>
      <c r="D1007" s="178"/>
      <c r="E1007" s="172" t="s">
        <v>145</v>
      </c>
      <c r="F1007" s="172">
        <f t="shared" si="81"/>
        <v>1</v>
      </c>
      <c r="G1007" s="95">
        <v>1</v>
      </c>
    </row>
    <row r="1008" spans="1:7" ht="13.5" customHeight="1">
      <c r="A1008" s="224">
        <f t="shared" si="80"/>
        <v>6639</v>
      </c>
      <c r="B1008" s="226" t="s">
        <v>588</v>
      </c>
      <c r="C1008" s="63"/>
      <c r="D1008" s="63"/>
      <c r="E1008" s="79" t="s">
        <v>145</v>
      </c>
      <c r="F1008" s="79">
        <f t="shared" si="81"/>
        <v>1</v>
      </c>
      <c r="G1008" s="97">
        <v>1</v>
      </c>
    </row>
    <row r="1009" spans="1:7" ht="13.5" customHeight="1">
      <c r="A1009" s="224">
        <f t="shared" si="80"/>
        <v>6640</v>
      </c>
      <c r="B1009" s="226" t="s">
        <v>589</v>
      </c>
      <c r="C1009" s="63"/>
      <c r="D1009" s="63"/>
      <c r="E1009" s="79" t="s">
        <v>145</v>
      </c>
      <c r="F1009" s="79">
        <f t="shared" si="81"/>
        <v>1</v>
      </c>
      <c r="G1009" s="97">
        <v>1</v>
      </c>
    </row>
    <row r="1010" spans="1:7" ht="13.5" customHeight="1" thickBot="1">
      <c r="A1010" s="224">
        <f t="shared" si="80"/>
        <v>6641</v>
      </c>
      <c r="B1010" s="227" t="s">
        <v>590</v>
      </c>
      <c r="C1010" s="181"/>
      <c r="D1010" s="181"/>
      <c r="E1010" s="182" t="s">
        <v>145</v>
      </c>
      <c r="F1010" s="182">
        <f t="shared" si="81"/>
        <v>1</v>
      </c>
      <c r="G1010" s="101">
        <v>1</v>
      </c>
    </row>
    <row r="1011" spans="1:7" ht="13.5" customHeight="1">
      <c r="A1011" s="224">
        <f t="shared" si="80"/>
        <v>6642</v>
      </c>
      <c r="B1011" s="225" t="s">
        <v>591</v>
      </c>
      <c r="C1011" s="178"/>
      <c r="D1011" s="178"/>
      <c r="E1011" s="172" t="s">
        <v>145</v>
      </c>
      <c r="F1011" s="172">
        <f t="shared" si="81"/>
        <v>1</v>
      </c>
      <c r="G1011" s="95">
        <v>1</v>
      </c>
    </row>
    <row r="1012" spans="1:7" ht="13.5" customHeight="1">
      <c r="A1012" s="224">
        <f t="shared" si="80"/>
        <v>6643</v>
      </c>
      <c r="B1012" s="226" t="s">
        <v>591</v>
      </c>
      <c r="C1012" s="63"/>
      <c r="D1012" s="63"/>
      <c r="E1012" s="79" t="s">
        <v>145</v>
      </c>
      <c r="F1012" s="79">
        <f t="shared" si="81"/>
        <v>1</v>
      </c>
      <c r="G1012" s="97">
        <v>1</v>
      </c>
    </row>
    <row r="1013" spans="1:7" ht="13.5" customHeight="1">
      <c r="A1013" s="224">
        <f t="shared" ref="A1013:A1074" si="82">A1012+(F1012*G1012)</f>
        <v>6644</v>
      </c>
      <c r="B1013" s="226" t="s">
        <v>592</v>
      </c>
      <c r="C1013" s="63"/>
      <c r="D1013" s="63"/>
      <c r="E1013" s="79" t="s">
        <v>947</v>
      </c>
      <c r="F1013" s="79">
        <f t="shared" si="81"/>
        <v>2</v>
      </c>
      <c r="G1013" s="97">
        <v>1</v>
      </c>
    </row>
    <row r="1014" spans="1:7" ht="13.5" customHeight="1">
      <c r="A1014" s="224">
        <f t="shared" si="82"/>
        <v>6646</v>
      </c>
      <c r="B1014" s="226" t="s">
        <v>593</v>
      </c>
      <c r="C1014" s="63"/>
      <c r="D1014" s="63"/>
      <c r="E1014" s="79" t="s">
        <v>947</v>
      </c>
      <c r="F1014" s="79">
        <f t="shared" si="81"/>
        <v>2</v>
      </c>
      <c r="G1014" s="97">
        <v>1</v>
      </c>
    </row>
    <row r="1015" spans="1:7" ht="13.5" customHeight="1">
      <c r="A1015" s="224">
        <f t="shared" si="82"/>
        <v>6648</v>
      </c>
      <c r="B1015" s="226" t="s">
        <v>594</v>
      </c>
      <c r="C1015" s="63"/>
      <c r="D1015" s="63"/>
      <c r="E1015" s="79" t="s">
        <v>947</v>
      </c>
      <c r="F1015" s="79">
        <f t="shared" si="81"/>
        <v>2</v>
      </c>
      <c r="G1015" s="97">
        <v>1</v>
      </c>
    </row>
    <row r="1016" spans="1:7" ht="13.5" customHeight="1" thickBot="1">
      <c r="A1016" s="224">
        <f t="shared" si="82"/>
        <v>6650</v>
      </c>
      <c r="B1016" s="227" t="s">
        <v>595</v>
      </c>
      <c r="C1016" s="181"/>
      <c r="D1016" s="181"/>
      <c r="E1016" s="182" t="s">
        <v>947</v>
      </c>
      <c r="F1016" s="182">
        <f>IF(OR(E1016="U16", E1016="S16"),1,IF(E1016="TS",6,2))</f>
        <v>2</v>
      </c>
      <c r="G1016" s="101">
        <v>1</v>
      </c>
    </row>
    <row r="1017" spans="1:7" ht="13.5" customHeight="1" thickBot="1">
      <c r="A1017" s="98">
        <f t="shared" si="82"/>
        <v>6652</v>
      </c>
      <c r="B1017" s="228"/>
      <c r="C1017" s="229"/>
      <c r="D1017" s="229"/>
      <c r="E1017" s="230" t="s">
        <v>145</v>
      </c>
      <c r="F1017" s="230">
        <f>IF(OR(E1017="U16", E1017="S16"),1,IF(E1017="TS",6,2))</f>
        <v>1</v>
      </c>
      <c r="G1017" s="231">
        <v>8</v>
      </c>
    </row>
    <row r="1018" spans="1:7" ht="13.5" customHeight="1">
      <c r="A1018" s="503" t="s">
        <v>721</v>
      </c>
      <c r="B1018" s="504"/>
      <c r="C1018" s="504"/>
      <c r="D1018" s="504"/>
      <c r="E1018" s="504"/>
      <c r="F1018" s="504"/>
      <c r="G1018" s="505"/>
    </row>
    <row r="1019" spans="1:7" ht="13.5" customHeight="1" thickBot="1">
      <c r="A1019" s="98">
        <f>A1017+(F1017*G1017)</f>
        <v>6660</v>
      </c>
      <c r="B1019" s="69" t="s">
        <v>537</v>
      </c>
      <c r="C1019" s="63"/>
      <c r="D1019" s="63"/>
      <c r="E1019" s="79" t="s">
        <v>145</v>
      </c>
      <c r="F1019" s="79">
        <f t="shared" ref="F1019:F1079" si="83">IF(OR(E1019="U16", E1019="S16"),1,IF(E1019="TS",6,2))</f>
        <v>1</v>
      </c>
      <c r="G1019" s="97">
        <v>1</v>
      </c>
    </row>
    <row r="1020" spans="1:7" ht="13.5" customHeight="1">
      <c r="A1020" s="96">
        <f t="shared" si="82"/>
        <v>6661</v>
      </c>
      <c r="B1020" s="69" t="s">
        <v>538</v>
      </c>
      <c r="C1020" s="63"/>
      <c r="D1020" s="63"/>
      <c r="E1020" s="79" t="s">
        <v>145</v>
      </c>
      <c r="F1020" s="79">
        <f t="shared" si="83"/>
        <v>1</v>
      </c>
      <c r="G1020" s="97">
        <v>1</v>
      </c>
    </row>
    <row r="1021" spans="1:7" ht="13.5" customHeight="1">
      <c r="A1021" s="96">
        <f t="shared" si="82"/>
        <v>6662</v>
      </c>
      <c r="B1021" s="69" t="s">
        <v>539</v>
      </c>
      <c r="C1021" s="63"/>
      <c r="D1021" s="63"/>
      <c r="E1021" s="79" t="s">
        <v>145</v>
      </c>
      <c r="F1021" s="79">
        <f t="shared" si="83"/>
        <v>1</v>
      </c>
      <c r="G1021" s="97">
        <v>1</v>
      </c>
    </row>
    <row r="1022" spans="1:7" ht="13.5" customHeight="1">
      <c r="A1022" s="96">
        <f t="shared" si="82"/>
        <v>6663</v>
      </c>
      <c r="B1022" s="69" t="s">
        <v>540</v>
      </c>
      <c r="C1022" s="63"/>
      <c r="D1022" s="63"/>
      <c r="E1022" s="79" t="s">
        <v>145</v>
      </c>
      <c r="F1022" s="79">
        <f t="shared" si="83"/>
        <v>1</v>
      </c>
      <c r="G1022" s="97">
        <v>1</v>
      </c>
    </row>
    <row r="1023" spans="1:7" ht="13.5" customHeight="1">
      <c r="A1023" s="96">
        <f t="shared" si="82"/>
        <v>6664</v>
      </c>
      <c r="B1023" s="69" t="s">
        <v>541</v>
      </c>
      <c r="C1023" s="63"/>
      <c r="D1023" s="63"/>
      <c r="E1023" s="79" t="s">
        <v>145</v>
      </c>
      <c r="F1023" s="79">
        <f t="shared" si="83"/>
        <v>1</v>
      </c>
      <c r="G1023" s="97">
        <v>1</v>
      </c>
    </row>
    <row r="1024" spans="1:7" ht="13.5" customHeight="1">
      <c r="A1024" s="96">
        <f t="shared" si="82"/>
        <v>6665</v>
      </c>
      <c r="B1024" s="69" t="s">
        <v>542</v>
      </c>
      <c r="C1024" s="63"/>
      <c r="D1024" s="63"/>
      <c r="E1024" s="79" t="s">
        <v>145</v>
      </c>
      <c r="F1024" s="79">
        <f t="shared" si="83"/>
        <v>1</v>
      </c>
      <c r="G1024" s="97">
        <v>1</v>
      </c>
    </row>
    <row r="1025" spans="1:7" ht="13.5" customHeight="1">
      <c r="A1025" s="96">
        <f t="shared" si="82"/>
        <v>6666</v>
      </c>
      <c r="B1025" s="69" t="s">
        <v>543</v>
      </c>
      <c r="C1025" s="63"/>
      <c r="D1025" s="63"/>
      <c r="E1025" s="79" t="s">
        <v>145</v>
      </c>
      <c r="F1025" s="79">
        <f t="shared" si="83"/>
        <v>1</v>
      </c>
      <c r="G1025" s="97">
        <v>1</v>
      </c>
    </row>
    <row r="1026" spans="1:7" ht="13.5" customHeight="1">
      <c r="A1026" s="96">
        <f t="shared" si="82"/>
        <v>6667</v>
      </c>
      <c r="B1026" s="69" t="s">
        <v>544</v>
      </c>
      <c r="C1026" s="63"/>
      <c r="D1026" s="63"/>
      <c r="E1026" s="79" t="s">
        <v>145</v>
      </c>
      <c r="F1026" s="79">
        <f t="shared" si="83"/>
        <v>1</v>
      </c>
      <c r="G1026" s="97">
        <v>1</v>
      </c>
    </row>
    <row r="1027" spans="1:7" ht="13.5" customHeight="1">
      <c r="A1027" s="96">
        <f t="shared" si="82"/>
        <v>6668</v>
      </c>
      <c r="B1027" s="69" t="s">
        <v>545</v>
      </c>
      <c r="C1027" s="63"/>
      <c r="D1027" s="63"/>
      <c r="E1027" s="79" t="s">
        <v>145</v>
      </c>
      <c r="F1027" s="79">
        <f t="shared" si="83"/>
        <v>1</v>
      </c>
      <c r="G1027" s="97">
        <v>1</v>
      </c>
    </row>
    <row r="1028" spans="1:7" ht="13.5" customHeight="1">
      <c r="A1028" s="96">
        <f t="shared" si="82"/>
        <v>6669</v>
      </c>
      <c r="B1028" s="69" t="s">
        <v>546</v>
      </c>
      <c r="C1028" s="63"/>
      <c r="D1028" s="63"/>
      <c r="E1028" s="79" t="s">
        <v>145</v>
      </c>
      <c r="F1028" s="79">
        <f t="shared" si="83"/>
        <v>1</v>
      </c>
      <c r="G1028" s="97">
        <v>1</v>
      </c>
    </row>
    <row r="1029" spans="1:7" ht="13.5" customHeight="1">
      <c r="A1029" s="96">
        <f t="shared" si="82"/>
        <v>6670</v>
      </c>
      <c r="B1029" s="69" t="s">
        <v>547</v>
      </c>
      <c r="C1029" s="63"/>
      <c r="D1029" s="63"/>
      <c r="E1029" s="79" t="s">
        <v>145</v>
      </c>
      <c r="F1029" s="79">
        <f t="shared" si="83"/>
        <v>1</v>
      </c>
      <c r="G1029" s="97">
        <v>1</v>
      </c>
    </row>
    <row r="1030" spans="1:7" ht="13.5" customHeight="1">
      <c r="A1030" s="96">
        <f t="shared" si="82"/>
        <v>6671</v>
      </c>
      <c r="B1030" s="69" t="s">
        <v>548</v>
      </c>
      <c r="C1030" s="63"/>
      <c r="D1030" s="63"/>
      <c r="E1030" s="79" t="s">
        <v>145</v>
      </c>
      <c r="F1030" s="79">
        <f t="shared" si="83"/>
        <v>1</v>
      </c>
      <c r="G1030" s="97">
        <v>1</v>
      </c>
    </row>
    <row r="1031" spans="1:7" ht="13.5" customHeight="1">
      <c r="A1031" s="96">
        <f t="shared" si="82"/>
        <v>6672</v>
      </c>
      <c r="B1031" s="69" t="s">
        <v>549</v>
      </c>
      <c r="C1031" s="63"/>
      <c r="D1031" s="63"/>
      <c r="E1031" s="79" t="s">
        <v>145</v>
      </c>
      <c r="F1031" s="79">
        <f t="shared" si="83"/>
        <v>1</v>
      </c>
      <c r="G1031" s="97">
        <v>1</v>
      </c>
    </row>
    <row r="1032" spans="1:7" ht="13.5" customHeight="1">
      <c r="A1032" s="96">
        <f t="shared" si="82"/>
        <v>6673</v>
      </c>
      <c r="B1032" s="69" t="s">
        <v>550</v>
      </c>
      <c r="C1032" s="63"/>
      <c r="D1032" s="63"/>
      <c r="E1032" s="79" t="s">
        <v>145</v>
      </c>
      <c r="F1032" s="79">
        <f t="shared" si="83"/>
        <v>1</v>
      </c>
      <c r="G1032" s="97">
        <v>1</v>
      </c>
    </row>
    <row r="1033" spans="1:7" ht="13.5" customHeight="1">
      <c r="A1033" s="96">
        <f t="shared" si="82"/>
        <v>6674</v>
      </c>
      <c r="B1033" s="69" t="s">
        <v>551</v>
      </c>
      <c r="C1033" s="63"/>
      <c r="D1033" s="63"/>
      <c r="E1033" s="79" t="s">
        <v>145</v>
      </c>
      <c r="F1033" s="79">
        <f t="shared" si="83"/>
        <v>1</v>
      </c>
      <c r="G1033" s="97">
        <v>1</v>
      </c>
    </row>
    <row r="1034" spans="1:7" ht="13.5" customHeight="1">
      <c r="A1034" s="96">
        <f t="shared" si="82"/>
        <v>6675</v>
      </c>
      <c r="B1034" s="69" t="s">
        <v>552</v>
      </c>
      <c r="C1034" s="63"/>
      <c r="D1034" s="63"/>
      <c r="E1034" s="79" t="s">
        <v>145</v>
      </c>
      <c r="F1034" s="79">
        <f t="shared" si="83"/>
        <v>1</v>
      </c>
      <c r="G1034" s="97">
        <v>1</v>
      </c>
    </row>
    <row r="1035" spans="1:7" ht="13.5" customHeight="1">
      <c r="A1035" s="96">
        <f t="shared" si="82"/>
        <v>6676</v>
      </c>
      <c r="B1035" s="69" t="s">
        <v>553</v>
      </c>
      <c r="C1035" s="63"/>
      <c r="D1035" s="63"/>
      <c r="E1035" s="79" t="s">
        <v>145</v>
      </c>
      <c r="F1035" s="79">
        <f t="shared" si="83"/>
        <v>1</v>
      </c>
      <c r="G1035" s="97">
        <v>1</v>
      </c>
    </row>
    <row r="1036" spans="1:7" ht="13.5" customHeight="1">
      <c r="A1036" s="96">
        <f t="shared" si="82"/>
        <v>6677</v>
      </c>
      <c r="B1036" s="69" t="s">
        <v>554</v>
      </c>
      <c r="C1036" s="63"/>
      <c r="D1036" s="63"/>
      <c r="E1036" s="79" t="s">
        <v>145</v>
      </c>
      <c r="F1036" s="79">
        <f t="shared" si="83"/>
        <v>1</v>
      </c>
      <c r="G1036" s="97">
        <v>1</v>
      </c>
    </row>
    <row r="1037" spans="1:7" ht="12.75" customHeight="1">
      <c r="A1037" s="96">
        <f t="shared" si="82"/>
        <v>6678</v>
      </c>
      <c r="B1037" s="69" t="s">
        <v>555</v>
      </c>
      <c r="C1037" s="63"/>
      <c r="D1037" s="63"/>
      <c r="E1037" s="79" t="s">
        <v>145</v>
      </c>
      <c r="F1037" s="79">
        <f t="shared" si="83"/>
        <v>1</v>
      </c>
      <c r="G1037" s="97">
        <v>1</v>
      </c>
    </row>
    <row r="1038" spans="1:7" ht="13.5" customHeight="1">
      <c r="A1038" s="96">
        <f t="shared" si="82"/>
        <v>6679</v>
      </c>
      <c r="B1038" s="69" t="s">
        <v>556</v>
      </c>
      <c r="C1038" s="63"/>
      <c r="D1038" s="63"/>
      <c r="E1038" s="79" t="s">
        <v>145</v>
      </c>
      <c r="F1038" s="79">
        <f t="shared" si="83"/>
        <v>1</v>
      </c>
      <c r="G1038" s="97">
        <v>1</v>
      </c>
    </row>
    <row r="1039" spans="1:7" ht="13.5" customHeight="1">
      <c r="A1039" s="96">
        <f t="shared" si="82"/>
        <v>6680</v>
      </c>
      <c r="B1039" s="69" t="s">
        <v>557</v>
      </c>
      <c r="C1039" s="63"/>
      <c r="D1039" s="63"/>
      <c r="E1039" s="79" t="s">
        <v>145</v>
      </c>
      <c r="F1039" s="79">
        <f t="shared" si="83"/>
        <v>1</v>
      </c>
      <c r="G1039" s="97">
        <v>1</v>
      </c>
    </row>
    <row r="1040" spans="1:7" ht="13.5" customHeight="1">
      <c r="A1040" s="96">
        <f t="shared" si="82"/>
        <v>6681</v>
      </c>
      <c r="B1040" s="69" t="s">
        <v>558</v>
      </c>
      <c r="C1040" s="63"/>
      <c r="D1040" s="63"/>
      <c r="E1040" s="79" t="s">
        <v>145</v>
      </c>
      <c r="F1040" s="79">
        <f t="shared" si="83"/>
        <v>1</v>
      </c>
      <c r="G1040" s="97">
        <v>1</v>
      </c>
    </row>
    <row r="1041" spans="1:7" ht="13.5" customHeight="1">
      <c r="A1041" s="96">
        <f t="shared" si="82"/>
        <v>6682</v>
      </c>
      <c r="B1041" s="69" t="s">
        <v>559</v>
      </c>
      <c r="C1041" s="63"/>
      <c r="D1041" s="63"/>
      <c r="E1041" s="79" t="s">
        <v>145</v>
      </c>
      <c r="F1041" s="79">
        <f t="shared" si="83"/>
        <v>1</v>
      </c>
      <c r="G1041" s="97">
        <v>1</v>
      </c>
    </row>
    <row r="1042" spans="1:7" ht="13.5" customHeight="1">
      <c r="A1042" s="96">
        <f t="shared" si="82"/>
        <v>6683</v>
      </c>
      <c r="B1042" s="69" t="s">
        <v>560</v>
      </c>
      <c r="C1042" s="63"/>
      <c r="D1042" s="63"/>
      <c r="E1042" s="79" t="s">
        <v>145</v>
      </c>
      <c r="F1042" s="79">
        <f t="shared" si="83"/>
        <v>1</v>
      </c>
      <c r="G1042" s="97">
        <v>1</v>
      </c>
    </row>
    <row r="1043" spans="1:7" ht="13.5" customHeight="1">
      <c r="A1043" s="96">
        <f t="shared" si="82"/>
        <v>6684</v>
      </c>
      <c r="B1043" s="69" t="s">
        <v>561</v>
      </c>
      <c r="C1043" s="63"/>
      <c r="D1043" s="63"/>
      <c r="E1043" s="79" t="s">
        <v>145</v>
      </c>
      <c r="F1043" s="79">
        <f t="shared" si="83"/>
        <v>1</v>
      </c>
      <c r="G1043" s="97">
        <v>1</v>
      </c>
    </row>
    <row r="1044" spans="1:7" ht="13.5" customHeight="1">
      <c r="A1044" s="96">
        <f t="shared" si="82"/>
        <v>6685</v>
      </c>
      <c r="B1044" s="69" t="s">
        <v>562</v>
      </c>
      <c r="C1044" s="63"/>
      <c r="D1044" s="63"/>
      <c r="E1044" s="79" t="s">
        <v>145</v>
      </c>
      <c r="F1044" s="79">
        <f t="shared" si="83"/>
        <v>1</v>
      </c>
      <c r="G1044" s="97">
        <v>1</v>
      </c>
    </row>
    <row r="1045" spans="1:7" ht="13.5" customHeight="1">
      <c r="A1045" s="96">
        <f t="shared" si="82"/>
        <v>6686</v>
      </c>
      <c r="B1045" s="69" t="s">
        <v>563</v>
      </c>
      <c r="C1045" s="63"/>
      <c r="D1045" s="63"/>
      <c r="E1045" s="79" t="s">
        <v>145</v>
      </c>
      <c r="F1045" s="79">
        <f t="shared" si="83"/>
        <v>1</v>
      </c>
      <c r="G1045" s="97">
        <v>1</v>
      </c>
    </row>
    <row r="1046" spans="1:7" ht="13.5" customHeight="1">
      <c r="A1046" s="96">
        <f t="shared" si="82"/>
        <v>6687</v>
      </c>
      <c r="B1046" s="69" t="s">
        <v>564</v>
      </c>
      <c r="C1046" s="63"/>
      <c r="D1046" s="63"/>
      <c r="E1046" s="79" t="s">
        <v>145</v>
      </c>
      <c r="F1046" s="79">
        <f t="shared" si="83"/>
        <v>1</v>
      </c>
      <c r="G1046" s="97">
        <v>1</v>
      </c>
    </row>
    <row r="1047" spans="1:7" ht="13.5" customHeight="1">
      <c r="A1047" s="96">
        <f t="shared" si="82"/>
        <v>6688</v>
      </c>
      <c r="B1047" s="69" t="s">
        <v>565</v>
      </c>
      <c r="C1047" s="63"/>
      <c r="D1047" s="63"/>
      <c r="E1047" s="79" t="s">
        <v>145</v>
      </c>
      <c r="F1047" s="79">
        <f t="shared" si="83"/>
        <v>1</v>
      </c>
      <c r="G1047" s="97">
        <v>1</v>
      </c>
    </row>
    <row r="1048" spans="1:7" ht="14.25" customHeight="1">
      <c r="A1048" s="96">
        <f t="shared" si="82"/>
        <v>6689</v>
      </c>
      <c r="B1048" s="69" t="s">
        <v>566</v>
      </c>
      <c r="C1048" s="63"/>
      <c r="D1048" s="63"/>
      <c r="E1048" s="79" t="s">
        <v>145</v>
      </c>
      <c r="F1048" s="79">
        <f t="shared" si="83"/>
        <v>1</v>
      </c>
      <c r="G1048" s="97">
        <v>1</v>
      </c>
    </row>
    <row r="1049" spans="1:7" ht="15" customHeight="1">
      <c r="A1049" s="96">
        <f t="shared" si="82"/>
        <v>6690</v>
      </c>
      <c r="B1049" s="69"/>
      <c r="C1049" s="63"/>
      <c r="D1049" s="63"/>
      <c r="E1049" s="79" t="s">
        <v>145</v>
      </c>
      <c r="F1049" s="79">
        <f t="shared" si="83"/>
        <v>1</v>
      </c>
      <c r="G1049" s="97">
        <v>1</v>
      </c>
    </row>
    <row r="1050" spans="1:7" ht="13.5" customHeight="1">
      <c r="A1050" s="96">
        <f t="shared" si="82"/>
        <v>6691</v>
      </c>
      <c r="B1050" s="69"/>
      <c r="C1050" s="63"/>
      <c r="D1050" s="63"/>
      <c r="E1050" s="79" t="s">
        <v>145</v>
      </c>
      <c r="F1050" s="79">
        <f t="shared" si="83"/>
        <v>1</v>
      </c>
      <c r="G1050" s="97">
        <v>1</v>
      </c>
    </row>
    <row r="1051" spans="1:7" ht="13.5" customHeight="1">
      <c r="A1051" s="96">
        <f t="shared" si="82"/>
        <v>6692</v>
      </c>
      <c r="B1051" s="69" t="s">
        <v>567</v>
      </c>
      <c r="C1051" s="63"/>
      <c r="D1051" s="63"/>
      <c r="E1051" s="79" t="s">
        <v>145</v>
      </c>
      <c r="F1051" s="79">
        <f t="shared" si="83"/>
        <v>1</v>
      </c>
      <c r="G1051" s="97">
        <v>1</v>
      </c>
    </row>
    <row r="1052" spans="1:7" ht="13.5" customHeight="1">
      <c r="A1052" s="96">
        <f t="shared" si="82"/>
        <v>6693</v>
      </c>
      <c r="B1052" s="69" t="s">
        <v>568</v>
      </c>
      <c r="C1052" s="63"/>
      <c r="D1052" s="63"/>
      <c r="E1052" s="79" t="s">
        <v>145</v>
      </c>
      <c r="F1052" s="79">
        <f t="shared" si="83"/>
        <v>1</v>
      </c>
      <c r="G1052" s="97">
        <v>1</v>
      </c>
    </row>
    <row r="1053" spans="1:7" ht="13.5" customHeight="1">
      <c r="A1053" s="96">
        <f t="shared" si="82"/>
        <v>6694</v>
      </c>
      <c r="B1053" s="69" t="s">
        <v>569</v>
      </c>
      <c r="C1053" s="63"/>
      <c r="D1053" s="63"/>
      <c r="E1053" s="79" t="s">
        <v>145</v>
      </c>
      <c r="F1053" s="79">
        <f t="shared" si="83"/>
        <v>1</v>
      </c>
      <c r="G1053" s="97">
        <v>1</v>
      </c>
    </row>
    <row r="1054" spans="1:7" ht="13.5" customHeight="1">
      <c r="A1054" s="96">
        <f t="shared" si="82"/>
        <v>6695</v>
      </c>
      <c r="B1054" s="69" t="s">
        <v>570</v>
      </c>
      <c r="C1054" s="63"/>
      <c r="D1054" s="63"/>
      <c r="E1054" s="79" t="s">
        <v>145</v>
      </c>
      <c r="F1054" s="79">
        <f t="shared" si="83"/>
        <v>1</v>
      </c>
      <c r="G1054" s="97">
        <v>1</v>
      </c>
    </row>
    <row r="1055" spans="1:7" ht="13.5" customHeight="1">
      <c r="A1055" s="96">
        <f t="shared" si="82"/>
        <v>6696</v>
      </c>
      <c r="B1055" s="69" t="s">
        <v>571</v>
      </c>
      <c r="C1055" s="63"/>
      <c r="D1055" s="63"/>
      <c r="E1055" s="79" t="s">
        <v>145</v>
      </c>
      <c r="F1055" s="79">
        <f t="shared" si="83"/>
        <v>1</v>
      </c>
      <c r="G1055" s="97">
        <v>1</v>
      </c>
    </row>
    <row r="1056" spans="1:7" ht="13.5" customHeight="1">
      <c r="A1056" s="96">
        <f t="shared" si="82"/>
        <v>6697</v>
      </c>
      <c r="B1056" s="69" t="s">
        <v>572</v>
      </c>
      <c r="C1056" s="63"/>
      <c r="D1056" s="63"/>
      <c r="E1056" s="79" t="s">
        <v>145</v>
      </c>
      <c r="F1056" s="79">
        <f t="shared" si="83"/>
        <v>1</v>
      </c>
      <c r="G1056" s="97">
        <v>1</v>
      </c>
    </row>
    <row r="1057" spans="1:7" ht="13.5" customHeight="1">
      <c r="A1057" s="96">
        <f t="shared" si="82"/>
        <v>6698</v>
      </c>
      <c r="B1057" s="69"/>
      <c r="C1057" s="63"/>
      <c r="D1057" s="63"/>
      <c r="E1057" s="79" t="s">
        <v>145</v>
      </c>
      <c r="F1057" s="79">
        <f t="shared" si="83"/>
        <v>1</v>
      </c>
      <c r="G1057" s="97">
        <v>1</v>
      </c>
    </row>
    <row r="1058" spans="1:7" ht="13.5" customHeight="1">
      <c r="A1058" s="96">
        <f t="shared" si="82"/>
        <v>6699</v>
      </c>
      <c r="B1058" s="69"/>
      <c r="C1058" s="63"/>
      <c r="D1058" s="63"/>
      <c r="E1058" s="79" t="s">
        <v>145</v>
      </c>
      <c r="F1058" s="79">
        <f t="shared" si="83"/>
        <v>1</v>
      </c>
      <c r="G1058" s="97">
        <v>1</v>
      </c>
    </row>
    <row r="1059" spans="1:7" ht="13.5" customHeight="1">
      <c r="A1059" s="96">
        <f t="shared" si="82"/>
        <v>6700</v>
      </c>
      <c r="B1059" s="69" t="s">
        <v>573</v>
      </c>
      <c r="C1059" s="63"/>
      <c r="D1059" s="63"/>
      <c r="E1059" s="79" t="s">
        <v>145</v>
      </c>
      <c r="F1059" s="79">
        <f t="shared" si="83"/>
        <v>1</v>
      </c>
      <c r="G1059" s="97">
        <v>1</v>
      </c>
    </row>
    <row r="1060" spans="1:7" ht="13.5" customHeight="1">
      <c r="A1060" s="96">
        <f t="shared" si="82"/>
        <v>6701</v>
      </c>
      <c r="B1060" s="69" t="s">
        <v>574</v>
      </c>
      <c r="C1060" s="63"/>
      <c r="D1060" s="63"/>
      <c r="E1060" s="79" t="s">
        <v>145</v>
      </c>
      <c r="F1060" s="79">
        <f t="shared" si="83"/>
        <v>1</v>
      </c>
      <c r="G1060" s="97">
        <v>1</v>
      </c>
    </row>
    <row r="1061" spans="1:7" ht="13.5" customHeight="1">
      <c r="A1061" s="96">
        <f t="shared" si="82"/>
        <v>6702</v>
      </c>
      <c r="B1061" s="69" t="s">
        <v>575</v>
      </c>
      <c r="C1061" s="63"/>
      <c r="D1061" s="63"/>
      <c r="E1061" s="79" t="s">
        <v>145</v>
      </c>
      <c r="F1061" s="79">
        <f t="shared" si="83"/>
        <v>1</v>
      </c>
      <c r="G1061" s="97">
        <v>1</v>
      </c>
    </row>
    <row r="1062" spans="1:7" ht="13.5" customHeight="1">
      <c r="A1062" s="96">
        <f t="shared" si="82"/>
        <v>6703</v>
      </c>
      <c r="B1062" s="69" t="s">
        <v>576</v>
      </c>
      <c r="C1062" s="63"/>
      <c r="D1062" s="63"/>
      <c r="E1062" s="79" t="s">
        <v>145</v>
      </c>
      <c r="F1062" s="79">
        <f t="shared" si="83"/>
        <v>1</v>
      </c>
      <c r="G1062" s="97">
        <v>1</v>
      </c>
    </row>
    <row r="1063" spans="1:7" ht="13.5" customHeight="1">
      <c r="A1063" s="96">
        <f t="shared" si="82"/>
        <v>6704</v>
      </c>
      <c r="B1063" s="69" t="s">
        <v>577</v>
      </c>
      <c r="C1063" s="63"/>
      <c r="D1063" s="63"/>
      <c r="E1063" s="79" t="s">
        <v>145</v>
      </c>
      <c r="F1063" s="79">
        <f t="shared" si="83"/>
        <v>1</v>
      </c>
      <c r="G1063" s="97">
        <v>1</v>
      </c>
    </row>
    <row r="1064" spans="1:7" ht="13.5" customHeight="1">
      <c r="A1064" s="96">
        <f t="shared" si="82"/>
        <v>6705</v>
      </c>
      <c r="B1064" s="69" t="s">
        <v>578</v>
      </c>
      <c r="C1064" s="63"/>
      <c r="D1064" s="63"/>
      <c r="E1064" s="79" t="s">
        <v>145</v>
      </c>
      <c r="F1064" s="79">
        <f t="shared" si="83"/>
        <v>1</v>
      </c>
      <c r="G1064" s="97">
        <v>1</v>
      </c>
    </row>
    <row r="1065" spans="1:7" ht="13.5" customHeight="1">
      <c r="A1065" s="96">
        <f t="shared" si="82"/>
        <v>6706</v>
      </c>
      <c r="B1065" s="69"/>
      <c r="C1065" s="63"/>
      <c r="D1065" s="63"/>
      <c r="E1065" s="79" t="s">
        <v>948</v>
      </c>
      <c r="F1065" s="79">
        <f t="shared" si="83"/>
        <v>1</v>
      </c>
      <c r="G1065" s="97">
        <v>1</v>
      </c>
    </row>
    <row r="1066" spans="1:7" ht="13.5" customHeight="1">
      <c r="A1066" s="96">
        <f t="shared" si="82"/>
        <v>6707</v>
      </c>
      <c r="B1066" s="69"/>
      <c r="C1066" s="63"/>
      <c r="D1066" s="63"/>
      <c r="E1066" s="79" t="s">
        <v>145</v>
      </c>
      <c r="F1066" s="79">
        <f t="shared" si="83"/>
        <v>1</v>
      </c>
      <c r="G1066" s="97">
        <v>1</v>
      </c>
    </row>
    <row r="1067" spans="1:7" ht="13.5" customHeight="1">
      <c r="A1067" s="96">
        <f t="shared" si="82"/>
        <v>6708</v>
      </c>
      <c r="B1067" s="69" t="s">
        <v>579</v>
      </c>
      <c r="C1067" s="63"/>
      <c r="D1067" s="63"/>
      <c r="E1067" s="79" t="s">
        <v>947</v>
      </c>
      <c r="F1067" s="79">
        <f t="shared" si="83"/>
        <v>2</v>
      </c>
      <c r="G1067" s="97">
        <v>1</v>
      </c>
    </row>
    <row r="1068" spans="1:7" ht="13.5" customHeight="1">
      <c r="A1068" s="96">
        <f t="shared" si="82"/>
        <v>6710</v>
      </c>
      <c r="B1068" s="69" t="s">
        <v>580</v>
      </c>
      <c r="C1068" s="63"/>
      <c r="D1068" s="63"/>
      <c r="E1068" s="79" t="s">
        <v>947</v>
      </c>
      <c r="F1068" s="79">
        <f t="shared" si="83"/>
        <v>2</v>
      </c>
      <c r="G1068" s="97">
        <v>1</v>
      </c>
    </row>
    <row r="1069" spans="1:7" ht="13.5" customHeight="1">
      <c r="A1069" s="96">
        <f t="shared" si="82"/>
        <v>6712</v>
      </c>
      <c r="B1069" s="69" t="s">
        <v>581</v>
      </c>
      <c r="C1069" s="63"/>
      <c r="D1069" s="63"/>
      <c r="E1069" s="79" t="s">
        <v>947</v>
      </c>
      <c r="F1069" s="79">
        <f t="shared" si="83"/>
        <v>2</v>
      </c>
      <c r="G1069" s="97">
        <v>1</v>
      </c>
    </row>
    <row r="1070" spans="1:7" ht="13.5" customHeight="1">
      <c r="A1070" s="96">
        <f t="shared" si="82"/>
        <v>6714</v>
      </c>
      <c r="B1070" s="69" t="s">
        <v>582</v>
      </c>
      <c r="C1070" s="63"/>
      <c r="D1070" s="63"/>
      <c r="E1070" s="79" t="s">
        <v>947</v>
      </c>
      <c r="F1070" s="79">
        <f t="shared" si="83"/>
        <v>2</v>
      </c>
      <c r="G1070" s="97">
        <v>1</v>
      </c>
    </row>
    <row r="1071" spans="1:7" ht="13.5" customHeight="1">
      <c r="A1071" s="96">
        <f t="shared" si="82"/>
        <v>6716</v>
      </c>
      <c r="B1071" s="69" t="s">
        <v>583</v>
      </c>
      <c r="C1071" s="63"/>
      <c r="D1071" s="63"/>
      <c r="E1071" s="79" t="s">
        <v>947</v>
      </c>
      <c r="F1071" s="79">
        <f t="shared" si="83"/>
        <v>2</v>
      </c>
      <c r="G1071" s="97">
        <v>1</v>
      </c>
    </row>
    <row r="1072" spans="1:7" ht="13.5" customHeight="1">
      <c r="A1072" s="96">
        <f t="shared" si="82"/>
        <v>6718</v>
      </c>
      <c r="B1072" s="69" t="s">
        <v>584</v>
      </c>
      <c r="C1072" s="63"/>
      <c r="D1072" s="63"/>
      <c r="E1072" s="79" t="s">
        <v>947</v>
      </c>
      <c r="F1072" s="79">
        <f t="shared" si="83"/>
        <v>2</v>
      </c>
      <c r="G1072" s="97">
        <v>1</v>
      </c>
    </row>
    <row r="1073" spans="1:7" ht="13.5" customHeight="1">
      <c r="A1073" s="96">
        <f t="shared" si="82"/>
        <v>6720</v>
      </c>
      <c r="B1073" s="69" t="s">
        <v>585</v>
      </c>
      <c r="C1073" s="63"/>
      <c r="D1073" s="63"/>
      <c r="E1073" s="79" t="s">
        <v>947</v>
      </c>
      <c r="F1073" s="79">
        <f t="shared" si="83"/>
        <v>2</v>
      </c>
      <c r="G1073" s="97">
        <v>1</v>
      </c>
    </row>
    <row r="1074" spans="1:7" ht="13.5" customHeight="1">
      <c r="A1074" s="96">
        <f t="shared" si="82"/>
        <v>6722</v>
      </c>
      <c r="B1074" s="69" t="s">
        <v>586</v>
      </c>
      <c r="C1074" s="63"/>
      <c r="D1074" s="63"/>
      <c r="E1074" s="79" t="s">
        <v>947</v>
      </c>
      <c r="F1074" s="79">
        <f t="shared" si="83"/>
        <v>2</v>
      </c>
      <c r="G1074" s="97">
        <v>1</v>
      </c>
    </row>
    <row r="1075" spans="1:7" ht="13.5" customHeight="1">
      <c r="A1075" s="96">
        <f t="shared" ref="A1075:A1094" si="84">A1074+(F1074*G1074)</f>
        <v>6724</v>
      </c>
      <c r="B1075" s="69" t="s">
        <v>587</v>
      </c>
      <c r="C1075" s="63"/>
      <c r="D1075" s="63"/>
      <c r="E1075" s="79" t="s">
        <v>145</v>
      </c>
      <c r="F1075" s="79">
        <f t="shared" si="83"/>
        <v>1</v>
      </c>
      <c r="G1075" s="97">
        <v>1</v>
      </c>
    </row>
    <row r="1076" spans="1:7" ht="13.5" customHeight="1">
      <c r="A1076" s="96">
        <f t="shared" si="84"/>
        <v>6725</v>
      </c>
      <c r="B1076" s="69" t="s">
        <v>588</v>
      </c>
      <c r="C1076" s="63"/>
      <c r="D1076" s="63"/>
      <c r="E1076" s="79" t="s">
        <v>145</v>
      </c>
      <c r="F1076" s="79">
        <f t="shared" si="83"/>
        <v>1</v>
      </c>
      <c r="G1076" s="97">
        <v>1</v>
      </c>
    </row>
    <row r="1077" spans="1:7" ht="13.5" customHeight="1">
      <c r="A1077" s="96">
        <f t="shared" si="84"/>
        <v>6726</v>
      </c>
      <c r="B1077" s="69" t="s">
        <v>589</v>
      </c>
      <c r="C1077" s="63"/>
      <c r="D1077" s="63"/>
      <c r="E1077" s="79" t="s">
        <v>145</v>
      </c>
      <c r="F1077" s="79">
        <f t="shared" si="83"/>
        <v>1</v>
      </c>
      <c r="G1077" s="97">
        <v>1</v>
      </c>
    </row>
    <row r="1078" spans="1:7" ht="13.5" customHeight="1">
      <c r="A1078" s="96">
        <f t="shared" si="84"/>
        <v>6727</v>
      </c>
      <c r="B1078" s="69" t="s">
        <v>590</v>
      </c>
      <c r="C1078" s="63"/>
      <c r="D1078" s="63"/>
      <c r="E1078" s="79" t="s">
        <v>145</v>
      </c>
      <c r="F1078" s="79">
        <f t="shared" si="83"/>
        <v>1</v>
      </c>
      <c r="G1078" s="97">
        <v>1</v>
      </c>
    </row>
    <row r="1079" spans="1:7" ht="13.5" customHeight="1">
      <c r="A1079" s="96">
        <f t="shared" si="84"/>
        <v>6728</v>
      </c>
      <c r="B1079" s="69" t="s">
        <v>591</v>
      </c>
      <c r="C1079" s="63"/>
      <c r="D1079" s="63"/>
      <c r="E1079" s="79" t="s">
        <v>145</v>
      </c>
      <c r="F1079" s="79">
        <f t="shared" si="83"/>
        <v>1</v>
      </c>
      <c r="G1079" s="97">
        <v>1</v>
      </c>
    </row>
    <row r="1080" spans="1:7" ht="13.5" customHeight="1">
      <c r="A1080" s="96">
        <f t="shared" si="84"/>
        <v>6729</v>
      </c>
      <c r="B1080" s="69" t="s">
        <v>591</v>
      </c>
      <c r="C1080" s="63"/>
      <c r="D1080" s="63"/>
      <c r="E1080" s="79" t="s">
        <v>145</v>
      </c>
      <c r="F1080" s="79">
        <f t="shared" ref="F1080:F1085" si="85">IF(OR(E1080="U16", E1080="S16"),1,IF(E1080="TS",6,2))</f>
        <v>1</v>
      </c>
      <c r="G1080" s="97">
        <v>1</v>
      </c>
    </row>
    <row r="1081" spans="1:7" ht="13.5" customHeight="1">
      <c r="A1081" s="96">
        <f t="shared" si="84"/>
        <v>6730</v>
      </c>
      <c r="B1081" s="69" t="s">
        <v>592</v>
      </c>
      <c r="C1081" s="63"/>
      <c r="D1081" s="63"/>
      <c r="E1081" s="79" t="s">
        <v>947</v>
      </c>
      <c r="F1081" s="79">
        <f t="shared" si="85"/>
        <v>2</v>
      </c>
      <c r="G1081" s="97">
        <v>1</v>
      </c>
    </row>
    <row r="1082" spans="1:7" ht="13.5" customHeight="1">
      <c r="A1082" s="96">
        <f t="shared" si="84"/>
        <v>6732</v>
      </c>
      <c r="B1082" s="69" t="s">
        <v>593</v>
      </c>
      <c r="C1082" s="63"/>
      <c r="D1082" s="63"/>
      <c r="E1082" s="79" t="s">
        <v>947</v>
      </c>
      <c r="F1082" s="79">
        <f t="shared" si="85"/>
        <v>2</v>
      </c>
      <c r="G1082" s="97">
        <v>1</v>
      </c>
    </row>
    <row r="1083" spans="1:7" ht="13.5" customHeight="1">
      <c r="A1083" s="96">
        <f t="shared" si="84"/>
        <v>6734</v>
      </c>
      <c r="B1083" s="69" t="s">
        <v>594</v>
      </c>
      <c r="C1083" s="63"/>
      <c r="D1083" s="63"/>
      <c r="E1083" s="79" t="s">
        <v>947</v>
      </c>
      <c r="F1083" s="79">
        <f t="shared" si="85"/>
        <v>2</v>
      </c>
      <c r="G1083" s="97">
        <v>1</v>
      </c>
    </row>
    <row r="1084" spans="1:7" ht="13.5" customHeight="1">
      <c r="A1084" s="96">
        <f t="shared" si="84"/>
        <v>6736</v>
      </c>
      <c r="B1084" s="69" t="s">
        <v>595</v>
      </c>
      <c r="C1084" s="63"/>
      <c r="D1084" s="63"/>
      <c r="E1084" s="79" t="s">
        <v>947</v>
      </c>
      <c r="F1084" s="79">
        <f t="shared" si="85"/>
        <v>2</v>
      </c>
      <c r="G1084" s="97">
        <v>1</v>
      </c>
    </row>
    <row r="1085" spans="1:7" ht="13.5" customHeight="1" thickBot="1">
      <c r="A1085" s="98">
        <f t="shared" si="84"/>
        <v>6738</v>
      </c>
      <c r="B1085" s="183"/>
      <c r="C1085" s="181"/>
      <c r="D1085" s="181"/>
      <c r="E1085" s="182" t="s">
        <v>145</v>
      </c>
      <c r="F1085" s="182">
        <f t="shared" si="85"/>
        <v>1</v>
      </c>
      <c r="G1085" s="101">
        <v>8</v>
      </c>
    </row>
    <row r="1086" spans="1:7" ht="13.5" customHeight="1">
      <c r="A1086" s="62">
        <f t="shared" si="84"/>
        <v>6746</v>
      </c>
      <c r="B1086" s="65" t="s">
        <v>1607</v>
      </c>
      <c r="C1086" s="62"/>
      <c r="D1086" s="62"/>
      <c r="E1086" s="176" t="s">
        <v>145</v>
      </c>
      <c r="F1086" s="176">
        <f t="shared" ref="F1086:F1094" si="86">IF(OR(E1086="U16", E1086="S16"),1,IF(E1086="TS",6,2))</f>
        <v>1</v>
      </c>
      <c r="G1086" s="63">
        <v>2</v>
      </c>
    </row>
    <row r="1087" spans="1:7" ht="12.75" customHeight="1">
      <c r="A1087" s="62">
        <f t="shared" si="84"/>
        <v>6748</v>
      </c>
      <c r="B1087" s="65" t="s">
        <v>1606</v>
      </c>
      <c r="C1087" s="63"/>
      <c r="D1087" s="63"/>
      <c r="E1087" s="79" t="s">
        <v>145</v>
      </c>
      <c r="F1087" s="79">
        <f t="shared" si="86"/>
        <v>1</v>
      </c>
      <c r="G1087" s="63">
        <v>1</v>
      </c>
    </row>
    <row r="1088" spans="1:7" ht="13.5" customHeight="1">
      <c r="A1088" s="62">
        <f t="shared" si="84"/>
        <v>6749</v>
      </c>
      <c r="B1088" s="65" t="s">
        <v>41</v>
      </c>
      <c r="C1088" s="63"/>
      <c r="D1088" s="63"/>
      <c r="E1088" s="79" t="s">
        <v>145</v>
      </c>
      <c r="F1088" s="79">
        <f t="shared" si="86"/>
        <v>1</v>
      </c>
      <c r="G1088" s="63">
        <v>1</v>
      </c>
    </row>
    <row r="1089" spans="1:8" ht="13.5" customHeight="1">
      <c r="A1089" s="62">
        <f t="shared" si="84"/>
        <v>6750</v>
      </c>
      <c r="B1089" s="65" t="s">
        <v>41</v>
      </c>
      <c r="C1089" s="63"/>
      <c r="D1089" s="63"/>
      <c r="E1089" s="79" t="s">
        <v>145</v>
      </c>
      <c r="F1089" s="79">
        <f t="shared" si="86"/>
        <v>1</v>
      </c>
      <c r="G1089" s="63">
        <v>1</v>
      </c>
    </row>
    <row r="1090" spans="1:8" ht="13.5" customHeight="1">
      <c r="A1090" s="62">
        <f t="shared" si="84"/>
        <v>6751</v>
      </c>
      <c r="B1090" s="60"/>
      <c r="C1090" s="63"/>
      <c r="D1090" s="63"/>
      <c r="E1090" s="79" t="s">
        <v>145</v>
      </c>
      <c r="F1090" s="79">
        <f t="shared" si="86"/>
        <v>1</v>
      </c>
      <c r="G1090" s="63">
        <v>1</v>
      </c>
    </row>
    <row r="1091" spans="1:8" ht="13.5" customHeight="1">
      <c r="A1091" s="62">
        <f t="shared" si="84"/>
        <v>6752</v>
      </c>
      <c r="B1091" s="65" t="s">
        <v>41</v>
      </c>
      <c r="C1091" s="63"/>
      <c r="D1091" s="63"/>
      <c r="E1091" s="79" t="s">
        <v>145</v>
      </c>
      <c r="F1091" s="79">
        <f t="shared" si="86"/>
        <v>1</v>
      </c>
      <c r="G1091" s="63">
        <v>1</v>
      </c>
    </row>
    <row r="1092" spans="1:8" ht="13.5" customHeight="1">
      <c r="A1092" s="62">
        <f t="shared" si="84"/>
        <v>6753</v>
      </c>
      <c r="B1092" s="65" t="s">
        <v>41</v>
      </c>
      <c r="C1092" s="63"/>
      <c r="D1092" s="63"/>
      <c r="E1092" s="79" t="s">
        <v>145</v>
      </c>
      <c r="F1092" s="79">
        <f t="shared" si="86"/>
        <v>1</v>
      </c>
      <c r="G1092" s="63">
        <v>1</v>
      </c>
    </row>
    <row r="1093" spans="1:8" ht="13.5" customHeight="1">
      <c r="A1093" s="62">
        <f t="shared" si="84"/>
        <v>6754</v>
      </c>
      <c r="B1093" s="65" t="s">
        <v>41</v>
      </c>
      <c r="C1093" s="63"/>
      <c r="D1093" s="63"/>
      <c r="E1093" s="79" t="s">
        <v>145</v>
      </c>
      <c r="F1093" s="79">
        <f t="shared" si="86"/>
        <v>1</v>
      </c>
      <c r="G1093" s="63">
        <v>1</v>
      </c>
    </row>
    <row r="1094" spans="1:8" ht="13.5" customHeight="1">
      <c r="A1094" s="62">
        <f t="shared" si="84"/>
        <v>6755</v>
      </c>
      <c r="B1094" s="65" t="s">
        <v>41</v>
      </c>
      <c r="C1094" s="63"/>
      <c r="D1094" s="63"/>
      <c r="E1094" s="79" t="s">
        <v>145</v>
      </c>
      <c r="F1094" s="79">
        <f t="shared" si="86"/>
        <v>1</v>
      </c>
      <c r="G1094" s="63">
        <v>1</v>
      </c>
    </row>
    <row r="1095" spans="1:8" ht="13.5" customHeight="1">
      <c r="A1095" s="474" t="s">
        <v>702</v>
      </c>
      <c r="B1095" s="474"/>
      <c r="C1095" s="474"/>
      <c r="D1095" s="474"/>
      <c r="E1095" s="474"/>
      <c r="F1095" s="474"/>
      <c r="G1095" s="474"/>
    </row>
    <row r="1096" spans="1:8" ht="13.5" customHeight="1">
      <c r="A1096" s="96">
        <f>A1094+(F1094*G1094)</f>
        <v>6756</v>
      </c>
      <c r="B1096" s="76" t="s">
        <v>703</v>
      </c>
      <c r="C1096" s="63"/>
      <c r="D1096" s="63"/>
      <c r="E1096" s="79" t="s">
        <v>145</v>
      </c>
      <c r="F1096" s="79">
        <f t="shared" ref="F1096:F1109" si="87">IF(OR(E1096="U16", E1096="S16"),1,IF(E1096="TS",6,2))</f>
        <v>1</v>
      </c>
      <c r="G1096" s="63">
        <v>1</v>
      </c>
      <c r="H1096" s="60" t="s">
        <v>2036</v>
      </c>
    </row>
    <row r="1097" spans="1:8" ht="13.5" customHeight="1">
      <c r="A1097" s="63">
        <f t="shared" ref="A1097:A1110" si="88">A1096+(F1096*G1096)</f>
        <v>6757</v>
      </c>
      <c r="B1097" s="77" t="s">
        <v>704</v>
      </c>
      <c r="C1097" s="63"/>
      <c r="D1097" s="63"/>
      <c r="E1097" s="79" t="s">
        <v>145</v>
      </c>
      <c r="F1097" s="79">
        <f t="shared" si="87"/>
        <v>1</v>
      </c>
      <c r="G1097" s="63">
        <v>1</v>
      </c>
      <c r="H1097" s="60" t="s">
        <v>2036</v>
      </c>
    </row>
    <row r="1098" spans="1:8" ht="13.5" customHeight="1">
      <c r="A1098" s="63">
        <f t="shared" si="88"/>
        <v>6758</v>
      </c>
      <c r="B1098" s="88" t="s">
        <v>2037</v>
      </c>
      <c r="C1098" s="63"/>
      <c r="D1098" s="63"/>
      <c r="E1098" s="79" t="s">
        <v>145</v>
      </c>
      <c r="F1098" s="79">
        <f t="shared" si="87"/>
        <v>1</v>
      </c>
      <c r="G1098" s="63">
        <v>1</v>
      </c>
    </row>
    <row r="1099" spans="1:8" ht="13.5" customHeight="1">
      <c r="A1099" s="63">
        <f t="shared" si="88"/>
        <v>6759</v>
      </c>
      <c r="B1099" s="77" t="s">
        <v>800</v>
      </c>
      <c r="C1099" s="63"/>
      <c r="D1099" s="63"/>
      <c r="E1099" s="79" t="s">
        <v>145</v>
      </c>
      <c r="F1099" s="79">
        <f t="shared" si="87"/>
        <v>1</v>
      </c>
      <c r="G1099" s="63">
        <v>1</v>
      </c>
    </row>
    <row r="1100" spans="1:8" ht="13.5" customHeight="1">
      <c r="A1100" s="63">
        <f t="shared" si="88"/>
        <v>6760</v>
      </c>
      <c r="B1100" s="81" t="s">
        <v>799</v>
      </c>
      <c r="C1100" s="63"/>
      <c r="D1100" s="63"/>
      <c r="E1100" s="79" t="s">
        <v>145</v>
      </c>
      <c r="F1100" s="79">
        <f t="shared" si="87"/>
        <v>1</v>
      </c>
      <c r="G1100" s="63">
        <v>1</v>
      </c>
    </row>
    <row r="1101" spans="1:8" ht="13.5" customHeight="1">
      <c r="A1101" s="63">
        <f t="shared" si="88"/>
        <v>6761</v>
      </c>
      <c r="B1101" s="77" t="s">
        <v>705</v>
      </c>
      <c r="C1101" s="63"/>
      <c r="D1101" s="63"/>
      <c r="E1101" s="79" t="s">
        <v>145</v>
      </c>
      <c r="F1101" s="79">
        <f t="shared" si="87"/>
        <v>1</v>
      </c>
      <c r="G1101" s="63">
        <v>1</v>
      </c>
    </row>
    <row r="1102" spans="1:8" ht="13.5" customHeight="1">
      <c r="A1102" s="63">
        <f t="shared" si="88"/>
        <v>6762</v>
      </c>
      <c r="B1102" s="77" t="s">
        <v>706</v>
      </c>
      <c r="C1102" s="63"/>
      <c r="D1102" s="63"/>
      <c r="E1102" s="79" t="s">
        <v>145</v>
      </c>
      <c r="F1102" s="79">
        <f t="shared" si="87"/>
        <v>1</v>
      </c>
      <c r="G1102" s="63">
        <v>1</v>
      </c>
    </row>
    <row r="1103" spans="1:8" ht="13.5" customHeight="1">
      <c r="A1103" s="63">
        <f t="shared" si="88"/>
        <v>6763</v>
      </c>
      <c r="B1103" s="77" t="s">
        <v>707</v>
      </c>
      <c r="C1103" s="63"/>
      <c r="D1103" s="63"/>
      <c r="E1103" s="79" t="s">
        <v>145</v>
      </c>
      <c r="F1103" s="79">
        <f t="shared" si="87"/>
        <v>1</v>
      </c>
      <c r="G1103" s="63">
        <v>1</v>
      </c>
    </row>
    <row r="1104" spans="1:8" ht="13.5" customHeight="1">
      <c r="A1104" s="63">
        <f t="shared" si="88"/>
        <v>6764</v>
      </c>
      <c r="B1104" s="77" t="s">
        <v>708</v>
      </c>
      <c r="C1104" s="63"/>
      <c r="D1104" s="63"/>
      <c r="E1104" s="79" t="s">
        <v>145</v>
      </c>
      <c r="F1104" s="79">
        <f t="shared" si="87"/>
        <v>1</v>
      </c>
      <c r="G1104" s="63">
        <v>1</v>
      </c>
    </row>
    <row r="1105" spans="1:8" ht="13.5" customHeight="1">
      <c r="A1105" s="63">
        <f t="shared" si="88"/>
        <v>6765</v>
      </c>
      <c r="B1105" s="77" t="s">
        <v>709</v>
      </c>
      <c r="C1105" s="63"/>
      <c r="D1105" s="63"/>
      <c r="E1105" s="79" t="s">
        <v>145</v>
      </c>
      <c r="F1105" s="79">
        <f t="shared" si="87"/>
        <v>1</v>
      </c>
      <c r="G1105" s="63">
        <v>1</v>
      </c>
    </row>
    <row r="1106" spans="1:8" ht="13.5" customHeight="1">
      <c r="A1106" s="63">
        <f t="shared" si="88"/>
        <v>6766</v>
      </c>
      <c r="B1106" s="78" t="s">
        <v>710</v>
      </c>
      <c r="C1106" s="63"/>
      <c r="D1106" s="63"/>
      <c r="E1106" s="79" t="s">
        <v>145</v>
      </c>
      <c r="F1106" s="79">
        <f t="shared" si="87"/>
        <v>1</v>
      </c>
      <c r="G1106" s="63">
        <v>1</v>
      </c>
    </row>
    <row r="1107" spans="1:8" ht="13.5" customHeight="1">
      <c r="A1107" s="63">
        <f t="shared" si="88"/>
        <v>6767</v>
      </c>
      <c r="B1107" s="78" t="s">
        <v>2035</v>
      </c>
      <c r="C1107" s="63"/>
      <c r="D1107" s="63"/>
      <c r="E1107" s="79" t="s">
        <v>145</v>
      </c>
      <c r="F1107" s="79">
        <f t="shared" si="87"/>
        <v>1</v>
      </c>
      <c r="G1107" s="63">
        <v>1</v>
      </c>
    </row>
    <row r="1108" spans="1:8" ht="13.5" customHeight="1">
      <c r="A1108" s="63">
        <f t="shared" si="88"/>
        <v>6768</v>
      </c>
      <c r="B1108" s="78" t="s">
        <v>2044</v>
      </c>
      <c r="C1108" s="63"/>
      <c r="D1108" s="63"/>
      <c r="E1108" s="79" t="s">
        <v>145</v>
      </c>
      <c r="F1108" s="79">
        <f t="shared" si="87"/>
        <v>1</v>
      </c>
      <c r="G1108" s="63">
        <v>1</v>
      </c>
    </row>
    <row r="1109" spans="1:8" ht="13.5" customHeight="1">
      <c r="A1109" s="163">
        <f t="shared" si="88"/>
        <v>6769</v>
      </c>
      <c r="B1109" s="368" t="s">
        <v>2195</v>
      </c>
      <c r="C1109" s="163"/>
      <c r="D1109" s="163"/>
      <c r="E1109" s="163" t="s">
        <v>145</v>
      </c>
      <c r="F1109" s="163">
        <f t="shared" si="87"/>
        <v>1</v>
      </c>
      <c r="G1109" s="163">
        <v>1</v>
      </c>
      <c r="H1109" s="367" t="s">
        <v>2196</v>
      </c>
    </row>
    <row r="1110" spans="1:8" ht="13.5" customHeight="1">
      <c r="A1110" s="63">
        <f t="shared" si="88"/>
        <v>6770</v>
      </c>
      <c r="B1110" s="78" t="s">
        <v>2239</v>
      </c>
      <c r="C1110" s="63"/>
      <c r="D1110" s="63"/>
      <c r="E1110" s="79" t="s">
        <v>145</v>
      </c>
      <c r="F1110" s="79">
        <v>36</v>
      </c>
      <c r="G1110" s="63">
        <v>1</v>
      </c>
    </row>
    <row r="1116" spans="1:8" ht="13.5" customHeight="1">
      <c r="B1116" s="60"/>
      <c r="E1116" s="60"/>
      <c r="F1116" s="60"/>
    </row>
    <row r="1117" spans="1:8" ht="13.5" customHeight="1">
      <c r="B1117" s="60"/>
      <c r="E1117" s="60"/>
      <c r="F1117" s="60"/>
    </row>
    <row r="1118" spans="1:8" ht="13.5" customHeight="1">
      <c r="B1118" s="60"/>
      <c r="E1118" s="60"/>
      <c r="F1118" s="60"/>
    </row>
    <row r="1119" spans="1:8" ht="13.5" customHeight="1">
      <c r="B1119" s="60"/>
      <c r="E1119" s="60"/>
      <c r="F1119" s="60"/>
    </row>
    <row r="1120" spans="1:8" ht="13.5" customHeight="1">
      <c r="B1120" s="60"/>
      <c r="E1120" s="60"/>
      <c r="F1120" s="60"/>
    </row>
    <row r="1121" spans="2:6" ht="13.5" customHeight="1">
      <c r="B1121" s="60"/>
      <c r="E1121" s="60"/>
      <c r="F1121" s="60"/>
    </row>
    <row r="1122" spans="2:6" ht="13.5" customHeight="1">
      <c r="B1122" s="60"/>
      <c r="E1122" s="60"/>
      <c r="F1122" s="60"/>
    </row>
  </sheetData>
  <mergeCells count="113">
    <mergeCell ref="H731:H736"/>
    <mergeCell ref="A507:G507"/>
    <mergeCell ref="A2:G2"/>
    <mergeCell ref="A156:G156"/>
    <mergeCell ref="A130:G130"/>
    <mergeCell ref="A194:G194"/>
    <mergeCell ref="C16:C18"/>
    <mergeCell ref="C19:C21"/>
    <mergeCell ref="C41:C42"/>
    <mergeCell ref="C43:C44"/>
    <mergeCell ref="C45:C46"/>
    <mergeCell ref="C22:C23"/>
    <mergeCell ref="C24:C25"/>
    <mergeCell ref="C26:C27"/>
    <mergeCell ref="C47:C49"/>
    <mergeCell ref="A127:G127"/>
    <mergeCell ref="C169:C170"/>
    <mergeCell ref="A461:G461"/>
    <mergeCell ref="A313:G313"/>
    <mergeCell ref="C259:C261"/>
    <mergeCell ref="C262:C264"/>
    <mergeCell ref="D85:D88"/>
    <mergeCell ref="B380:B384"/>
    <mergeCell ref="B424:B428"/>
    <mergeCell ref="C159:C160"/>
    <mergeCell ref="C161:C162"/>
    <mergeCell ref="C163:C164"/>
    <mergeCell ref="A627:G627"/>
    <mergeCell ref="C287:C290"/>
    <mergeCell ref="C238:C241"/>
    <mergeCell ref="C265:C267"/>
    <mergeCell ref="C268:C270"/>
    <mergeCell ref="C271:C274"/>
    <mergeCell ref="C65:C68"/>
    <mergeCell ref="C73:C76"/>
    <mergeCell ref="A93:G93"/>
    <mergeCell ref="C81:C84"/>
    <mergeCell ref="C85:C88"/>
    <mergeCell ref="C89:C92"/>
    <mergeCell ref="C94:C96"/>
    <mergeCell ref="C97:C99"/>
    <mergeCell ref="C157:C158"/>
    <mergeCell ref="D122:D125"/>
    <mergeCell ref="I85:I88"/>
    <mergeCell ref="I89:I91"/>
    <mergeCell ref="I313:I324"/>
    <mergeCell ref="C165:C166"/>
    <mergeCell ref="C167:C168"/>
    <mergeCell ref="C213:C215"/>
    <mergeCell ref="C216:C218"/>
    <mergeCell ref="C219:C221"/>
    <mergeCell ref="C207:C209"/>
    <mergeCell ref="C210:C212"/>
    <mergeCell ref="C149:C154"/>
    <mergeCell ref="C275:C278"/>
    <mergeCell ref="C279:C282"/>
    <mergeCell ref="C171:C172"/>
    <mergeCell ref="H272:H274"/>
    <mergeCell ref="A302:G302"/>
    <mergeCell ref="A291:G291"/>
    <mergeCell ref="C200:C202"/>
    <mergeCell ref="C203:C205"/>
    <mergeCell ref="C222:C225"/>
    <mergeCell ref="C226:C229"/>
    <mergeCell ref="D94:D117"/>
    <mergeCell ref="D89:D91"/>
    <mergeCell ref="D118:D121"/>
    <mergeCell ref="A1095:G1095"/>
    <mergeCell ref="A763:G763"/>
    <mergeCell ref="A1018:G1018"/>
    <mergeCell ref="A947:G947"/>
    <mergeCell ref="A900:G900"/>
    <mergeCell ref="A904:G904"/>
    <mergeCell ref="A712:G712"/>
    <mergeCell ref="A800:G800"/>
    <mergeCell ref="A779:G779"/>
    <mergeCell ref="A810:G810"/>
    <mergeCell ref="C910:C914"/>
    <mergeCell ref="A909:G909"/>
    <mergeCell ref="A816:G816"/>
    <mergeCell ref="A701:G701"/>
    <mergeCell ref="A681:G681"/>
    <mergeCell ref="A694:G694"/>
    <mergeCell ref="A747:G747"/>
    <mergeCell ref="A740:G740"/>
    <mergeCell ref="A811:G811"/>
    <mergeCell ref="A822:G822"/>
    <mergeCell ref="A419:G419"/>
    <mergeCell ref="A518:G518"/>
    <mergeCell ref="C554:C557"/>
    <mergeCell ref="C558:C566"/>
    <mergeCell ref="A568:G568"/>
    <mergeCell ref="A711:G711"/>
    <mergeCell ref="A631:G631"/>
    <mergeCell ref="D6:D13"/>
    <mergeCell ref="D14:D15"/>
    <mergeCell ref="D33:D37"/>
    <mergeCell ref="D50:D51"/>
    <mergeCell ref="D53:D60"/>
    <mergeCell ref="D61:D68"/>
    <mergeCell ref="D69:D76"/>
    <mergeCell ref="D77:D80"/>
    <mergeCell ref="D81:D84"/>
    <mergeCell ref="A376:G376"/>
    <mergeCell ref="A326:G326"/>
    <mergeCell ref="A466:G466"/>
    <mergeCell ref="C230:C233"/>
    <mergeCell ref="C234:C237"/>
    <mergeCell ref="C249:C251"/>
    <mergeCell ref="C252:C254"/>
    <mergeCell ref="C256:C258"/>
    <mergeCell ref="A242:G242"/>
    <mergeCell ref="C283:C286"/>
  </mergeCells>
  <phoneticPr fontId="1"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269"/>
  <sheetViews>
    <sheetView topLeftCell="A87" zoomScaleNormal="100" workbookViewId="0">
      <selection activeCell="B24" sqref="B24"/>
    </sheetView>
  </sheetViews>
  <sheetFormatPr defaultColWidth="9" defaultRowHeight="13.5" customHeight="1"/>
  <cols>
    <col min="1" max="1" width="7.375" style="60" customWidth="1"/>
    <col min="2" max="2" width="43" style="397" customWidth="1"/>
    <col min="3" max="4" width="20.25" style="60" customWidth="1"/>
    <col min="5" max="6" width="8.625" style="80" customWidth="1"/>
    <col min="7" max="7" width="8.625" style="60" customWidth="1"/>
    <col min="8" max="8" width="12.375" style="60" customWidth="1"/>
    <col min="9" max="9" width="75.25" style="397" customWidth="1"/>
    <col min="10" max="16384" width="9" style="60"/>
  </cols>
  <sheetData>
    <row r="1" spans="1:9" ht="27.75" customHeight="1">
      <c r="A1" s="369" t="s">
        <v>2199</v>
      </c>
      <c r="B1" s="369" t="s">
        <v>2197</v>
      </c>
      <c r="C1" s="369" t="s">
        <v>2198</v>
      </c>
      <c r="D1" s="369" t="s">
        <v>2203</v>
      </c>
      <c r="E1" s="369" t="s">
        <v>2200</v>
      </c>
      <c r="F1" s="369" t="s">
        <v>2201</v>
      </c>
      <c r="G1" s="369" t="s">
        <v>2202</v>
      </c>
      <c r="H1" s="369"/>
    </row>
    <row r="2" spans="1:9" ht="15.95" customHeight="1">
      <c r="A2" s="479" t="s">
        <v>234</v>
      </c>
      <c r="B2" s="480"/>
      <c r="C2" s="480"/>
      <c r="D2" s="480"/>
      <c r="E2" s="480"/>
      <c r="F2" s="480"/>
      <c r="G2" s="481"/>
      <c r="H2" s="383" t="s">
        <v>394</v>
      </c>
    </row>
    <row r="3" spans="1:9" ht="15.95" customHeight="1">
      <c r="A3" s="386">
        <v>10000</v>
      </c>
      <c r="B3" s="65" t="s">
        <v>110</v>
      </c>
      <c r="C3" s="386"/>
      <c r="D3" s="386"/>
      <c r="E3" s="79" t="s">
        <v>111</v>
      </c>
      <c r="F3" s="79">
        <f>IF(OR(E3="U16",E3="S16"),1,IF(E3="TS",6,IF(E3="U64",4,2)))</f>
        <v>2</v>
      </c>
      <c r="G3" s="386">
        <v>1</v>
      </c>
    </row>
    <row r="4" spans="1:9" ht="15.95" customHeight="1">
      <c r="A4" s="386">
        <f>A3+(F3*G3)</f>
        <v>10002</v>
      </c>
      <c r="B4" s="65" t="s">
        <v>30</v>
      </c>
      <c r="C4" s="386" t="s">
        <v>2154</v>
      </c>
      <c r="D4" s="386" t="s">
        <v>2204</v>
      </c>
      <c r="E4" s="79" t="s">
        <v>78</v>
      </c>
      <c r="F4" s="79">
        <f t="shared" ref="F4:F67" si="0">IF(OR(E4="U16",E4="S16"),1,IF(E4="TS",6,IF(E4="U64",4,2)))</f>
        <v>2</v>
      </c>
      <c r="G4" s="386">
        <v>1</v>
      </c>
      <c r="H4" s="60" t="s">
        <v>393</v>
      </c>
    </row>
    <row r="5" spans="1:9" ht="15.95" customHeight="1">
      <c r="A5" s="386">
        <f t="shared" ref="A5:A68" si="1">A4+(F4*G4)</f>
        <v>10004</v>
      </c>
      <c r="B5" s="65" t="s">
        <v>305</v>
      </c>
      <c r="C5" s="386"/>
      <c r="D5" s="371" t="s">
        <v>2205</v>
      </c>
      <c r="E5" s="79" t="s">
        <v>78</v>
      </c>
      <c r="F5" s="79">
        <f t="shared" si="0"/>
        <v>2</v>
      </c>
      <c r="G5" s="386">
        <v>1</v>
      </c>
    </row>
    <row r="6" spans="1:9" ht="15.95" customHeight="1">
      <c r="A6" s="386">
        <f t="shared" si="1"/>
        <v>10006</v>
      </c>
      <c r="B6" s="65" t="s">
        <v>312</v>
      </c>
      <c r="C6" s="185" t="s">
        <v>2176</v>
      </c>
      <c r="D6" s="476" t="s">
        <v>256</v>
      </c>
      <c r="E6" s="79" t="s">
        <v>78</v>
      </c>
      <c r="F6" s="79">
        <f t="shared" si="0"/>
        <v>2</v>
      </c>
      <c r="G6" s="386">
        <v>1</v>
      </c>
      <c r="H6" s="60" t="s">
        <v>393</v>
      </c>
    </row>
    <row r="7" spans="1:9" ht="15.95" customHeight="1">
      <c r="A7" s="386">
        <f t="shared" si="1"/>
        <v>10008</v>
      </c>
      <c r="B7" s="65" t="s">
        <v>313</v>
      </c>
      <c r="C7" s="185" t="s">
        <v>2177</v>
      </c>
      <c r="D7" s="477"/>
      <c r="E7" s="79" t="s">
        <v>78</v>
      </c>
      <c r="F7" s="79">
        <f t="shared" si="0"/>
        <v>2</v>
      </c>
      <c r="G7" s="386">
        <v>1</v>
      </c>
      <c r="H7" s="60" t="s">
        <v>393</v>
      </c>
    </row>
    <row r="8" spans="1:9" ht="15.95" customHeight="1">
      <c r="A8" s="386">
        <f t="shared" si="1"/>
        <v>10010</v>
      </c>
      <c r="B8" s="65" t="s">
        <v>314</v>
      </c>
      <c r="C8" s="185" t="s">
        <v>2178</v>
      </c>
      <c r="D8" s="477"/>
      <c r="E8" s="79" t="s">
        <v>78</v>
      </c>
      <c r="F8" s="79">
        <f t="shared" si="0"/>
        <v>2</v>
      </c>
      <c r="G8" s="386">
        <v>1</v>
      </c>
      <c r="H8" s="60" t="s">
        <v>393</v>
      </c>
    </row>
    <row r="9" spans="1:9" ht="15.95" customHeight="1">
      <c r="A9" s="386">
        <f t="shared" si="1"/>
        <v>10012</v>
      </c>
      <c r="B9" s="65" t="s">
        <v>315</v>
      </c>
      <c r="C9" s="185" t="s">
        <v>2179</v>
      </c>
      <c r="D9" s="477"/>
      <c r="E9" s="79" t="s">
        <v>78</v>
      </c>
      <c r="F9" s="79">
        <f t="shared" si="0"/>
        <v>2</v>
      </c>
      <c r="G9" s="386">
        <v>1</v>
      </c>
      <c r="H9" s="60" t="s">
        <v>393</v>
      </c>
    </row>
    <row r="10" spans="1:9" ht="15.95" customHeight="1">
      <c r="A10" s="163">
        <f t="shared" si="1"/>
        <v>10014</v>
      </c>
      <c r="B10" s="164" t="s">
        <v>316</v>
      </c>
      <c r="C10" s="164" t="s">
        <v>2155</v>
      </c>
      <c r="D10" s="477"/>
      <c r="E10" s="163" t="s">
        <v>78</v>
      </c>
      <c r="F10" s="79">
        <f t="shared" si="0"/>
        <v>2</v>
      </c>
      <c r="G10" s="386">
        <v>1</v>
      </c>
      <c r="H10" s="60" t="s">
        <v>393</v>
      </c>
    </row>
    <row r="11" spans="1:9" ht="15.95" customHeight="1">
      <c r="A11" s="163">
        <f t="shared" si="1"/>
        <v>10016</v>
      </c>
      <c r="B11" s="164" t="s">
        <v>317</v>
      </c>
      <c r="C11" s="164" t="s">
        <v>2156</v>
      </c>
      <c r="D11" s="477"/>
      <c r="E11" s="163" t="s">
        <v>78</v>
      </c>
      <c r="F11" s="79">
        <f t="shared" si="0"/>
        <v>2</v>
      </c>
      <c r="G11" s="386">
        <v>1</v>
      </c>
      <c r="H11" s="60" t="s">
        <v>393</v>
      </c>
    </row>
    <row r="12" spans="1:9" ht="15.95" customHeight="1">
      <c r="A12" s="163">
        <f t="shared" si="1"/>
        <v>10018</v>
      </c>
      <c r="B12" s="164" t="s">
        <v>318</v>
      </c>
      <c r="C12" s="164" t="s">
        <v>2157</v>
      </c>
      <c r="D12" s="477"/>
      <c r="E12" s="163" t="s">
        <v>78</v>
      </c>
      <c r="F12" s="79">
        <f t="shared" si="0"/>
        <v>2</v>
      </c>
      <c r="G12" s="386">
        <v>1</v>
      </c>
      <c r="H12" s="60" t="s">
        <v>393</v>
      </c>
    </row>
    <row r="13" spans="1:9" ht="15.95" customHeight="1">
      <c r="A13" s="386">
        <f t="shared" si="1"/>
        <v>10020</v>
      </c>
      <c r="B13" s="65" t="s">
        <v>319</v>
      </c>
      <c r="C13" s="65" t="s">
        <v>2180</v>
      </c>
      <c r="D13" s="477"/>
      <c r="E13" s="79" t="s">
        <v>78</v>
      </c>
      <c r="F13" s="79">
        <f t="shared" si="0"/>
        <v>2</v>
      </c>
      <c r="G13" s="386">
        <v>1</v>
      </c>
      <c r="H13" s="60" t="s">
        <v>393</v>
      </c>
    </row>
    <row r="14" spans="1:9" ht="15.95" customHeight="1">
      <c r="A14" s="386">
        <f t="shared" si="1"/>
        <v>10022</v>
      </c>
      <c r="B14" s="65" t="s">
        <v>433</v>
      </c>
      <c r="C14" s="185"/>
      <c r="D14" s="476" t="s">
        <v>261</v>
      </c>
      <c r="E14" s="79" t="s">
        <v>78</v>
      </c>
      <c r="F14" s="79">
        <f t="shared" si="0"/>
        <v>2</v>
      </c>
      <c r="G14" s="386">
        <v>1</v>
      </c>
      <c r="H14" s="60" t="s">
        <v>393</v>
      </c>
      <c r="I14" s="397" t="s">
        <v>418</v>
      </c>
    </row>
    <row r="15" spans="1:9" ht="15.95" customHeight="1">
      <c r="A15" s="386">
        <f t="shared" si="1"/>
        <v>10024</v>
      </c>
      <c r="B15" s="65" t="s">
        <v>434</v>
      </c>
      <c r="C15" s="386"/>
      <c r="D15" s="478"/>
      <c r="E15" s="79" t="s">
        <v>78</v>
      </c>
      <c r="F15" s="79">
        <f t="shared" si="0"/>
        <v>2</v>
      </c>
      <c r="G15" s="386">
        <v>1</v>
      </c>
      <c r="H15" s="60" t="s">
        <v>393</v>
      </c>
      <c r="I15" s="397" t="s">
        <v>419</v>
      </c>
    </row>
    <row r="16" spans="1:9" ht="15.95" customHeight="1">
      <c r="A16" s="386">
        <f t="shared" si="1"/>
        <v>10026</v>
      </c>
      <c r="B16" s="65" t="s">
        <v>327</v>
      </c>
      <c r="C16" s="476"/>
      <c r="D16" s="185"/>
      <c r="E16" s="79" t="s">
        <v>78</v>
      </c>
      <c r="F16" s="79">
        <f t="shared" si="0"/>
        <v>2</v>
      </c>
      <c r="G16" s="386">
        <v>1</v>
      </c>
    </row>
    <row r="17" spans="1:8" ht="15.95" customHeight="1">
      <c r="A17" s="386">
        <f t="shared" si="1"/>
        <v>10028</v>
      </c>
      <c r="B17" s="65" t="s">
        <v>328</v>
      </c>
      <c r="C17" s="477"/>
      <c r="D17" s="185"/>
      <c r="E17" s="79" t="s">
        <v>78</v>
      </c>
      <c r="F17" s="79">
        <f t="shared" si="0"/>
        <v>2</v>
      </c>
      <c r="G17" s="386">
        <v>1</v>
      </c>
    </row>
    <row r="18" spans="1:8" ht="15.95" customHeight="1">
      <c r="A18" s="386">
        <f t="shared" si="1"/>
        <v>10030</v>
      </c>
      <c r="B18" s="65" t="s">
        <v>329</v>
      </c>
      <c r="C18" s="478"/>
      <c r="D18" s="185"/>
      <c r="E18" s="79" t="s">
        <v>78</v>
      </c>
      <c r="F18" s="79">
        <f t="shared" si="0"/>
        <v>2</v>
      </c>
      <c r="G18" s="386">
        <v>1</v>
      </c>
    </row>
    <row r="19" spans="1:8" ht="15.95" customHeight="1">
      <c r="A19" s="386">
        <f t="shared" si="1"/>
        <v>10032</v>
      </c>
      <c r="B19" s="65" t="s">
        <v>330</v>
      </c>
      <c r="C19" s="476"/>
      <c r="D19" s="185"/>
      <c r="E19" s="79" t="s">
        <v>78</v>
      </c>
      <c r="F19" s="79">
        <f t="shared" si="0"/>
        <v>2</v>
      </c>
      <c r="G19" s="386">
        <v>1</v>
      </c>
    </row>
    <row r="20" spans="1:8" ht="15.95" customHeight="1">
      <c r="A20" s="386">
        <f t="shared" si="1"/>
        <v>10034</v>
      </c>
      <c r="B20" s="65" t="s">
        <v>331</v>
      </c>
      <c r="C20" s="477"/>
      <c r="D20" s="185"/>
      <c r="E20" s="79" t="s">
        <v>78</v>
      </c>
      <c r="F20" s="79">
        <f t="shared" si="0"/>
        <v>2</v>
      </c>
      <c r="G20" s="386">
        <v>1</v>
      </c>
    </row>
    <row r="21" spans="1:8" ht="15.95" customHeight="1">
      <c r="A21" s="386">
        <f t="shared" si="1"/>
        <v>10036</v>
      </c>
      <c r="B21" s="65" t="s">
        <v>335</v>
      </c>
      <c r="C21" s="478"/>
      <c r="D21" s="185"/>
      <c r="E21" s="79" t="s">
        <v>78</v>
      </c>
      <c r="F21" s="79">
        <f t="shared" si="0"/>
        <v>2</v>
      </c>
      <c r="G21" s="386">
        <v>1</v>
      </c>
    </row>
    <row r="22" spans="1:8" ht="15.95" customHeight="1">
      <c r="A22" s="386">
        <f t="shared" si="1"/>
        <v>10038</v>
      </c>
      <c r="B22" s="65" t="s">
        <v>332</v>
      </c>
      <c r="C22" s="476"/>
      <c r="D22" s="185"/>
      <c r="E22" s="79" t="s">
        <v>78</v>
      </c>
      <c r="F22" s="79">
        <f t="shared" si="0"/>
        <v>2</v>
      </c>
      <c r="G22" s="386">
        <v>1</v>
      </c>
    </row>
    <row r="23" spans="1:8" ht="15.95" customHeight="1">
      <c r="A23" s="386">
        <f t="shared" si="1"/>
        <v>10040</v>
      </c>
      <c r="B23" s="65" t="s">
        <v>333</v>
      </c>
      <c r="C23" s="477"/>
      <c r="D23" s="185"/>
      <c r="E23" s="79" t="s">
        <v>78</v>
      </c>
      <c r="F23" s="79">
        <f t="shared" si="0"/>
        <v>2</v>
      </c>
      <c r="G23" s="386">
        <v>1</v>
      </c>
    </row>
    <row r="24" spans="1:8" ht="15.95" customHeight="1">
      <c r="A24" s="386">
        <f t="shared" si="1"/>
        <v>10042</v>
      </c>
      <c r="B24" s="65" t="s">
        <v>334</v>
      </c>
      <c r="C24" s="476"/>
      <c r="D24" s="185"/>
      <c r="E24" s="79" t="s">
        <v>78</v>
      </c>
      <c r="F24" s="79">
        <f t="shared" si="0"/>
        <v>2</v>
      </c>
      <c r="G24" s="386">
        <v>1</v>
      </c>
    </row>
    <row r="25" spans="1:8" ht="15.95" customHeight="1">
      <c r="A25" s="386">
        <f t="shared" si="1"/>
        <v>10044</v>
      </c>
      <c r="B25" s="65" t="s">
        <v>321</v>
      </c>
      <c r="C25" s="477"/>
      <c r="D25" s="386" t="s">
        <v>261</v>
      </c>
      <c r="E25" s="79" t="s">
        <v>78</v>
      </c>
      <c r="F25" s="79">
        <f t="shared" si="0"/>
        <v>2</v>
      </c>
      <c r="G25" s="386">
        <v>1</v>
      </c>
    </row>
    <row r="26" spans="1:8" ht="15.95" customHeight="1">
      <c r="A26" s="386">
        <f t="shared" si="1"/>
        <v>10046</v>
      </c>
      <c r="B26" s="65" t="s">
        <v>322</v>
      </c>
      <c r="C26" s="476"/>
      <c r="D26" s="386" t="s">
        <v>261</v>
      </c>
      <c r="E26" s="79" t="s">
        <v>78</v>
      </c>
      <c r="F26" s="79">
        <f t="shared" si="0"/>
        <v>2</v>
      </c>
      <c r="G26" s="386">
        <v>1</v>
      </c>
    </row>
    <row r="27" spans="1:8" ht="15.95" customHeight="1">
      <c r="A27" s="386">
        <f t="shared" si="1"/>
        <v>10048</v>
      </c>
      <c r="B27" s="65" t="s">
        <v>323</v>
      </c>
      <c r="C27" s="477"/>
      <c r="D27" s="386" t="s">
        <v>261</v>
      </c>
      <c r="E27" s="79" t="s">
        <v>78</v>
      </c>
      <c r="F27" s="79">
        <f t="shared" si="0"/>
        <v>2</v>
      </c>
      <c r="G27" s="386">
        <v>1</v>
      </c>
    </row>
    <row r="28" spans="1:8" ht="15.95" customHeight="1">
      <c r="A28" s="386">
        <f t="shared" si="1"/>
        <v>10050</v>
      </c>
      <c r="B28" s="65" t="s">
        <v>324</v>
      </c>
      <c r="C28" s="386"/>
      <c r="D28" s="386" t="s">
        <v>261</v>
      </c>
      <c r="E28" s="79" t="s">
        <v>78</v>
      </c>
      <c r="F28" s="79">
        <f t="shared" si="0"/>
        <v>2</v>
      </c>
      <c r="G28" s="386">
        <v>1</v>
      </c>
      <c r="H28" s="60" t="s">
        <v>393</v>
      </c>
    </row>
    <row r="29" spans="1:8" ht="15.95" customHeight="1">
      <c r="A29" s="386">
        <f t="shared" si="1"/>
        <v>10052</v>
      </c>
      <c r="B29" s="65" t="s">
        <v>325</v>
      </c>
      <c r="C29" s="386"/>
      <c r="D29" s="386" t="s">
        <v>261</v>
      </c>
      <c r="E29" s="79" t="s">
        <v>78</v>
      </c>
      <c r="F29" s="79">
        <f t="shared" si="0"/>
        <v>2</v>
      </c>
      <c r="G29" s="386">
        <v>1</v>
      </c>
      <c r="H29" s="60" t="s">
        <v>393</v>
      </c>
    </row>
    <row r="30" spans="1:8" ht="15.95" customHeight="1">
      <c r="A30" s="386">
        <f t="shared" si="1"/>
        <v>10054</v>
      </c>
      <c r="B30" s="65" t="s">
        <v>326</v>
      </c>
      <c r="C30" s="386"/>
      <c r="D30" s="386" t="s">
        <v>261</v>
      </c>
      <c r="E30" s="79" t="s">
        <v>78</v>
      </c>
      <c r="F30" s="79">
        <f t="shared" si="0"/>
        <v>2</v>
      </c>
      <c r="G30" s="386">
        <v>1</v>
      </c>
      <c r="H30" s="60" t="s">
        <v>393</v>
      </c>
    </row>
    <row r="31" spans="1:8" ht="15.95" customHeight="1">
      <c r="A31" s="386">
        <f t="shared" si="1"/>
        <v>10056</v>
      </c>
      <c r="B31" s="65"/>
      <c r="C31" s="380"/>
      <c r="D31" s="380"/>
      <c r="E31" s="79" t="s">
        <v>78</v>
      </c>
      <c r="F31" s="79">
        <f t="shared" si="0"/>
        <v>2</v>
      </c>
      <c r="G31" s="386">
        <v>1</v>
      </c>
    </row>
    <row r="32" spans="1:8" ht="15.95" customHeight="1">
      <c r="A32" s="386">
        <f t="shared" si="1"/>
        <v>10058</v>
      </c>
      <c r="B32" s="65"/>
      <c r="C32" s="380"/>
      <c r="D32" s="380"/>
      <c r="E32" s="79" t="s">
        <v>78</v>
      </c>
      <c r="F32" s="79">
        <f t="shared" si="0"/>
        <v>2</v>
      </c>
      <c r="G32" s="386">
        <v>1</v>
      </c>
    </row>
    <row r="33" spans="1:9" ht="15.95" customHeight="1">
      <c r="A33" s="163">
        <f t="shared" si="1"/>
        <v>10060</v>
      </c>
      <c r="B33" s="164" t="s">
        <v>0</v>
      </c>
      <c r="C33" s="357" t="s">
        <v>2181</v>
      </c>
      <c r="D33" s="476" t="s">
        <v>2206</v>
      </c>
      <c r="E33" s="163" t="s">
        <v>78</v>
      </c>
      <c r="F33" s="79">
        <f t="shared" si="0"/>
        <v>2</v>
      </c>
      <c r="G33" s="386">
        <v>1</v>
      </c>
      <c r="H33" s="60" t="s">
        <v>393</v>
      </c>
    </row>
    <row r="34" spans="1:9" ht="15.95" customHeight="1">
      <c r="A34" s="163">
        <f t="shared" si="1"/>
        <v>10062</v>
      </c>
      <c r="B34" s="164" t="s">
        <v>1</v>
      </c>
      <c r="C34" s="357" t="s">
        <v>2182</v>
      </c>
      <c r="D34" s="477"/>
      <c r="E34" s="163" t="s">
        <v>78</v>
      </c>
      <c r="F34" s="79">
        <f t="shared" si="0"/>
        <v>2</v>
      </c>
      <c r="G34" s="386">
        <v>1</v>
      </c>
      <c r="H34" s="60" t="s">
        <v>393</v>
      </c>
    </row>
    <row r="35" spans="1:9" ht="15.95" customHeight="1">
      <c r="A35" s="163">
        <f t="shared" si="1"/>
        <v>10064</v>
      </c>
      <c r="B35" s="164" t="s">
        <v>2</v>
      </c>
      <c r="C35" s="357" t="s">
        <v>2183</v>
      </c>
      <c r="D35" s="477"/>
      <c r="E35" s="163" t="s">
        <v>78</v>
      </c>
      <c r="F35" s="79">
        <f t="shared" si="0"/>
        <v>2</v>
      </c>
      <c r="G35" s="386">
        <v>1</v>
      </c>
      <c r="H35" s="60" t="s">
        <v>393</v>
      </c>
    </row>
    <row r="36" spans="1:9" ht="15.95" customHeight="1">
      <c r="A36" s="386">
        <f t="shared" si="1"/>
        <v>10066</v>
      </c>
      <c r="B36" s="65" t="s">
        <v>180</v>
      </c>
      <c r="C36" s="386"/>
      <c r="D36" s="477"/>
      <c r="E36" s="79" t="s">
        <v>78</v>
      </c>
      <c r="F36" s="79">
        <f t="shared" si="0"/>
        <v>2</v>
      </c>
      <c r="G36" s="386">
        <v>1</v>
      </c>
      <c r="H36" s="60" t="s">
        <v>393</v>
      </c>
    </row>
    <row r="37" spans="1:9" ht="15.95" customHeight="1">
      <c r="A37" s="386">
        <f t="shared" si="1"/>
        <v>10068</v>
      </c>
      <c r="B37" s="65" t="s">
        <v>5</v>
      </c>
      <c r="C37" s="386"/>
      <c r="D37" s="478"/>
      <c r="E37" s="79" t="s">
        <v>78</v>
      </c>
      <c r="F37" s="79">
        <f t="shared" si="0"/>
        <v>2</v>
      </c>
      <c r="G37" s="386">
        <v>1</v>
      </c>
      <c r="H37" s="60" t="s">
        <v>393</v>
      </c>
    </row>
    <row r="38" spans="1:9" ht="15.95" customHeight="1">
      <c r="A38" s="386">
        <f t="shared" si="1"/>
        <v>10070</v>
      </c>
      <c r="B38" s="65" t="s">
        <v>40</v>
      </c>
      <c r="E38" s="79" t="s">
        <v>78</v>
      </c>
      <c r="F38" s="79">
        <f t="shared" si="0"/>
        <v>2</v>
      </c>
      <c r="G38" s="386">
        <v>1</v>
      </c>
      <c r="H38" s="60" t="s">
        <v>393</v>
      </c>
      <c r="I38" s="65" t="s">
        <v>2023</v>
      </c>
    </row>
    <row r="39" spans="1:9" ht="15.95" customHeight="1">
      <c r="A39" s="386">
        <f t="shared" si="1"/>
        <v>10072</v>
      </c>
      <c r="B39" s="65" t="s">
        <v>2021</v>
      </c>
      <c r="C39" s="386" t="s">
        <v>2022</v>
      </c>
      <c r="D39" s="386"/>
      <c r="E39" s="79" t="s">
        <v>78</v>
      </c>
      <c r="F39" s="79">
        <f t="shared" si="0"/>
        <v>2</v>
      </c>
      <c r="G39" s="386">
        <v>1</v>
      </c>
      <c r="H39" s="60" t="s">
        <v>393</v>
      </c>
      <c r="I39" s="397" t="s">
        <v>2024</v>
      </c>
    </row>
    <row r="40" spans="1:9" ht="15.95" customHeight="1">
      <c r="A40" s="386">
        <f t="shared" si="1"/>
        <v>10074</v>
      </c>
      <c r="B40" s="65" t="s">
        <v>2220</v>
      </c>
      <c r="C40" s="386"/>
      <c r="D40" s="386"/>
      <c r="E40" s="79" t="s">
        <v>78</v>
      </c>
      <c r="F40" s="79">
        <f t="shared" si="0"/>
        <v>2</v>
      </c>
      <c r="G40" s="386">
        <v>1</v>
      </c>
      <c r="H40" s="60" t="s">
        <v>393</v>
      </c>
    </row>
    <row r="41" spans="1:9" ht="15.95" customHeight="1">
      <c r="A41" s="386">
        <f t="shared" si="1"/>
        <v>10076</v>
      </c>
      <c r="B41" s="65" t="s">
        <v>426</v>
      </c>
      <c r="C41" s="476"/>
      <c r="D41" s="380"/>
      <c r="E41" s="79" t="s">
        <v>78</v>
      </c>
      <c r="F41" s="79">
        <f t="shared" si="0"/>
        <v>2</v>
      </c>
      <c r="G41" s="386">
        <v>1</v>
      </c>
    </row>
    <row r="42" spans="1:9" ht="15.95" customHeight="1">
      <c r="A42" s="386">
        <f t="shared" si="1"/>
        <v>10078</v>
      </c>
      <c r="B42" s="65" t="s">
        <v>427</v>
      </c>
      <c r="C42" s="478"/>
      <c r="D42" s="382"/>
      <c r="E42" s="79" t="s">
        <v>78</v>
      </c>
      <c r="F42" s="79">
        <f t="shared" si="0"/>
        <v>2</v>
      </c>
      <c r="G42" s="386">
        <v>1</v>
      </c>
    </row>
    <row r="43" spans="1:9" ht="15.95" customHeight="1">
      <c r="A43" s="386">
        <f t="shared" si="1"/>
        <v>10080</v>
      </c>
      <c r="B43" s="65" t="s">
        <v>428</v>
      </c>
      <c r="C43" s="476"/>
      <c r="D43" s="380"/>
      <c r="E43" s="79" t="s">
        <v>78</v>
      </c>
      <c r="F43" s="79">
        <f t="shared" si="0"/>
        <v>2</v>
      </c>
      <c r="G43" s="386">
        <v>1</v>
      </c>
    </row>
    <row r="44" spans="1:9" ht="15.95" customHeight="1">
      <c r="A44" s="386">
        <f t="shared" si="1"/>
        <v>10082</v>
      </c>
      <c r="B44" s="65" t="s">
        <v>429</v>
      </c>
      <c r="C44" s="478"/>
      <c r="D44" s="382"/>
      <c r="E44" s="79" t="s">
        <v>78</v>
      </c>
      <c r="F44" s="79">
        <f t="shared" si="0"/>
        <v>2</v>
      </c>
      <c r="G44" s="386">
        <v>1</v>
      </c>
    </row>
    <row r="45" spans="1:9" ht="15.95" customHeight="1">
      <c r="A45" s="386">
        <f t="shared" si="1"/>
        <v>10084</v>
      </c>
      <c r="B45" s="65" t="s">
        <v>430</v>
      </c>
      <c r="C45" s="476"/>
      <c r="D45" s="380"/>
      <c r="E45" s="79" t="s">
        <v>78</v>
      </c>
      <c r="F45" s="79">
        <f t="shared" si="0"/>
        <v>2</v>
      </c>
      <c r="G45" s="386">
        <v>1</v>
      </c>
    </row>
    <row r="46" spans="1:9" ht="15.95" customHeight="1">
      <c r="A46" s="386">
        <f t="shared" si="1"/>
        <v>10086</v>
      </c>
      <c r="B46" s="65" t="s">
        <v>431</v>
      </c>
      <c r="C46" s="478"/>
      <c r="D46" s="382"/>
      <c r="E46" s="79" t="s">
        <v>78</v>
      </c>
      <c r="F46" s="79">
        <f t="shared" si="0"/>
        <v>2</v>
      </c>
      <c r="G46" s="386">
        <v>1</v>
      </c>
    </row>
    <row r="47" spans="1:9" ht="15.95" customHeight="1">
      <c r="A47" s="386">
        <f t="shared" si="1"/>
        <v>10088</v>
      </c>
      <c r="B47" s="65" t="s">
        <v>456</v>
      </c>
      <c r="C47" s="476"/>
      <c r="D47" s="380"/>
      <c r="E47" s="79" t="s">
        <v>78</v>
      </c>
      <c r="F47" s="79">
        <f t="shared" si="0"/>
        <v>2</v>
      </c>
      <c r="G47" s="386">
        <v>1</v>
      </c>
      <c r="H47" s="60" t="s">
        <v>393</v>
      </c>
    </row>
    <row r="48" spans="1:9" ht="15.95" customHeight="1">
      <c r="A48" s="386">
        <f t="shared" si="1"/>
        <v>10090</v>
      </c>
      <c r="B48" s="65" t="s">
        <v>457</v>
      </c>
      <c r="C48" s="477"/>
      <c r="D48" s="381"/>
      <c r="E48" s="79" t="s">
        <v>78</v>
      </c>
      <c r="F48" s="79">
        <f t="shared" si="0"/>
        <v>2</v>
      </c>
      <c r="G48" s="386">
        <v>1</v>
      </c>
      <c r="H48" s="60" t="s">
        <v>393</v>
      </c>
    </row>
    <row r="49" spans="1:8" ht="15.95" customHeight="1">
      <c r="A49" s="386">
        <f t="shared" si="1"/>
        <v>10092</v>
      </c>
      <c r="B49" s="65" t="s">
        <v>458</v>
      </c>
      <c r="C49" s="478"/>
      <c r="D49" s="382"/>
      <c r="E49" s="79" t="s">
        <v>78</v>
      </c>
      <c r="F49" s="79">
        <f t="shared" si="0"/>
        <v>2</v>
      </c>
      <c r="G49" s="386">
        <v>1</v>
      </c>
      <c r="H49" s="60" t="s">
        <v>393</v>
      </c>
    </row>
    <row r="50" spans="1:8" ht="15.95" customHeight="1">
      <c r="A50" s="386">
        <f t="shared" si="1"/>
        <v>10094</v>
      </c>
      <c r="B50" s="65" t="s">
        <v>459</v>
      </c>
      <c r="C50" s="380"/>
      <c r="D50" s="476" t="s">
        <v>261</v>
      </c>
      <c r="E50" s="79" t="s">
        <v>78</v>
      </c>
      <c r="F50" s="79">
        <f t="shared" si="0"/>
        <v>2</v>
      </c>
      <c r="G50" s="386">
        <v>1</v>
      </c>
    </row>
    <row r="51" spans="1:8" ht="15.95" customHeight="1">
      <c r="A51" s="386">
        <f t="shared" si="1"/>
        <v>10096</v>
      </c>
      <c r="B51" s="65" t="s">
        <v>432</v>
      </c>
      <c r="C51" s="380"/>
      <c r="D51" s="478"/>
      <c r="E51" s="79" t="s">
        <v>78</v>
      </c>
      <c r="F51" s="79">
        <f t="shared" si="0"/>
        <v>2</v>
      </c>
      <c r="G51" s="386">
        <v>1</v>
      </c>
    </row>
    <row r="52" spans="1:8" ht="15.95" customHeight="1">
      <c r="A52" s="386">
        <f t="shared" si="1"/>
        <v>10098</v>
      </c>
      <c r="B52" s="65"/>
      <c r="C52" s="380"/>
      <c r="D52" s="380"/>
      <c r="E52" s="79" t="s">
        <v>78</v>
      </c>
      <c r="F52" s="79">
        <f t="shared" si="0"/>
        <v>2</v>
      </c>
      <c r="G52" s="386">
        <v>1</v>
      </c>
    </row>
    <row r="53" spans="1:8" ht="15.95" customHeight="1">
      <c r="A53" s="386">
        <f t="shared" si="1"/>
        <v>10100</v>
      </c>
      <c r="B53" s="65" t="s">
        <v>80</v>
      </c>
      <c r="C53" s="185" t="s">
        <v>2158</v>
      </c>
      <c r="D53" s="476" t="s">
        <v>2145</v>
      </c>
      <c r="E53" s="79" t="s">
        <v>78</v>
      </c>
      <c r="F53" s="79">
        <f t="shared" si="0"/>
        <v>2</v>
      </c>
      <c r="G53" s="386">
        <v>1</v>
      </c>
      <c r="H53" s="60" t="s">
        <v>393</v>
      </c>
    </row>
    <row r="54" spans="1:8" ht="15.95" customHeight="1">
      <c r="A54" s="386">
        <f t="shared" si="1"/>
        <v>10102</v>
      </c>
      <c r="B54" s="65" t="s">
        <v>306</v>
      </c>
      <c r="C54" s="185" t="s">
        <v>2159</v>
      </c>
      <c r="D54" s="477"/>
      <c r="E54" s="79" t="s">
        <v>78</v>
      </c>
      <c r="F54" s="79">
        <f t="shared" si="0"/>
        <v>2</v>
      </c>
      <c r="G54" s="386">
        <v>1</v>
      </c>
      <c r="H54" s="60" t="s">
        <v>393</v>
      </c>
    </row>
    <row r="55" spans="1:8" ht="15.95" customHeight="1">
      <c r="A55" s="386">
        <f t="shared" si="1"/>
        <v>10104</v>
      </c>
      <c r="B55" s="65" t="s">
        <v>4</v>
      </c>
      <c r="C55" s="185" t="s">
        <v>2160</v>
      </c>
      <c r="D55" s="477"/>
      <c r="E55" s="79" t="s">
        <v>78</v>
      </c>
      <c r="F55" s="79">
        <f t="shared" si="0"/>
        <v>2</v>
      </c>
      <c r="G55" s="386">
        <v>1</v>
      </c>
      <c r="H55" s="60" t="s">
        <v>393</v>
      </c>
    </row>
    <row r="56" spans="1:8" ht="15.95" customHeight="1">
      <c r="A56" s="163">
        <f t="shared" si="1"/>
        <v>10106</v>
      </c>
      <c r="B56" s="164" t="s">
        <v>81</v>
      </c>
      <c r="C56" s="357" t="s">
        <v>2161</v>
      </c>
      <c r="D56" s="477"/>
      <c r="E56" s="163" t="s">
        <v>78</v>
      </c>
      <c r="F56" s="79">
        <f t="shared" si="0"/>
        <v>2</v>
      </c>
      <c r="G56" s="386">
        <v>1</v>
      </c>
      <c r="H56" s="60" t="s">
        <v>393</v>
      </c>
    </row>
    <row r="57" spans="1:8" ht="15.95" customHeight="1">
      <c r="A57" s="386">
        <f t="shared" si="1"/>
        <v>10108</v>
      </c>
      <c r="B57" s="65" t="s">
        <v>88</v>
      </c>
      <c r="C57" s="185"/>
      <c r="D57" s="477"/>
      <c r="E57" s="79" t="s">
        <v>78</v>
      </c>
      <c r="F57" s="79">
        <f t="shared" si="0"/>
        <v>2</v>
      </c>
      <c r="G57" s="386">
        <v>1</v>
      </c>
      <c r="H57" s="60" t="s">
        <v>393</v>
      </c>
    </row>
    <row r="58" spans="1:8" ht="15.95" customHeight="1">
      <c r="A58" s="386">
        <f t="shared" si="1"/>
        <v>10110</v>
      </c>
      <c r="B58" s="65" t="s">
        <v>89</v>
      </c>
      <c r="C58" s="185"/>
      <c r="D58" s="477"/>
      <c r="E58" s="79" t="s">
        <v>78</v>
      </c>
      <c r="F58" s="79">
        <f t="shared" si="0"/>
        <v>2</v>
      </c>
      <c r="G58" s="386">
        <v>1</v>
      </c>
      <c r="H58" s="60" t="s">
        <v>393</v>
      </c>
    </row>
    <row r="59" spans="1:8" ht="15.95" customHeight="1">
      <c r="A59" s="386">
        <f t="shared" si="1"/>
        <v>10112</v>
      </c>
      <c r="B59" s="65" t="s">
        <v>90</v>
      </c>
      <c r="C59" s="185"/>
      <c r="D59" s="477"/>
      <c r="E59" s="79" t="s">
        <v>78</v>
      </c>
      <c r="F59" s="79">
        <f t="shared" si="0"/>
        <v>2</v>
      </c>
      <c r="G59" s="386">
        <v>1</v>
      </c>
      <c r="H59" s="60" t="s">
        <v>393</v>
      </c>
    </row>
    <row r="60" spans="1:8" ht="15.95" customHeight="1">
      <c r="A60" s="386">
        <f t="shared" si="1"/>
        <v>10114</v>
      </c>
      <c r="B60" s="65" t="s">
        <v>91</v>
      </c>
      <c r="C60" s="185"/>
      <c r="D60" s="478"/>
      <c r="E60" s="79" t="s">
        <v>78</v>
      </c>
      <c r="F60" s="79">
        <f t="shared" si="0"/>
        <v>2</v>
      </c>
      <c r="G60" s="386">
        <v>1</v>
      </c>
      <c r="H60" s="60" t="s">
        <v>393</v>
      </c>
    </row>
    <row r="61" spans="1:8" ht="15.95" customHeight="1">
      <c r="A61" s="386">
        <f t="shared" si="1"/>
        <v>10116</v>
      </c>
      <c r="B61" s="65" t="s">
        <v>82</v>
      </c>
      <c r="C61" s="185" t="s">
        <v>2162</v>
      </c>
      <c r="D61" s="476" t="s">
        <v>2146</v>
      </c>
      <c r="E61" s="79" t="s">
        <v>78</v>
      </c>
      <c r="F61" s="79">
        <f t="shared" si="0"/>
        <v>2</v>
      </c>
      <c r="G61" s="386">
        <v>1</v>
      </c>
      <c r="H61" s="60" t="s">
        <v>393</v>
      </c>
    </row>
    <row r="62" spans="1:8" ht="15.95" customHeight="1">
      <c r="A62" s="386">
        <f t="shared" si="1"/>
        <v>10118</v>
      </c>
      <c r="B62" s="65" t="s">
        <v>83</v>
      </c>
      <c r="C62" s="185" t="s">
        <v>2163</v>
      </c>
      <c r="D62" s="477"/>
      <c r="E62" s="79" t="s">
        <v>78</v>
      </c>
      <c r="F62" s="79">
        <f t="shared" si="0"/>
        <v>2</v>
      </c>
      <c r="G62" s="386">
        <v>1</v>
      </c>
      <c r="H62" s="60" t="s">
        <v>393</v>
      </c>
    </row>
    <row r="63" spans="1:8" ht="15.95" customHeight="1">
      <c r="A63" s="386">
        <f t="shared" si="1"/>
        <v>10120</v>
      </c>
      <c r="B63" s="65" t="s">
        <v>84</v>
      </c>
      <c r="C63" s="185" t="s">
        <v>2164</v>
      </c>
      <c r="D63" s="477"/>
      <c r="E63" s="79" t="s">
        <v>78</v>
      </c>
      <c r="F63" s="79">
        <f t="shared" si="0"/>
        <v>2</v>
      </c>
      <c r="G63" s="386">
        <v>1</v>
      </c>
      <c r="H63" s="60" t="s">
        <v>393</v>
      </c>
    </row>
    <row r="64" spans="1:8" ht="15.95" customHeight="1">
      <c r="A64" s="163">
        <f t="shared" si="1"/>
        <v>10122</v>
      </c>
      <c r="B64" s="164" t="s">
        <v>85</v>
      </c>
      <c r="C64" s="357" t="s">
        <v>2165</v>
      </c>
      <c r="D64" s="477"/>
      <c r="E64" s="163" t="s">
        <v>78</v>
      </c>
      <c r="F64" s="79">
        <f t="shared" si="0"/>
        <v>2</v>
      </c>
      <c r="G64" s="386">
        <v>1</v>
      </c>
      <c r="H64" s="60" t="s">
        <v>393</v>
      </c>
    </row>
    <row r="65" spans="1:9" ht="15.95" customHeight="1">
      <c r="A65" s="386">
        <f t="shared" si="1"/>
        <v>10124</v>
      </c>
      <c r="B65" s="65" t="s">
        <v>92</v>
      </c>
      <c r="C65" s="475"/>
      <c r="D65" s="477"/>
      <c r="E65" s="79" t="s">
        <v>78</v>
      </c>
      <c r="F65" s="79">
        <f t="shared" si="0"/>
        <v>2</v>
      </c>
      <c r="G65" s="386">
        <v>1</v>
      </c>
      <c r="H65" s="60" t="s">
        <v>393</v>
      </c>
    </row>
    <row r="66" spans="1:9" ht="15.95" customHeight="1">
      <c r="A66" s="386">
        <f t="shared" si="1"/>
        <v>10126</v>
      </c>
      <c r="B66" s="65" t="s">
        <v>93</v>
      </c>
      <c r="C66" s="475"/>
      <c r="D66" s="477"/>
      <c r="E66" s="79" t="s">
        <v>78</v>
      </c>
      <c r="F66" s="79">
        <f t="shared" si="0"/>
        <v>2</v>
      </c>
      <c r="G66" s="386">
        <v>1</v>
      </c>
      <c r="H66" s="60" t="s">
        <v>393</v>
      </c>
    </row>
    <row r="67" spans="1:9" ht="15.95" customHeight="1">
      <c r="A67" s="386">
        <f t="shared" si="1"/>
        <v>10128</v>
      </c>
      <c r="B67" s="65" t="s">
        <v>94</v>
      </c>
      <c r="C67" s="475"/>
      <c r="D67" s="477"/>
      <c r="E67" s="79" t="s">
        <v>78</v>
      </c>
      <c r="F67" s="79">
        <f t="shared" si="0"/>
        <v>2</v>
      </c>
      <c r="G67" s="386">
        <v>1</v>
      </c>
      <c r="H67" s="60" t="s">
        <v>393</v>
      </c>
    </row>
    <row r="68" spans="1:9" ht="15.95" customHeight="1">
      <c r="A68" s="386">
        <f t="shared" si="1"/>
        <v>10130</v>
      </c>
      <c r="B68" s="65" t="s">
        <v>95</v>
      </c>
      <c r="C68" s="475"/>
      <c r="D68" s="478"/>
      <c r="E68" s="79" t="s">
        <v>78</v>
      </c>
      <c r="F68" s="79">
        <f t="shared" ref="F68:F92" si="2">IF(OR(E68="U16",E68="S16"),1,IF(E68="TS",6,IF(E68="U64",4,2)))</f>
        <v>2</v>
      </c>
      <c r="G68" s="386">
        <v>1</v>
      </c>
      <c r="H68" s="60" t="s">
        <v>393</v>
      </c>
    </row>
    <row r="69" spans="1:9" ht="15.95" customHeight="1">
      <c r="A69" s="386">
        <f t="shared" ref="A69:A92" si="3">A68+(F68*G68)</f>
        <v>10132</v>
      </c>
      <c r="B69" s="65" t="s">
        <v>86</v>
      </c>
      <c r="C69" s="185" t="s">
        <v>2166</v>
      </c>
      <c r="D69" s="476" t="s">
        <v>2147</v>
      </c>
      <c r="E69" s="79" t="s">
        <v>78</v>
      </c>
      <c r="F69" s="79">
        <f t="shared" si="2"/>
        <v>2</v>
      </c>
      <c r="G69" s="386">
        <v>1</v>
      </c>
      <c r="H69" s="60" t="s">
        <v>393</v>
      </c>
    </row>
    <row r="70" spans="1:9" ht="15.95" customHeight="1">
      <c r="A70" s="386">
        <f t="shared" si="3"/>
        <v>10134</v>
      </c>
      <c r="B70" s="65" t="s">
        <v>6</v>
      </c>
      <c r="C70" s="185" t="s">
        <v>2167</v>
      </c>
      <c r="D70" s="477"/>
      <c r="E70" s="79" t="s">
        <v>78</v>
      </c>
      <c r="F70" s="79">
        <f t="shared" si="2"/>
        <v>2</v>
      </c>
      <c r="G70" s="386">
        <v>1</v>
      </c>
      <c r="H70" s="60" t="s">
        <v>393</v>
      </c>
    </row>
    <row r="71" spans="1:9" ht="15.95" customHeight="1">
      <c r="A71" s="386">
        <f t="shared" si="3"/>
        <v>10136</v>
      </c>
      <c r="B71" s="65" t="s">
        <v>7</v>
      </c>
      <c r="C71" s="185" t="s">
        <v>2168</v>
      </c>
      <c r="D71" s="477"/>
      <c r="E71" s="79" t="s">
        <v>78</v>
      </c>
      <c r="F71" s="79">
        <f t="shared" si="2"/>
        <v>2</v>
      </c>
      <c r="G71" s="386">
        <v>1</v>
      </c>
      <c r="H71" s="60" t="s">
        <v>393</v>
      </c>
      <c r="I71" s="136"/>
    </row>
    <row r="72" spans="1:9" ht="15.95" customHeight="1">
      <c r="A72" s="386">
        <f t="shared" si="3"/>
        <v>10138</v>
      </c>
      <c r="B72" s="65" t="s">
        <v>87</v>
      </c>
      <c r="C72" s="185" t="s">
        <v>2169</v>
      </c>
      <c r="D72" s="477"/>
      <c r="E72" s="79" t="s">
        <v>78</v>
      </c>
      <c r="F72" s="79">
        <f t="shared" si="2"/>
        <v>2</v>
      </c>
      <c r="G72" s="386">
        <v>1</v>
      </c>
      <c r="H72" s="60" t="s">
        <v>393</v>
      </c>
    </row>
    <row r="73" spans="1:9" ht="15.95" customHeight="1">
      <c r="A73" s="386">
        <f t="shared" si="3"/>
        <v>10140</v>
      </c>
      <c r="B73" s="65" t="s">
        <v>96</v>
      </c>
      <c r="C73" s="475"/>
      <c r="D73" s="477"/>
      <c r="E73" s="79" t="s">
        <v>78</v>
      </c>
      <c r="F73" s="79">
        <f t="shared" si="2"/>
        <v>2</v>
      </c>
      <c r="G73" s="386">
        <v>1</v>
      </c>
      <c r="H73" s="60" t="s">
        <v>393</v>
      </c>
    </row>
    <row r="74" spans="1:9" ht="15.95" customHeight="1">
      <c r="A74" s="386">
        <f t="shared" si="3"/>
        <v>10142</v>
      </c>
      <c r="B74" s="65" t="s">
        <v>97</v>
      </c>
      <c r="C74" s="475"/>
      <c r="D74" s="477"/>
      <c r="E74" s="79" t="s">
        <v>78</v>
      </c>
      <c r="F74" s="79">
        <f t="shared" si="2"/>
        <v>2</v>
      </c>
      <c r="G74" s="386">
        <v>1</v>
      </c>
      <c r="H74" s="60" t="s">
        <v>393</v>
      </c>
    </row>
    <row r="75" spans="1:9" ht="15.95" customHeight="1">
      <c r="A75" s="386">
        <f t="shared" si="3"/>
        <v>10144</v>
      </c>
      <c r="B75" s="65" t="s">
        <v>98</v>
      </c>
      <c r="C75" s="475"/>
      <c r="D75" s="477"/>
      <c r="E75" s="79" t="s">
        <v>78</v>
      </c>
      <c r="F75" s="79">
        <f t="shared" si="2"/>
        <v>2</v>
      </c>
      <c r="G75" s="386">
        <v>1</v>
      </c>
      <c r="H75" s="60" t="s">
        <v>393</v>
      </c>
    </row>
    <row r="76" spans="1:9" ht="15.95" customHeight="1">
      <c r="A76" s="386">
        <f t="shared" si="3"/>
        <v>10146</v>
      </c>
      <c r="B76" s="65" t="s">
        <v>99</v>
      </c>
      <c r="C76" s="475"/>
      <c r="D76" s="478"/>
      <c r="E76" s="79" t="s">
        <v>78</v>
      </c>
      <c r="F76" s="79">
        <f t="shared" si="2"/>
        <v>2</v>
      </c>
      <c r="G76" s="386">
        <v>1</v>
      </c>
      <c r="H76" s="60" t="s">
        <v>393</v>
      </c>
    </row>
    <row r="77" spans="1:9" ht="15.95" customHeight="1">
      <c r="A77" s="386">
        <f t="shared" si="3"/>
        <v>10148</v>
      </c>
      <c r="B77" s="65" t="s">
        <v>100</v>
      </c>
      <c r="C77" s="185" t="s">
        <v>2171</v>
      </c>
      <c r="D77" s="476" t="s">
        <v>261</v>
      </c>
      <c r="E77" s="79" t="s">
        <v>78</v>
      </c>
      <c r="F77" s="79">
        <f t="shared" si="2"/>
        <v>2</v>
      </c>
      <c r="G77" s="386">
        <v>1</v>
      </c>
      <c r="H77" s="60" t="s">
        <v>393</v>
      </c>
    </row>
    <row r="78" spans="1:9" ht="15.95" customHeight="1">
      <c r="A78" s="386">
        <f t="shared" si="3"/>
        <v>10150</v>
      </c>
      <c r="B78" s="65" t="s">
        <v>8</v>
      </c>
      <c r="C78" s="185" t="s">
        <v>2172</v>
      </c>
      <c r="D78" s="477"/>
      <c r="E78" s="79" t="s">
        <v>78</v>
      </c>
      <c r="F78" s="79">
        <f t="shared" si="2"/>
        <v>2</v>
      </c>
      <c r="G78" s="386">
        <v>1</v>
      </c>
      <c r="H78" s="60" t="s">
        <v>393</v>
      </c>
    </row>
    <row r="79" spans="1:9" ht="15.95" customHeight="1">
      <c r="A79" s="386">
        <f t="shared" si="3"/>
        <v>10152</v>
      </c>
      <c r="B79" s="65" t="s">
        <v>9</v>
      </c>
      <c r="C79" s="185" t="s">
        <v>2173</v>
      </c>
      <c r="D79" s="477"/>
      <c r="E79" s="79" t="s">
        <v>78</v>
      </c>
      <c r="F79" s="79">
        <f t="shared" si="2"/>
        <v>2</v>
      </c>
      <c r="G79" s="386">
        <v>1</v>
      </c>
      <c r="H79" s="60" t="s">
        <v>393</v>
      </c>
    </row>
    <row r="80" spans="1:9" ht="15.95" customHeight="1">
      <c r="A80" s="163">
        <f t="shared" si="3"/>
        <v>10154</v>
      </c>
      <c r="B80" s="164" t="s">
        <v>101</v>
      </c>
      <c r="C80" s="357" t="s">
        <v>2170</v>
      </c>
      <c r="D80" s="478"/>
      <c r="E80" s="163" t="s">
        <v>78</v>
      </c>
      <c r="F80" s="79">
        <f t="shared" si="2"/>
        <v>2</v>
      </c>
      <c r="G80" s="386">
        <v>1</v>
      </c>
      <c r="H80" s="60" t="s">
        <v>393</v>
      </c>
    </row>
    <row r="81" spans="1:9" ht="15.95" customHeight="1">
      <c r="A81" s="386">
        <f t="shared" si="3"/>
        <v>10156</v>
      </c>
      <c r="B81" s="65" t="s">
        <v>102</v>
      </c>
      <c r="C81" s="476"/>
      <c r="D81" s="476" t="s">
        <v>261</v>
      </c>
      <c r="E81" s="79" t="s">
        <v>78</v>
      </c>
      <c r="F81" s="79">
        <f t="shared" si="2"/>
        <v>2</v>
      </c>
      <c r="G81" s="386">
        <v>1</v>
      </c>
      <c r="H81" s="401"/>
    </row>
    <row r="82" spans="1:9" ht="15.95" customHeight="1">
      <c r="A82" s="386">
        <f t="shared" si="3"/>
        <v>10158</v>
      </c>
      <c r="B82" s="65" t="s">
        <v>103</v>
      </c>
      <c r="C82" s="477"/>
      <c r="D82" s="477"/>
      <c r="E82" s="79" t="s">
        <v>78</v>
      </c>
      <c r="F82" s="79">
        <f t="shared" si="2"/>
        <v>2</v>
      </c>
      <c r="G82" s="386">
        <v>1</v>
      </c>
      <c r="H82" s="401"/>
    </row>
    <row r="83" spans="1:9" ht="15.95" customHeight="1">
      <c r="A83" s="386">
        <f t="shared" si="3"/>
        <v>10160</v>
      </c>
      <c r="B83" s="65" t="s">
        <v>104</v>
      </c>
      <c r="C83" s="477"/>
      <c r="D83" s="477"/>
      <c r="E83" s="79" t="s">
        <v>78</v>
      </c>
      <c r="F83" s="79">
        <f t="shared" si="2"/>
        <v>2</v>
      </c>
      <c r="G83" s="386">
        <v>1</v>
      </c>
      <c r="H83" s="401"/>
    </row>
    <row r="84" spans="1:9" ht="15.95" customHeight="1">
      <c r="A84" s="386">
        <f t="shared" si="3"/>
        <v>10162</v>
      </c>
      <c r="B84" s="65" t="s">
        <v>105</v>
      </c>
      <c r="C84" s="478"/>
      <c r="D84" s="478"/>
      <c r="E84" s="79" t="s">
        <v>78</v>
      </c>
      <c r="F84" s="79">
        <f t="shared" si="2"/>
        <v>2</v>
      </c>
      <c r="G84" s="386">
        <v>1</v>
      </c>
      <c r="H84" s="401"/>
    </row>
    <row r="85" spans="1:9" ht="15.95" customHeight="1">
      <c r="A85" s="386">
        <f t="shared" si="3"/>
        <v>10164</v>
      </c>
      <c r="B85" s="65" t="s">
        <v>128</v>
      </c>
      <c r="C85" s="476"/>
      <c r="D85" s="476" t="s">
        <v>2145</v>
      </c>
      <c r="E85" s="79" t="s">
        <v>78</v>
      </c>
      <c r="F85" s="79">
        <f t="shared" si="2"/>
        <v>2</v>
      </c>
      <c r="G85" s="386">
        <v>1</v>
      </c>
      <c r="I85" s="512" t="s">
        <v>132</v>
      </c>
    </row>
    <row r="86" spans="1:9" ht="15.95" customHeight="1">
      <c r="A86" s="386">
        <f t="shared" si="3"/>
        <v>10166</v>
      </c>
      <c r="B86" s="65" t="s">
        <v>129</v>
      </c>
      <c r="C86" s="477"/>
      <c r="D86" s="477"/>
      <c r="E86" s="79" t="s">
        <v>78</v>
      </c>
      <c r="F86" s="79">
        <f t="shared" si="2"/>
        <v>2</v>
      </c>
      <c r="G86" s="386">
        <v>1</v>
      </c>
      <c r="I86" s="512"/>
    </row>
    <row r="87" spans="1:9" ht="15.95" customHeight="1">
      <c r="A87" s="386">
        <f t="shared" si="3"/>
        <v>10168</v>
      </c>
      <c r="B87" s="65" t="s">
        <v>130</v>
      </c>
      <c r="C87" s="477"/>
      <c r="D87" s="477"/>
      <c r="E87" s="79" t="s">
        <v>78</v>
      </c>
      <c r="F87" s="79">
        <f t="shared" si="2"/>
        <v>2</v>
      </c>
      <c r="G87" s="386">
        <v>1</v>
      </c>
      <c r="I87" s="512"/>
    </row>
    <row r="88" spans="1:9" ht="15.95" customHeight="1">
      <c r="A88" s="386">
        <f t="shared" si="3"/>
        <v>10170</v>
      </c>
      <c r="B88" s="65" t="s">
        <v>131</v>
      </c>
      <c r="C88" s="478"/>
      <c r="D88" s="478"/>
      <c r="E88" s="79" t="s">
        <v>78</v>
      </c>
      <c r="F88" s="79">
        <f t="shared" si="2"/>
        <v>2</v>
      </c>
      <c r="G88" s="386">
        <v>1</v>
      </c>
      <c r="I88" s="512"/>
    </row>
    <row r="89" spans="1:9" ht="15.95" customHeight="1">
      <c r="A89" s="386">
        <f t="shared" si="3"/>
        <v>10172</v>
      </c>
      <c r="B89" s="65" t="s">
        <v>125</v>
      </c>
      <c r="C89" s="476"/>
      <c r="D89" s="476" t="s">
        <v>2207</v>
      </c>
      <c r="E89" s="79" t="s">
        <v>78</v>
      </c>
      <c r="F89" s="79">
        <f t="shared" si="2"/>
        <v>2</v>
      </c>
      <c r="G89" s="386">
        <v>1</v>
      </c>
      <c r="I89" s="512" t="s">
        <v>976</v>
      </c>
    </row>
    <row r="90" spans="1:9" ht="15.95" customHeight="1">
      <c r="A90" s="386">
        <f t="shared" si="3"/>
        <v>10174</v>
      </c>
      <c r="B90" s="65" t="s">
        <v>126</v>
      </c>
      <c r="C90" s="477"/>
      <c r="D90" s="477"/>
      <c r="E90" s="79" t="s">
        <v>78</v>
      </c>
      <c r="F90" s="79">
        <f t="shared" si="2"/>
        <v>2</v>
      </c>
      <c r="G90" s="386">
        <v>1</v>
      </c>
      <c r="I90" s="512"/>
    </row>
    <row r="91" spans="1:9" ht="15.95" customHeight="1">
      <c r="A91" s="386">
        <f t="shared" si="3"/>
        <v>10176</v>
      </c>
      <c r="B91" s="65" t="s">
        <v>127</v>
      </c>
      <c r="C91" s="477"/>
      <c r="D91" s="477"/>
      <c r="E91" s="79" t="s">
        <v>78</v>
      </c>
      <c r="F91" s="79">
        <f t="shared" si="2"/>
        <v>2</v>
      </c>
      <c r="G91" s="386">
        <v>1</v>
      </c>
      <c r="I91" s="512"/>
    </row>
    <row r="92" spans="1:9" ht="15.95" customHeight="1">
      <c r="A92" s="386">
        <f t="shared" si="3"/>
        <v>10178</v>
      </c>
      <c r="B92" s="65" t="s">
        <v>41</v>
      </c>
      <c r="C92" s="478"/>
      <c r="D92" s="382"/>
      <c r="E92" s="79" t="s">
        <v>78</v>
      </c>
      <c r="F92" s="79">
        <f t="shared" si="2"/>
        <v>2</v>
      </c>
      <c r="G92" s="386">
        <v>1</v>
      </c>
      <c r="I92" s="352" t="s">
        <v>41</v>
      </c>
    </row>
    <row r="93" spans="1:9" ht="15.95" customHeight="1">
      <c r="A93" s="479" t="s">
        <v>233</v>
      </c>
      <c r="B93" s="480"/>
      <c r="C93" s="480"/>
      <c r="D93" s="480"/>
      <c r="E93" s="480"/>
      <c r="F93" s="480"/>
      <c r="G93" s="481"/>
    </row>
    <row r="94" spans="1:9" ht="15.95" customHeight="1">
      <c r="A94" s="386">
        <f>A92+(F92*G92)</f>
        <v>10180</v>
      </c>
      <c r="B94" s="65" t="s">
        <v>18</v>
      </c>
      <c r="C94" s="476"/>
      <c r="D94" s="476" t="s">
        <v>261</v>
      </c>
      <c r="E94" s="79" t="s">
        <v>78</v>
      </c>
      <c r="F94" s="79">
        <f t="shared" ref="F94:F132" si="4">IF(OR(E94="U16", E94="S16"),1,IF(E94="TS",6,2))</f>
        <v>2</v>
      </c>
      <c r="G94" s="386">
        <v>1</v>
      </c>
    </row>
    <row r="95" spans="1:9" ht="15.95" customHeight="1">
      <c r="A95" s="386">
        <f t="shared" ref="A95:A126" si="5">A94+(F94*G94)</f>
        <v>10182</v>
      </c>
      <c r="B95" s="65" t="s">
        <v>19</v>
      </c>
      <c r="C95" s="477"/>
      <c r="D95" s="477"/>
      <c r="E95" s="79" t="s">
        <v>78</v>
      </c>
      <c r="F95" s="79">
        <f t="shared" si="4"/>
        <v>2</v>
      </c>
      <c r="G95" s="386">
        <v>1</v>
      </c>
      <c r="H95" s="60" t="s">
        <v>393</v>
      </c>
      <c r="I95" s="397" t="s">
        <v>395</v>
      </c>
    </row>
    <row r="96" spans="1:9" ht="15.95" customHeight="1">
      <c r="A96" s="386">
        <f t="shared" si="5"/>
        <v>10184</v>
      </c>
      <c r="B96" s="65" t="s">
        <v>20</v>
      </c>
      <c r="C96" s="478"/>
      <c r="D96" s="477"/>
      <c r="E96" s="79" t="s">
        <v>78</v>
      </c>
      <c r="F96" s="79">
        <f t="shared" si="4"/>
        <v>2</v>
      </c>
      <c r="G96" s="386">
        <v>1</v>
      </c>
      <c r="H96" s="60" t="s">
        <v>393</v>
      </c>
    </row>
    <row r="97" spans="1:8" ht="15.95" customHeight="1">
      <c r="A97" s="386">
        <f t="shared" si="5"/>
        <v>10186</v>
      </c>
      <c r="B97" s="65" t="s">
        <v>21</v>
      </c>
      <c r="C97" s="476"/>
      <c r="D97" s="477"/>
      <c r="E97" s="79" t="s">
        <v>78</v>
      </c>
      <c r="F97" s="79">
        <f t="shared" si="4"/>
        <v>2</v>
      </c>
      <c r="G97" s="386">
        <v>1</v>
      </c>
      <c r="H97" s="60" t="s">
        <v>393</v>
      </c>
    </row>
    <row r="98" spans="1:8" ht="15.95" customHeight="1">
      <c r="A98" s="386">
        <f t="shared" si="5"/>
        <v>10188</v>
      </c>
      <c r="B98" s="65" t="s">
        <v>22</v>
      </c>
      <c r="C98" s="477"/>
      <c r="D98" s="477"/>
      <c r="E98" s="79" t="s">
        <v>78</v>
      </c>
      <c r="F98" s="79">
        <f t="shared" si="4"/>
        <v>2</v>
      </c>
      <c r="G98" s="386">
        <v>1</v>
      </c>
      <c r="H98" s="60" t="s">
        <v>393</v>
      </c>
    </row>
    <row r="99" spans="1:8" ht="15.95" customHeight="1">
      <c r="A99" s="386">
        <f t="shared" si="5"/>
        <v>10190</v>
      </c>
      <c r="B99" s="65" t="s">
        <v>23</v>
      </c>
      <c r="C99" s="478"/>
      <c r="D99" s="477"/>
      <c r="E99" s="79" t="s">
        <v>78</v>
      </c>
      <c r="F99" s="79">
        <f t="shared" si="4"/>
        <v>2</v>
      </c>
      <c r="G99" s="386">
        <v>1</v>
      </c>
      <c r="H99" s="60" t="s">
        <v>393</v>
      </c>
    </row>
    <row r="100" spans="1:8" ht="15.95" customHeight="1">
      <c r="A100" s="386">
        <f t="shared" si="5"/>
        <v>10192</v>
      </c>
      <c r="B100" s="65" t="s">
        <v>106</v>
      </c>
      <c r="C100" s="380" t="s">
        <v>2208</v>
      </c>
      <c r="D100" s="477"/>
      <c r="E100" s="79" t="s">
        <v>78</v>
      </c>
      <c r="F100" s="79">
        <f t="shared" si="4"/>
        <v>2</v>
      </c>
      <c r="G100" s="386">
        <v>1</v>
      </c>
      <c r="H100" s="60" t="s">
        <v>393</v>
      </c>
    </row>
    <row r="101" spans="1:8" ht="15.95" customHeight="1">
      <c r="A101" s="386">
        <f t="shared" si="5"/>
        <v>10194</v>
      </c>
      <c r="B101" s="65" t="s">
        <v>16</v>
      </c>
      <c r="C101" s="381"/>
      <c r="D101" s="477"/>
      <c r="E101" s="79" t="s">
        <v>78</v>
      </c>
      <c r="F101" s="79">
        <f t="shared" si="4"/>
        <v>2</v>
      </c>
      <c r="G101" s="386">
        <v>1</v>
      </c>
    </row>
    <row r="102" spans="1:8" ht="15.95" customHeight="1">
      <c r="A102" s="386">
        <f t="shared" si="5"/>
        <v>10196</v>
      </c>
      <c r="B102" s="65" t="s">
        <v>17</v>
      </c>
      <c r="C102" s="382"/>
      <c r="D102" s="477"/>
      <c r="E102" s="79" t="s">
        <v>78</v>
      </c>
      <c r="F102" s="79">
        <f t="shared" si="4"/>
        <v>2</v>
      </c>
      <c r="G102" s="386">
        <v>1</v>
      </c>
    </row>
    <row r="103" spans="1:8" ht="15.95" customHeight="1">
      <c r="A103" s="386">
        <f t="shared" si="5"/>
        <v>10198</v>
      </c>
      <c r="B103" s="65" t="s">
        <v>107</v>
      </c>
      <c r="C103" s="380"/>
      <c r="D103" s="477"/>
      <c r="E103" s="79" t="s">
        <v>78</v>
      </c>
      <c r="F103" s="79">
        <f t="shared" si="4"/>
        <v>2</v>
      </c>
      <c r="G103" s="386">
        <v>1</v>
      </c>
    </row>
    <row r="104" spans="1:8" ht="15.95" customHeight="1">
      <c r="A104" s="386">
        <f t="shared" si="5"/>
        <v>10200</v>
      </c>
      <c r="B104" s="65" t="s">
        <v>108</v>
      </c>
      <c r="C104" s="381"/>
      <c r="D104" s="477"/>
      <c r="E104" s="79" t="s">
        <v>78</v>
      </c>
      <c r="F104" s="79">
        <f t="shared" si="4"/>
        <v>2</v>
      </c>
      <c r="G104" s="386">
        <v>1</v>
      </c>
    </row>
    <row r="105" spans="1:8" ht="15.95" customHeight="1">
      <c r="A105" s="386">
        <f t="shared" si="5"/>
        <v>10202</v>
      </c>
      <c r="B105" s="65" t="s">
        <v>109</v>
      </c>
      <c r="C105" s="382"/>
      <c r="D105" s="477"/>
      <c r="E105" s="79" t="s">
        <v>78</v>
      </c>
      <c r="F105" s="79">
        <f t="shared" si="4"/>
        <v>2</v>
      </c>
      <c r="G105" s="386">
        <v>1</v>
      </c>
    </row>
    <row r="106" spans="1:8" ht="15.95" customHeight="1">
      <c r="A106" s="386">
        <f t="shared" si="5"/>
        <v>10204</v>
      </c>
      <c r="B106" s="65" t="s">
        <v>24</v>
      </c>
      <c r="C106" s="380"/>
      <c r="D106" s="477"/>
      <c r="E106" s="79" t="s">
        <v>78</v>
      </c>
      <c r="F106" s="79">
        <f t="shared" si="4"/>
        <v>2</v>
      </c>
      <c r="G106" s="386">
        <v>1</v>
      </c>
    </row>
    <row r="107" spans="1:8" ht="15.95" customHeight="1">
      <c r="A107" s="386">
        <f t="shared" si="5"/>
        <v>10206</v>
      </c>
      <c r="B107" s="65" t="s">
        <v>25</v>
      </c>
      <c r="C107" s="381"/>
      <c r="D107" s="477"/>
      <c r="E107" s="79" t="s">
        <v>78</v>
      </c>
      <c r="F107" s="79">
        <f t="shared" si="4"/>
        <v>2</v>
      </c>
      <c r="G107" s="386">
        <v>1</v>
      </c>
    </row>
    <row r="108" spans="1:8" ht="15.95" customHeight="1">
      <c r="A108" s="386">
        <f t="shared" si="5"/>
        <v>10208</v>
      </c>
      <c r="B108" s="65" t="s">
        <v>26</v>
      </c>
      <c r="C108" s="382"/>
      <c r="D108" s="477"/>
      <c r="E108" s="79" t="s">
        <v>78</v>
      </c>
      <c r="F108" s="79">
        <f t="shared" si="4"/>
        <v>2</v>
      </c>
      <c r="G108" s="386">
        <v>1</v>
      </c>
    </row>
    <row r="109" spans="1:8" ht="15.95" customHeight="1">
      <c r="A109" s="386">
        <f t="shared" si="5"/>
        <v>10210</v>
      </c>
      <c r="B109" s="65" t="s">
        <v>27</v>
      </c>
      <c r="C109" s="380"/>
      <c r="D109" s="477"/>
      <c r="E109" s="79" t="s">
        <v>78</v>
      </c>
      <c r="F109" s="79">
        <f t="shared" si="4"/>
        <v>2</v>
      </c>
      <c r="G109" s="386">
        <v>1</v>
      </c>
    </row>
    <row r="110" spans="1:8" ht="15.95" customHeight="1">
      <c r="A110" s="386">
        <f t="shared" si="5"/>
        <v>10212</v>
      </c>
      <c r="B110" s="65" t="s">
        <v>28</v>
      </c>
      <c r="C110" s="381"/>
      <c r="D110" s="477"/>
      <c r="E110" s="79" t="s">
        <v>78</v>
      </c>
      <c r="F110" s="79">
        <f t="shared" si="4"/>
        <v>2</v>
      </c>
      <c r="G110" s="386">
        <v>1</v>
      </c>
    </row>
    <row r="111" spans="1:8" ht="15.95" customHeight="1">
      <c r="A111" s="386">
        <f t="shared" si="5"/>
        <v>10214</v>
      </c>
      <c r="B111" s="65" t="s">
        <v>29</v>
      </c>
      <c r="C111" s="382"/>
      <c r="D111" s="477"/>
      <c r="E111" s="79" t="s">
        <v>78</v>
      </c>
      <c r="F111" s="79">
        <f t="shared" si="4"/>
        <v>2</v>
      </c>
      <c r="G111" s="386">
        <v>1</v>
      </c>
    </row>
    <row r="112" spans="1:8" ht="15.95" customHeight="1">
      <c r="A112" s="386">
        <f t="shared" si="5"/>
        <v>10216</v>
      </c>
      <c r="B112" s="65" t="s">
        <v>10</v>
      </c>
      <c r="C112" s="380" t="s">
        <v>2209</v>
      </c>
      <c r="D112" s="477"/>
      <c r="E112" s="79" t="s">
        <v>78</v>
      </c>
      <c r="F112" s="79">
        <f t="shared" si="4"/>
        <v>2</v>
      </c>
      <c r="G112" s="386">
        <v>1</v>
      </c>
    </row>
    <row r="113" spans="1:7" ht="15.95" customHeight="1">
      <c r="A113" s="386">
        <f t="shared" si="5"/>
        <v>10218</v>
      </c>
      <c r="B113" s="65" t="s">
        <v>11</v>
      </c>
      <c r="C113" s="381"/>
      <c r="D113" s="477"/>
      <c r="E113" s="79" t="s">
        <v>78</v>
      </c>
      <c r="F113" s="79">
        <f t="shared" si="4"/>
        <v>2</v>
      </c>
      <c r="G113" s="386">
        <v>1</v>
      </c>
    </row>
    <row r="114" spans="1:7" ht="15.95" customHeight="1">
      <c r="A114" s="386">
        <f t="shared" si="5"/>
        <v>10220</v>
      </c>
      <c r="B114" s="65" t="s">
        <v>12</v>
      </c>
      <c r="C114" s="382"/>
      <c r="D114" s="477"/>
      <c r="E114" s="79" t="s">
        <v>78</v>
      </c>
      <c r="F114" s="79">
        <f t="shared" si="4"/>
        <v>2</v>
      </c>
      <c r="G114" s="386">
        <v>1</v>
      </c>
    </row>
    <row r="115" spans="1:7" ht="15.95" customHeight="1">
      <c r="A115" s="386">
        <f t="shared" si="5"/>
        <v>10222</v>
      </c>
      <c r="B115" s="65" t="s">
        <v>13</v>
      </c>
      <c r="C115" s="380" t="s">
        <v>2208</v>
      </c>
      <c r="D115" s="477"/>
      <c r="E115" s="79" t="s">
        <v>78</v>
      </c>
      <c r="F115" s="79">
        <f t="shared" si="4"/>
        <v>2</v>
      </c>
      <c r="G115" s="386">
        <v>1</v>
      </c>
    </row>
    <row r="116" spans="1:7" ht="15.95" customHeight="1">
      <c r="A116" s="386">
        <f t="shared" si="5"/>
        <v>10224</v>
      </c>
      <c r="B116" s="65" t="s">
        <v>14</v>
      </c>
      <c r="C116" s="381"/>
      <c r="D116" s="477"/>
      <c r="E116" s="79" t="s">
        <v>78</v>
      </c>
      <c r="F116" s="79">
        <f t="shared" si="4"/>
        <v>2</v>
      </c>
      <c r="G116" s="386">
        <v>1</v>
      </c>
    </row>
    <row r="117" spans="1:7" ht="15.95" customHeight="1">
      <c r="A117" s="386">
        <f t="shared" si="5"/>
        <v>10226</v>
      </c>
      <c r="B117" s="65" t="s">
        <v>15</v>
      </c>
      <c r="C117" s="382"/>
      <c r="D117" s="478"/>
      <c r="E117" s="79" t="s">
        <v>78</v>
      </c>
      <c r="F117" s="79">
        <f t="shared" si="4"/>
        <v>2</v>
      </c>
      <c r="G117" s="386">
        <v>1</v>
      </c>
    </row>
    <row r="118" spans="1:7" ht="15.95" customHeight="1">
      <c r="A118" s="386">
        <f t="shared" si="5"/>
        <v>10228</v>
      </c>
      <c r="B118" s="378" t="s">
        <v>2221</v>
      </c>
      <c r="C118" s="379" t="s">
        <v>2225</v>
      </c>
      <c r="D118" s="521" t="s">
        <v>256</v>
      </c>
      <c r="E118" s="409" t="s">
        <v>78</v>
      </c>
      <c r="F118" s="409">
        <f t="shared" si="4"/>
        <v>2</v>
      </c>
      <c r="G118" s="409">
        <v>1</v>
      </c>
    </row>
    <row r="119" spans="1:7" ht="15.95" customHeight="1">
      <c r="A119" s="386">
        <f t="shared" si="5"/>
        <v>10230</v>
      </c>
      <c r="B119" s="378" t="s">
        <v>2222</v>
      </c>
      <c r="C119" s="379" t="s">
        <v>2226</v>
      </c>
      <c r="D119" s="522"/>
      <c r="E119" s="409" t="s">
        <v>78</v>
      </c>
      <c r="F119" s="409">
        <f t="shared" si="4"/>
        <v>2</v>
      </c>
      <c r="G119" s="409">
        <v>1</v>
      </c>
    </row>
    <row r="120" spans="1:7" ht="15.95" customHeight="1">
      <c r="A120" s="386">
        <f t="shared" si="5"/>
        <v>10232</v>
      </c>
      <c r="B120" s="378" t="s">
        <v>2223</v>
      </c>
      <c r="C120" s="379" t="s">
        <v>2227</v>
      </c>
      <c r="D120" s="522"/>
      <c r="E120" s="409" t="s">
        <v>78</v>
      </c>
      <c r="F120" s="409">
        <f t="shared" si="4"/>
        <v>2</v>
      </c>
      <c r="G120" s="409">
        <v>1</v>
      </c>
    </row>
    <row r="121" spans="1:7" ht="15.95" customHeight="1">
      <c r="A121" s="386">
        <f t="shared" si="5"/>
        <v>10234</v>
      </c>
      <c r="B121" s="378" t="s">
        <v>2224</v>
      </c>
      <c r="C121" s="379" t="s">
        <v>2228</v>
      </c>
      <c r="D121" s="522"/>
      <c r="E121" s="409" t="s">
        <v>78</v>
      </c>
      <c r="F121" s="409">
        <f t="shared" si="4"/>
        <v>2</v>
      </c>
      <c r="G121" s="409">
        <v>1</v>
      </c>
    </row>
    <row r="122" spans="1:7" ht="15.95" customHeight="1">
      <c r="A122" s="386">
        <f t="shared" si="5"/>
        <v>10236</v>
      </c>
      <c r="B122" s="378" t="s">
        <v>2229</v>
      </c>
      <c r="C122" s="379" t="s">
        <v>2233</v>
      </c>
      <c r="D122" s="522" t="s">
        <v>2206</v>
      </c>
      <c r="E122" s="409" t="s">
        <v>78</v>
      </c>
      <c r="F122" s="409">
        <f t="shared" si="4"/>
        <v>2</v>
      </c>
      <c r="G122" s="409">
        <v>1</v>
      </c>
    </row>
    <row r="123" spans="1:7" ht="15.95" customHeight="1">
      <c r="A123" s="386">
        <f t="shared" si="5"/>
        <v>10238</v>
      </c>
      <c r="B123" s="378" t="s">
        <v>2230</v>
      </c>
      <c r="C123" s="379" t="s">
        <v>2234</v>
      </c>
      <c r="D123" s="522"/>
      <c r="E123" s="409" t="s">
        <v>78</v>
      </c>
      <c r="F123" s="409">
        <f t="shared" si="4"/>
        <v>2</v>
      </c>
      <c r="G123" s="409">
        <v>1</v>
      </c>
    </row>
    <row r="124" spans="1:7" ht="15.95" customHeight="1">
      <c r="A124" s="386">
        <f t="shared" si="5"/>
        <v>10240</v>
      </c>
      <c r="B124" s="378" t="s">
        <v>2231</v>
      </c>
      <c r="C124" s="379" t="s">
        <v>2235</v>
      </c>
      <c r="D124" s="522"/>
      <c r="E124" s="409" t="s">
        <v>78</v>
      </c>
      <c r="F124" s="409">
        <f t="shared" si="4"/>
        <v>2</v>
      </c>
      <c r="G124" s="409">
        <v>1</v>
      </c>
    </row>
    <row r="125" spans="1:7" ht="15.95" customHeight="1">
      <c r="A125" s="386">
        <f t="shared" si="5"/>
        <v>10242</v>
      </c>
      <c r="B125" s="378" t="s">
        <v>2232</v>
      </c>
      <c r="C125" s="379" t="s">
        <v>2236</v>
      </c>
      <c r="D125" s="527"/>
      <c r="E125" s="409" t="s">
        <v>78</v>
      </c>
      <c r="F125" s="409">
        <f t="shared" si="4"/>
        <v>2</v>
      </c>
      <c r="G125" s="409">
        <v>1</v>
      </c>
    </row>
    <row r="126" spans="1:7" ht="15.95" customHeight="1">
      <c r="A126" s="386">
        <f t="shared" si="5"/>
        <v>10244</v>
      </c>
      <c r="B126" s="413" t="s">
        <v>133</v>
      </c>
      <c r="C126" s="64"/>
      <c r="D126" s="64"/>
      <c r="E126" s="79" t="s">
        <v>78</v>
      </c>
      <c r="F126" s="79">
        <f t="shared" si="4"/>
        <v>2</v>
      </c>
      <c r="G126" s="386">
        <v>3</v>
      </c>
    </row>
    <row r="127" spans="1:7" ht="15.95" customHeight="1">
      <c r="A127" s="479" t="s">
        <v>1797</v>
      </c>
      <c r="B127" s="480"/>
      <c r="C127" s="480"/>
      <c r="D127" s="480"/>
      <c r="E127" s="480"/>
      <c r="F127" s="480"/>
      <c r="G127" s="481"/>
    </row>
    <row r="128" spans="1:7" ht="15.95" customHeight="1">
      <c r="A128" s="386">
        <f>A126+(F126*G126)</f>
        <v>10250</v>
      </c>
      <c r="B128" s="412" t="s">
        <v>2033</v>
      </c>
      <c r="C128" s="185" t="s">
        <v>41</v>
      </c>
      <c r="D128" s="185"/>
      <c r="E128" s="79" t="s">
        <v>78</v>
      </c>
      <c r="F128" s="79">
        <f t="shared" si="4"/>
        <v>2</v>
      </c>
      <c r="G128" s="386">
        <v>8</v>
      </c>
    </row>
    <row r="129" spans="1:8" ht="15.95" customHeight="1">
      <c r="A129" s="386">
        <f>A128+(F128*G128)</f>
        <v>10266</v>
      </c>
      <c r="B129" s="412" t="s">
        <v>2029</v>
      </c>
      <c r="E129" s="79" t="s">
        <v>145</v>
      </c>
      <c r="F129" s="79">
        <f t="shared" si="4"/>
        <v>1</v>
      </c>
      <c r="G129" s="386">
        <v>16</v>
      </c>
    </row>
    <row r="130" spans="1:8" ht="15.95" customHeight="1">
      <c r="A130" s="386">
        <f>A129+(F129*G129)</f>
        <v>10282</v>
      </c>
      <c r="B130" s="412" t="s">
        <v>2030</v>
      </c>
      <c r="C130" s="185"/>
      <c r="D130" s="185"/>
      <c r="E130" s="79" t="s">
        <v>145</v>
      </c>
      <c r="F130" s="79">
        <f t="shared" si="4"/>
        <v>1</v>
      </c>
      <c r="G130" s="386">
        <v>12</v>
      </c>
    </row>
    <row r="131" spans="1:8" ht="15.95" customHeight="1">
      <c r="A131" s="386">
        <f>A130+(F130*G130)</f>
        <v>10294</v>
      </c>
      <c r="B131" s="412" t="s">
        <v>2031</v>
      </c>
      <c r="E131" s="79" t="s">
        <v>145</v>
      </c>
      <c r="F131" s="79">
        <f t="shared" si="4"/>
        <v>1</v>
      </c>
      <c r="G131" s="386">
        <v>4</v>
      </c>
    </row>
    <row r="132" spans="1:8" ht="15.95" customHeight="1">
      <c r="A132" s="386">
        <f>A131+(F131*G131)</f>
        <v>10298</v>
      </c>
      <c r="B132" s="413" t="s">
        <v>2034</v>
      </c>
      <c r="C132" s="185"/>
      <c r="D132" s="185"/>
      <c r="E132" s="79" t="s">
        <v>145</v>
      </c>
      <c r="F132" s="79">
        <f t="shared" si="4"/>
        <v>1</v>
      </c>
      <c r="G132" s="386">
        <v>1</v>
      </c>
    </row>
    <row r="133" spans="1:8" ht="15.95" customHeight="1">
      <c r="A133" s="386">
        <f>A132+(F132*G132)</f>
        <v>10299</v>
      </c>
      <c r="B133" s="413" t="s">
        <v>2093</v>
      </c>
      <c r="C133" s="386"/>
      <c r="D133" s="386"/>
      <c r="E133" s="79" t="s">
        <v>145</v>
      </c>
      <c r="F133" s="79">
        <f>IF(OR(E133="U16", E133="S16"),1,IF(E133="TS",6,2))</f>
        <v>1</v>
      </c>
      <c r="G133" s="386">
        <v>1</v>
      </c>
      <c r="H133" s="345">
        <v>43929</v>
      </c>
    </row>
    <row r="134" spans="1:8" ht="15.95" customHeight="1">
      <c r="A134" s="479" t="s">
        <v>69</v>
      </c>
      <c r="B134" s="480"/>
      <c r="C134" s="480"/>
      <c r="D134" s="480"/>
      <c r="E134" s="480"/>
      <c r="F134" s="480"/>
      <c r="G134" s="481"/>
    </row>
    <row r="135" spans="1:8" ht="15.95" customHeight="1">
      <c r="A135" s="163">
        <f>A133+(F133*G133)</f>
        <v>10300</v>
      </c>
      <c r="B135" s="164" t="s">
        <v>2174</v>
      </c>
      <c r="C135" s="163" t="s">
        <v>2175</v>
      </c>
      <c r="D135" s="163"/>
      <c r="E135" s="163" t="s">
        <v>260</v>
      </c>
      <c r="F135" s="79">
        <f>IF(OR(E135="U16",E135="S16"),1,IF(E135="TS",6,IF(E135="U64",4,2)))</f>
        <v>2</v>
      </c>
      <c r="G135" s="386">
        <v>1</v>
      </c>
      <c r="H135" s="60">
        <v>300</v>
      </c>
    </row>
    <row r="136" spans="1:8" ht="15.95" customHeight="1">
      <c r="A136" s="386">
        <f t="shared" ref="A136:A159" si="6">A135+(F135*G135)</f>
        <v>10302</v>
      </c>
      <c r="B136" s="65" t="s">
        <v>237</v>
      </c>
      <c r="C136" s="386"/>
      <c r="D136" s="386"/>
      <c r="E136" s="79" t="s">
        <v>260</v>
      </c>
      <c r="F136" s="79">
        <f t="shared" ref="F136:F158" si="7">IF(OR(E136="U16",E136="S16"),1,IF(E136="TS",6,IF(E136="U64",4,2)))</f>
        <v>2</v>
      </c>
      <c r="G136" s="386">
        <v>1</v>
      </c>
    </row>
    <row r="137" spans="1:8" ht="15.95" customHeight="1">
      <c r="A137" s="386">
        <f t="shared" si="6"/>
        <v>10304</v>
      </c>
      <c r="B137" s="65" t="s">
        <v>239</v>
      </c>
      <c r="C137" s="386"/>
      <c r="D137" s="386"/>
      <c r="E137" s="79" t="s">
        <v>260</v>
      </c>
      <c r="F137" s="79">
        <f t="shared" si="7"/>
        <v>2</v>
      </c>
      <c r="G137" s="386">
        <v>1</v>
      </c>
    </row>
    <row r="138" spans="1:8" ht="15.95" customHeight="1">
      <c r="A138" s="386">
        <f t="shared" si="6"/>
        <v>10306</v>
      </c>
      <c r="B138" s="65" t="s">
        <v>240</v>
      </c>
      <c r="C138" s="386"/>
      <c r="D138" s="386"/>
      <c r="E138" s="79" t="s">
        <v>260</v>
      </c>
      <c r="F138" s="79">
        <f t="shared" si="7"/>
        <v>2</v>
      </c>
      <c r="G138" s="386">
        <v>1</v>
      </c>
    </row>
    <row r="139" spans="1:8" ht="15.95" customHeight="1">
      <c r="A139" s="386">
        <f t="shared" si="6"/>
        <v>10308</v>
      </c>
      <c r="B139" s="65" t="s">
        <v>1737</v>
      </c>
      <c r="C139" s="386"/>
      <c r="D139" s="386"/>
      <c r="E139" s="79" t="s">
        <v>260</v>
      </c>
      <c r="F139" s="79">
        <f t="shared" si="7"/>
        <v>2</v>
      </c>
      <c r="G139" s="386">
        <v>1</v>
      </c>
    </row>
    <row r="140" spans="1:8" ht="15.95" customHeight="1">
      <c r="A140" s="386">
        <f t="shared" si="6"/>
        <v>10310</v>
      </c>
      <c r="B140" s="65"/>
      <c r="C140" s="386"/>
      <c r="D140" s="386"/>
      <c r="E140" s="79" t="s">
        <v>260</v>
      </c>
      <c r="F140" s="79">
        <f t="shared" si="7"/>
        <v>2</v>
      </c>
      <c r="G140" s="386">
        <v>1</v>
      </c>
    </row>
    <row r="141" spans="1:8" ht="15.95" customHeight="1">
      <c r="A141" s="386">
        <f t="shared" si="6"/>
        <v>10312</v>
      </c>
      <c r="B141" s="65" t="s">
        <v>1738</v>
      </c>
      <c r="C141" s="386"/>
      <c r="D141" s="386"/>
      <c r="E141" s="79" t="s">
        <v>260</v>
      </c>
      <c r="F141" s="79">
        <f t="shared" si="7"/>
        <v>2</v>
      </c>
      <c r="G141" s="386">
        <v>1</v>
      </c>
    </row>
    <row r="142" spans="1:8" ht="15.95" customHeight="1">
      <c r="A142" s="386">
        <f t="shared" si="6"/>
        <v>10314</v>
      </c>
      <c r="B142" s="65" t="s">
        <v>1739</v>
      </c>
      <c r="C142" s="386"/>
      <c r="D142" s="386"/>
      <c r="E142" s="79" t="s">
        <v>260</v>
      </c>
      <c r="F142" s="79">
        <f t="shared" si="7"/>
        <v>2</v>
      </c>
      <c r="G142" s="386">
        <v>1</v>
      </c>
    </row>
    <row r="143" spans="1:8" ht="15.95" customHeight="1">
      <c r="A143" s="386">
        <f t="shared" si="6"/>
        <v>10316</v>
      </c>
      <c r="B143" s="65" t="s">
        <v>1740</v>
      </c>
      <c r="C143" s="386"/>
      <c r="D143" s="386"/>
      <c r="E143" s="79" t="s">
        <v>260</v>
      </c>
      <c r="F143" s="79">
        <f t="shared" si="7"/>
        <v>2</v>
      </c>
      <c r="G143" s="386">
        <v>1</v>
      </c>
    </row>
    <row r="144" spans="1:8" ht="15.95" customHeight="1">
      <c r="A144" s="386">
        <f t="shared" si="6"/>
        <v>10318</v>
      </c>
      <c r="B144" s="65" t="s">
        <v>1741</v>
      </c>
      <c r="C144" s="386"/>
      <c r="D144" s="386"/>
      <c r="E144" s="79" t="s">
        <v>260</v>
      </c>
      <c r="F144" s="79">
        <f t="shared" si="7"/>
        <v>2</v>
      </c>
      <c r="G144" s="386">
        <v>1</v>
      </c>
    </row>
    <row r="145" spans="1:9" ht="15.95" customHeight="1">
      <c r="A145" s="386">
        <f t="shared" si="6"/>
        <v>10320</v>
      </c>
      <c r="B145" s="65" t="s">
        <v>1742</v>
      </c>
      <c r="C145" s="386"/>
      <c r="D145" s="386"/>
      <c r="E145" s="79" t="s">
        <v>260</v>
      </c>
      <c r="F145" s="79">
        <f t="shared" si="7"/>
        <v>2</v>
      </c>
      <c r="G145" s="386">
        <v>1</v>
      </c>
    </row>
    <row r="146" spans="1:9" ht="15.95" customHeight="1">
      <c r="A146" s="386">
        <f t="shared" si="6"/>
        <v>10322</v>
      </c>
      <c r="B146" s="65"/>
      <c r="C146" s="386"/>
      <c r="D146" s="386"/>
      <c r="E146" s="79" t="s">
        <v>260</v>
      </c>
      <c r="F146" s="79">
        <f t="shared" si="7"/>
        <v>2</v>
      </c>
      <c r="G146" s="386">
        <v>1</v>
      </c>
    </row>
    <row r="147" spans="1:9" ht="15.95" customHeight="1">
      <c r="A147" s="386">
        <f t="shared" si="6"/>
        <v>10324</v>
      </c>
      <c r="B147" s="65" t="s">
        <v>1743</v>
      </c>
      <c r="C147" s="386"/>
      <c r="D147" s="386"/>
      <c r="E147" s="79" t="s">
        <v>260</v>
      </c>
      <c r="F147" s="79">
        <f t="shared" si="7"/>
        <v>2</v>
      </c>
      <c r="G147" s="386">
        <v>1</v>
      </c>
      <c r="I147" s="65" t="s">
        <v>49</v>
      </c>
    </row>
    <row r="148" spans="1:9" ht="15.95" customHeight="1">
      <c r="A148" s="386">
        <f t="shared" si="6"/>
        <v>10326</v>
      </c>
      <c r="B148" s="65" t="s">
        <v>1744</v>
      </c>
      <c r="C148" s="386"/>
      <c r="D148" s="386"/>
      <c r="E148" s="79" t="s">
        <v>260</v>
      </c>
      <c r="F148" s="79">
        <f t="shared" si="7"/>
        <v>2</v>
      </c>
      <c r="G148" s="386">
        <v>1</v>
      </c>
    </row>
    <row r="149" spans="1:9" ht="15.95" customHeight="1">
      <c r="A149" s="386">
        <f t="shared" si="6"/>
        <v>10328</v>
      </c>
      <c r="B149" s="65" t="s">
        <v>1745</v>
      </c>
      <c r="C149" s="386"/>
      <c r="D149" s="386"/>
      <c r="E149" s="79" t="s">
        <v>260</v>
      </c>
      <c r="F149" s="79">
        <f t="shared" si="7"/>
        <v>2</v>
      </c>
      <c r="G149" s="386">
        <v>1</v>
      </c>
    </row>
    <row r="150" spans="1:9" ht="15.95" customHeight="1">
      <c r="A150" s="386">
        <f t="shared" si="6"/>
        <v>10330</v>
      </c>
      <c r="B150" s="65" t="s">
        <v>1746</v>
      </c>
      <c r="C150" s="386"/>
      <c r="D150" s="386"/>
      <c r="E150" s="79" t="s">
        <v>260</v>
      </c>
      <c r="F150" s="79">
        <f t="shared" si="7"/>
        <v>2</v>
      </c>
      <c r="G150" s="386">
        <v>1</v>
      </c>
    </row>
    <row r="151" spans="1:9" ht="15.95" customHeight="1">
      <c r="A151" s="386">
        <f t="shared" si="6"/>
        <v>10332</v>
      </c>
      <c r="B151" s="65" t="s">
        <v>31</v>
      </c>
      <c r="C151" s="386"/>
      <c r="D151" s="386"/>
      <c r="E151" s="79" t="s">
        <v>260</v>
      </c>
      <c r="F151" s="79">
        <f t="shared" si="7"/>
        <v>2</v>
      </c>
      <c r="G151" s="386">
        <v>1</v>
      </c>
    </row>
    <row r="152" spans="1:9" ht="15.95" customHeight="1">
      <c r="A152" s="386">
        <f t="shared" si="6"/>
        <v>10334</v>
      </c>
      <c r="B152" s="65"/>
      <c r="C152" s="386"/>
      <c r="D152" s="386"/>
      <c r="E152" s="79" t="s">
        <v>260</v>
      </c>
      <c r="F152" s="79">
        <f t="shared" si="7"/>
        <v>2</v>
      </c>
      <c r="G152" s="386">
        <v>1</v>
      </c>
    </row>
    <row r="153" spans="1:9" ht="15.95" customHeight="1">
      <c r="A153" s="196">
        <f t="shared" si="6"/>
        <v>10336</v>
      </c>
      <c r="B153" s="197" t="s">
        <v>236</v>
      </c>
      <c r="C153" s="517" t="s">
        <v>1757</v>
      </c>
      <c r="D153" s="398"/>
      <c r="E153" s="196" t="s">
        <v>1752</v>
      </c>
      <c r="F153" s="196">
        <f t="shared" si="7"/>
        <v>4</v>
      </c>
      <c r="G153" s="196">
        <v>1</v>
      </c>
      <c r="I153" s="65" t="s">
        <v>49</v>
      </c>
    </row>
    <row r="154" spans="1:9" ht="15.95" customHeight="1">
      <c r="A154" s="196">
        <f t="shared" si="6"/>
        <v>10340</v>
      </c>
      <c r="B154" s="197" t="s">
        <v>237</v>
      </c>
      <c r="C154" s="518"/>
      <c r="D154" s="399"/>
      <c r="E154" s="196" t="s">
        <v>1752</v>
      </c>
      <c r="F154" s="196">
        <f t="shared" si="7"/>
        <v>4</v>
      </c>
      <c r="G154" s="196">
        <v>1</v>
      </c>
    </row>
    <row r="155" spans="1:9" ht="15.95" customHeight="1">
      <c r="A155" s="196">
        <f t="shared" si="6"/>
        <v>10344</v>
      </c>
      <c r="B155" s="197" t="s">
        <v>239</v>
      </c>
      <c r="C155" s="518"/>
      <c r="D155" s="399"/>
      <c r="E155" s="196" t="s">
        <v>1752</v>
      </c>
      <c r="F155" s="196">
        <f t="shared" si="7"/>
        <v>4</v>
      </c>
      <c r="G155" s="196">
        <v>1</v>
      </c>
    </row>
    <row r="156" spans="1:9" ht="15.95" customHeight="1">
      <c r="A156" s="196">
        <f t="shared" si="6"/>
        <v>10348</v>
      </c>
      <c r="B156" s="197" t="s">
        <v>240</v>
      </c>
      <c r="C156" s="518"/>
      <c r="D156" s="399"/>
      <c r="E156" s="196" t="s">
        <v>1752</v>
      </c>
      <c r="F156" s="196">
        <f t="shared" si="7"/>
        <v>4</v>
      </c>
      <c r="G156" s="196">
        <v>1</v>
      </c>
    </row>
    <row r="157" spans="1:9" ht="15.95" customHeight="1">
      <c r="A157" s="196">
        <f t="shared" si="6"/>
        <v>10352</v>
      </c>
      <c r="B157" s="197" t="s">
        <v>1737</v>
      </c>
      <c r="C157" s="518"/>
      <c r="D157" s="399"/>
      <c r="E157" s="196" t="s">
        <v>1752</v>
      </c>
      <c r="F157" s="196">
        <f t="shared" si="7"/>
        <v>4</v>
      </c>
      <c r="G157" s="196">
        <v>1</v>
      </c>
    </row>
    <row r="158" spans="1:9" ht="15.95" customHeight="1">
      <c r="A158" s="196">
        <f t="shared" si="6"/>
        <v>10356</v>
      </c>
      <c r="B158" s="197"/>
      <c r="C158" s="519"/>
      <c r="D158" s="400"/>
      <c r="E158" s="196" t="s">
        <v>1752</v>
      </c>
      <c r="F158" s="196">
        <f t="shared" si="7"/>
        <v>4</v>
      </c>
      <c r="G158" s="196">
        <v>1</v>
      </c>
    </row>
    <row r="159" spans="1:9" ht="15.95" customHeight="1">
      <c r="A159" s="386">
        <f t="shared" si="6"/>
        <v>10360</v>
      </c>
      <c r="B159" s="65"/>
      <c r="C159" s="386"/>
      <c r="D159" s="386"/>
      <c r="E159" s="79" t="s">
        <v>260</v>
      </c>
      <c r="F159" s="79">
        <f>IF(OR(E159="U16",E159="S16"),1,IF(E159="TS",6,IF(E159="U64",4,2)))</f>
        <v>2</v>
      </c>
      <c r="G159" s="386">
        <v>20</v>
      </c>
    </row>
    <row r="160" spans="1:9" ht="15.95" customHeight="1">
      <c r="A160" s="479" t="s">
        <v>232</v>
      </c>
      <c r="B160" s="480"/>
      <c r="C160" s="480"/>
      <c r="D160" s="480"/>
      <c r="E160" s="480"/>
      <c r="F160" s="480"/>
      <c r="G160" s="481"/>
    </row>
    <row r="161" spans="1:8" ht="15.95" customHeight="1">
      <c r="A161" s="386">
        <f>A159+(F159*G159)</f>
        <v>10400</v>
      </c>
      <c r="B161" s="65" t="s">
        <v>110</v>
      </c>
      <c r="C161" s="476"/>
      <c r="D161" s="380"/>
      <c r="E161" s="79" t="s">
        <v>111</v>
      </c>
      <c r="F161" s="79">
        <f t="shared" ref="F161:F197" si="8">IF(OR(E161="U16", E161="S16"),1,IF(E161="TS",6,2))</f>
        <v>2</v>
      </c>
      <c r="G161" s="386">
        <v>1</v>
      </c>
      <c r="H161" s="60">
        <v>400</v>
      </c>
    </row>
    <row r="162" spans="1:8" ht="15.95" customHeight="1">
      <c r="A162" s="386">
        <f t="shared" ref="A162:A197" si="9">A161+(F161*G161)</f>
        <v>10402</v>
      </c>
      <c r="B162" s="65" t="s">
        <v>42</v>
      </c>
      <c r="C162" s="478"/>
      <c r="D162" s="382"/>
      <c r="E162" s="79" t="s">
        <v>78</v>
      </c>
      <c r="F162" s="79">
        <f t="shared" si="8"/>
        <v>2</v>
      </c>
      <c r="G162" s="386">
        <v>1</v>
      </c>
    </row>
    <row r="163" spans="1:8" ht="15.95" customHeight="1">
      <c r="A163" s="386">
        <f t="shared" si="9"/>
        <v>10404</v>
      </c>
      <c r="B163" s="65" t="s">
        <v>110</v>
      </c>
      <c r="C163" s="476"/>
      <c r="D163" s="380"/>
      <c r="E163" s="79" t="s">
        <v>111</v>
      </c>
      <c r="F163" s="79">
        <f t="shared" si="8"/>
        <v>2</v>
      </c>
      <c r="G163" s="386">
        <v>1</v>
      </c>
    </row>
    <row r="164" spans="1:8" ht="15.95" customHeight="1">
      <c r="A164" s="386">
        <f t="shared" si="9"/>
        <v>10406</v>
      </c>
      <c r="B164" s="65" t="s">
        <v>43</v>
      </c>
      <c r="C164" s="478"/>
      <c r="D164" s="382"/>
      <c r="E164" s="79" t="s">
        <v>78</v>
      </c>
      <c r="F164" s="79">
        <f t="shared" si="8"/>
        <v>2</v>
      </c>
      <c r="G164" s="386">
        <v>1</v>
      </c>
    </row>
    <row r="165" spans="1:8" ht="15.95" customHeight="1">
      <c r="A165" s="386">
        <f t="shared" si="9"/>
        <v>10408</v>
      </c>
      <c r="B165" s="65" t="s">
        <v>110</v>
      </c>
      <c r="C165" s="476"/>
      <c r="D165" s="380"/>
      <c r="E165" s="79" t="s">
        <v>111</v>
      </c>
      <c r="F165" s="79">
        <f t="shared" si="8"/>
        <v>2</v>
      </c>
      <c r="G165" s="386">
        <v>1</v>
      </c>
    </row>
    <row r="166" spans="1:8" ht="15.95" customHeight="1">
      <c r="A166" s="386">
        <f t="shared" si="9"/>
        <v>10410</v>
      </c>
      <c r="B166" s="65" t="s">
        <v>44</v>
      </c>
      <c r="C166" s="478"/>
      <c r="D166" s="382"/>
      <c r="E166" s="79" t="s">
        <v>78</v>
      </c>
      <c r="F166" s="79">
        <f t="shared" si="8"/>
        <v>2</v>
      </c>
      <c r="G166" s="386">
        <v>1</v>
      </c>
    </row>
    <row r="167" spans="1:8" ht="15.95" customHeight="1">
      <c r="A167" s="386">
        <f t="shared" si="9"/>
        <v>10412</v>
      </c>
      <c r="B167" s="65" t="s">
        <v>110</v>
      </c>
      <c r="C167" s="476"/>
      <c r="D167" s="380"/>
      <c r="E167" s="79" t="s">
        <v>111</v>
      </c>
      <c r="F167" s="79">
        <f t="shared" si="8"/>
        <v>2</v>
      </c>
      <c r="G167" s="386">
        <v>1</v>
      </c>
    </row>
    <row r="168" spans="1:8" ht="15.95" customHeight="1">
      <c r="A168" s="386">
        <f t="shared" si="9"/>
        <v>10414</v>
      </c>
      <c r="B168" s="65" t="s">
        <v>45</v>
      </c>
      <c r="C168" s="478"/>
      <c r="D168" s="382"/>
      <c r="E168" s="79" t="s">
        <v>78</v>
      </c>
      <c r="F168" s="79">
        <f t="shared" si="8"/>
        <v>2</v>
      </c>
      <c r="G168" s="386">
        <v>1</v>
      </c>
    </row>
    <row r="169" spans="1:8" ht="15.95" customHeight="1">
      <c r="A169" s="386">
        <f t="shared" si="9"/>
        <v>10416</v>
      </c>
      <c r="B169" s="65" t="s">
        <v>110</v>
      </c>
      <c r="C169" s="476"/>
      <c r="D169" s="380"/>
      <c r="E169" s="79" t="s">
        <v>111</v>
      </c>
      <c r="F169" s="79">
        <f t="shared" si="8"/>
        <v>2</v>
      </c>
      <c r="G169" s="386">
        <v>1</v>
      </c>
    </row>
    <row r="170" spans="1:8" ht="15.95" customHeight="1">
      <c r="A170" s="386">
        <f t="shared" si="9"/>
        <v>10418</v>
      </c>
      <c r="B170" s="65" t="s">
        <v>222</v>
      </c>
      <c r="C170" s="478"/>
      <c r="D170" s="382"/>
      <c r="E170" s="79" t="s">
        <v>78</v>
      </c>
      <c r="F170" s="79">
        <f t="shared" si="8"/>
        <v>2</v>
      </c>
      <c r="G170" s="386">
        <v>1</v>
      </c>
    </row>
    <row r="171" spans="1:8" ht="15.95" customHeight="1">
      <c r="A171" s="386">
        <f t="shared" si="9"/>
        <v>10420</v>
      </c>
      <c r="B171" s="65" t="s">
        <v>110</v>
      </c>
      <c r="C171" s="476"/>
      <c r="D171" s="380"/>
      <c r="E171" s="79" t="s">
        <v>111</v>
      </c>
      <c r="F171" s="79">
        <f t="shared" si="8"/>
        <v>2</v>
      </c>
      <c r="G171" s="386">
        <v>1</v>
      </c>
    </row>
    <row r="172" spans="1:8" ht="15.95" customHeight="1">
      <c r="A172" s="386">
        <f t="shared" si="9"/>
        <v>10422</v>
      </c>
      <c r="B172" s="65" t="s">
        <v>46</v>
      </c>
      <c r="C172" s="478"/>
      <c r="D172" s="382"/>
      <c r="E172" s="79" t="s">
        <v>78</v>
      </c>
      <c r="F172" s="79">
        <f t="shared" si="8"/>
        <v>2</v>
      </c>
      <c r="G172" s="386">
        <v>1</v>
      </c>
    </row>
    <row r="173" spans="1:8" ht="15.95" customHeight="1">
      <c r="A173" s="386">
        <f t="shared" si="9"/>
        <v>10424</v>
      </c>
      <c r="B173" s="65" t="s">
        <v>110</v>
      </c>
      <c r="C173" s="476"/>
      <c r="D173" s="380"/>
      <c r="E173" s="79" t="s">
        <v>111</v>
      </c>
      <c r="F173" s="79">
        <f t="shared" si="8"/>
        <v>2</v>
      </c>
      <c r="G173" s="386">
        <v>1</v>
      </c>
    </row>
    <row r="174" spans="1:8" ht="15.95" customHeight="1">
      <c r="A174" s="386">
        <f t="shared" si="9"/>
        <v>10426</v>
      </c>
      <c r="B174" s="65" t="s">
        <v>47</v>
      </c>
      <c r="C174" s="478"/>
      <c r="D174" s="382"/>
      <c r="E174" s="79" t="s">
        <v>78</v>
      </c>
      <c r="F174" s="79">
        <f t="shared" si="8"/>
        <v>2</v>
      </c>
      <c r="G174" s="386">
        <v>1</v>
      </c>
    </row>
    <row r="175" spans="1:8" ht="15.95" customHeight="1">
      <c r="A175" s="386">
        <f t="shared" si="9"/>
        <v>10428</v>
      </c>
      <c r="B175" s="65" t="s">
        <v>110</v>
      </c>
      <c r="C175" s="476"/>
      <c r="D175" s="380"/>
      <c r="E175" s="79" t="s">
        <v>111</v>
      </c>
      <c r="F175" s="79">
        <f t="shared" si="8"/>
        <v>2</v>
      </c>
      <c r="G175" s="386">
        <v>1</v>
      </c>
    </row>
    <row r="176" spans="1:8" ht="15.95" customHeight="1" thickBot="1">
      <c r="A176" s="380">
        <f t="shared" si="9"/>
        <v>10430</v>
      </c>
      <c r="B176" s="118" t="s">
        <v>48</v>
      </c>
      <c r="C176" s="477"/>
      <c r="D176" s="381"/>
      <c r="E176" s="79" t="s">
        <v>78</v>
      </c>
      <c r="F176" s="82">
        <f t="shared" si="8"/>
        <v>2</v>
      </c>
      <c r="G176" s="380">
        <v>1</v>
      </c>
    </row>
    <row r="177" spans="1:9" ht="15.95" customHeight="1">
      <c r="A177" s="92">
        <f t="shared" si="9"/>
        <v>10432</v>
      </c>
      <c r="B177" s="177" t="s">
        <v>979</v>
      </c>
      <c r="C177" s="178"/>
      <c r="D177" s="178"/>
      <c r="E177" s="172" t="s">
        <v>111</v>
      </c>
      <c r="F177" s="172">
        <f t="shared" si="8"/>
        <v>2</v>
      </c>
      <c r="G177" s="414">
        <v>1</v>
      </c>
    </row>
    <row r="178" spans="1:9" ht="15.95" customHeight="1">
      <c r="A178" s="96">
        <f t="shared" si="9"/>
        <v>10434</v>
      </c>
      <c r="B178" s="65" t="s">
        <v>49</v>
      </c>
      <c r="C178" s="386"/>
      <c r="D178" s="386"/>
      <c r="E178" s="79" t="s">
        <v>78</v>
      </c>
      <c r="F178" s="79">
        <f t="shared" si="8"/>
        <v>2</v>
      </c>
      <c r="G178" s="415">
        <v>1</v>
      </c>
    </row>
    <row r="179" spans="1:9" ht="15.95" customHeight="1">
      <c r="A179" s="96">
        <f t="shared" si="9"/>
        <v>10436</v>
      </c>
      <c r="B179" s="65" t="s">
        <v>50</v>
      </c>
      <c r="C179" s="386"/>
      <c r="D179" s="386"/>
      <c r="E179" s="79" t="s">
        <v>78</v>
      </c>
      <c r="F179" s="79">
        <f t="shared" si="8"/>
        <v>2</v>
      </c>
      <c r="G179" s="415">
        <v>1</v>
      </c>
      <c r="H179" s="60">
        <f>HEX2DEC("32c")</f>
        <v>812</v>
      </c>
      <c r="I179" s="397" t="s">
        <v>259</v>
      </c>
    </row>
    <row r="180" spans="1:9" ht="15.95" customHeight="1">
      <c r="A180" s="96">
        <f t="shared" si="9"/>
        <v>10438</v>
      </c>
      <c r="B180" s="65" t="s">
        <v>51</v>
      </c>
      <c r="C180" s="386"/>
      <c r="D180" s="386"/>
      <c r="E180" s="79" t="s">
        <v>78</v>
      </c>
      <c r="F180" s="79">
        <f t="shared" si="8"/>
        <v>2</v>
      </c>
      <c r="G180" s="415">
        <v>1</v>
      </c>
    </row>
    <row r="181" spans="1:9" ht="15.95" customHeight="1">
      <c r="A181" s="96">
        <f t="shared" si="9"/>
        <v>10440</v>
      </c>
      <c r="B181" s="65" t="s">
        <v>52</v>
      </c>
      <c r="C181" s="386"/>
      <c r="D181" s="386"/>
      <c r="E181" s="79" t="s">
        <v>78</v>
      </c>
      <c r="F181" s="79">
        <f t="shared" si="8"/>
        <v>2</v>
      </c>
      <c r="G181" s="415">
        <v>1</v>
      </c>
    </row>
    <row r="182" spans="1:9" ht="15.95" customHeight="1">
      <c r="A182" s="96">
        <f t="shared" si="9"/>
        <v>10442</v>
      </c>
      <c r="B182" s="65" t="s">
        <v>53</v>
      </c>
      <c r="C182" s="386"/>
      <c r="D182" s="386"/>
      <c r="E182" s="79" t="s">
        <v>78</v>
      </c>
      <c r="F182" s="79">
        <f t="shared" si="8"/>
        <v>2</v>
      </c>
      <c r="G182" s="415">
        <v>1</v>
      </c>
    </row>
    <row r="183" spans="1:9" ht="15.95" customHeight="1">
      <c r="A183" s="96">
        <f t="shared" si="9"/>
        <v>10444</v>
      </c>
      <c r="B183" s="65" t="s">
        <v>54</v>
      </c>
      <c r="C183" s="386"/>
      <c r="D183" s="386"/>
      <c r="E183" s="79" t="s">
        <v>78</v>
      </c>
      <c r="F183" s="79">
        <f t="shared" si="8"/>
        <v>2</v>
      </c>
      <c r="G183" s="415">
        <v>1</v>
      </c>
    </row>
    <row r="184" spans="1:9" ht="15.95" customHeight="1">
      <c r="A184" s="96">
        <f t="shared" si="9"/>
        <v>10446</v>
      </c>
      <c r="B184" s="65" t="s">
        <v>55</v>
      </c>
      <c r="C184" s="386"/>
      <c r="D184" s="386"/>
      <c r="E184" s="79" t="s">
        <v>78</v>
      </c>
      <c r="F184" s="79">
        <f t="shared" si="8"/>
        <v>2</v>
      </c>
      <c r="G184" s="415">
        <v>1</v>
      </c>
    </row>
    <row r="185" spans="1:9" ht="15.95" customHeight="1">
      <c r="A185" s="96">
        <f t="shared" si="9"/>
        <v>10448</v>
      </c>
      <c r="B185" s="65" t="s">
        <v>56</v>
      </c>
      <c r="C185" s="386"/>
      <c r="D185" s="386"/>
      <c r="E185" s="79" t="s">
        <v>78</v>
      </c>
      <c r="F185" s="79">
        <f t="shared" si="8"/>
        <v>2</v>
      </c>
      <c r="G185" s="415">
        <v>1</v>
      </c>
    </row>
    <row r="186" spans="1:9" ht="15.95" customHeight="1">
      <c r="A186" s="96">
        <f t="shared" si="9"/>
        <v>10450</v>
      </c>
      <c r="B186" s="65" t="s">
        <v>791</v>
      </c>
      <c r="C186" s="386"/>
      <c r="D186" s="386"/>
      <c r="E186" s="79" t="s">
        <v>78</v>
      </c>
      <c r="F186" s="79">
        <f t="shared" si="8"/>
        <v>2</v>
      </c>
      <c r="G186" s="415">
        <v>1</v>
      </c>
    </row>
    <row r="187" spans="1:9" ht="15.95" customHeight="1">
      <c r="A187" s="96">
        <f t="shared" si="9"/>
        <v>10452</v>
      </c>
      <c r="B187" s="65" t="s">
        <v>792</v>
      </c>
      <c r="C187" s="386"/>
      <c r="D187" s="386"/>
      <c r="E187" s="79" t="s">
        <v>78</v>
      </c>
      <c r="F187" s="79">
        <f t="shared" si="8"/>
        <v>2</v>
      </c>
      <c r="G187" s="415">
        <v>1</v>
      </c>
    </row>
    <row r="188" spans="1:9" ht="15.95" customHeight="1">
      <c r="A188" s="96">
        <f t="shared" si="9"/>
        <v>10454</v>
      </c>
      <c r="B188" s="65" t="s">
        <v>793</v>
      </c>
      <c r="C188" s="386"/>
      <c r="D188" s="386"/>
      <c r="E188" s="79" t="s">
        <v>78</v>
      </c>
      <c r="F188" s="79">
        <f t="shared" si="8"/>
        <v>2</v>
      </c>
      <c r="G188" s="415">
        <v>1</v>
      </c>
    </row>
    <row r="189" spans="1:9" ht="15.95" customHeight="1">
      <c r="A189" s="96">
        <f t="shared" si="9"/>
        <v>10456</v>
      </c>
      <c r="B189" s="65" t="s">
        <v>794</v>
      </c>
      <c r="C189" s="386"/>
      <c r="D189" s="386"/>
      <c r="E189" s="79" t="s">
        <v>78</v>
      </c>
      <c r="F189" s="79">
        <f t="shared" si="8"/>
        <v>2</v>
      </c>
      <c r="G189" s="415">
        <v>1</v>
      </c>
    </row>
    <row r="190" spans="1:9" ht="15.95" customHeight="1">
      <c r="A190" s="96">
        <f t="shared" si="9"/>
        <v>10458</v>
      </c>
      <c r="B190" s="65" t="s">
        <v>795</v>
      </c>
      <c r="C190" s="386"/>
      <c r="D190" s="386"/>
      <c r="E190" s="79" t="s">
        <v>78</v>
      </c>
      <c r="F190" s="79">
        <f t="shared" si="8"/>
        <v>2</v>
      </c>
      <c r="G190" s="415">
        <v>1</v>
      </c>
    </row>
    <row r="191" spans="1:9" ht="15.95" customHeight="1">
      <c r="A191" s="96">
        <f t="shared" si="9"/>
        <v>10460</v>
      </c>
      <c r="B191" s="65" t="s">
        <v>113</v>
      </c>
      <c r="C191" s="386"/>
      <c r="D191" s="386"/>
      <c r="E191" s="79" t="s">
        <v>78</v>
      </c>
      <c r="F191" s="79">
        <f t="shared" si="8"/>
        <v>2</v>
      </c>
      <c r="G191" s="415">
        <v>1</v>
      </c>
    </row>
    <row r="192" spans="1:9" ht="15.95" customHeight="1" thickBot="1">
      <c r="A192" s="98">
        <f t="shared" si="9"/>
        <v>10462</v>
      </c>
      <c r="B192" s="180" t="s">
        <v>797</v>
      </c>
      <c r="C192" s="181"/>
      <c r="D192" s="181"/>
      <c r="E192" s="182" t="s">
        <v>78</v>
      </c>
      <c r="F192" s="182">
        <f t="shared" si="8"/>
        <v>2</v>
      </c>
      <c r="G192" s="416">
        <v>1</v>
      </c>
    </row>
    <row r="193" spans="1:7" ht="15.95" customHeight="1">
      <c r="A193" s="92">
        <f t="shared" si="9"/>
        <v>10464</v>
      </c>
      <c r="B193" s="177"/>
      <c r="C193" s="178"/>
      <c r="D193" s="178"/>
      <c r="E193" s="172" t="s">
        <v>78</v>
      </c>
      <c r="F193" s="172">
        <f t="shared" si="8"/>
        <v>2</v>
      </c>
      <c r="G193" s="414">
        <v>1</v>
      </c>
    </row>
    <row r="194" spans="1:7" ht="15.95" customHeight="1">
      <c r="A194" s="96">
        <f t="shared" si="9"/>
        <v>10466</v>
      </c>
      <c r="B194" s="65"/>
      <c r="C194" s="386"/>
      <c r="D194" s="386"/>
      <c r="E194" s="79" t="s">
        <v>78</v>
      </c>
      <c r="F194" s="79">
        <f t="shared" si="8"/>
        <v>2</v>
      </c>
      <c r="G194" s="415">
        <v>1</v>
      </c>
    </row>
    <row r="195" spans="1:7" ht="15.95" customHeight="1">
      <c r="A195" s="96">
        <f t="shared" si="9"/>
        <v>10468</v>
      </c>
      <c r="B195" s="65" t="s">
        <v>1806</v>
      </c>
      <c r="C195" s="386"/>
      <c r="D195" s="386"/>
      <c r="E195" s="79" t="s">
        <v>260</v>
      </c>
      <c r="F195" s="79">
        <f t="shared" si="8"/>
        <v>2</v>
      </c>
      <c r="G195" s="415">
        <v>1</v>
      </c>
    </row>
    <row r="196" spans="1:7" ht="15.95" customHeight="1">
      <c r="A196" s="96">
        <f t="shared" si="9"/>
        <v>10470</v>
      </c>
      <c r="B196" s="65" t="s">
        <v>796</v>
      </c>
      <c r="C196" s="386"/>
      <c r="D196" s="386"/>
      <c r="E196" s="79" t="s">
        <v>78</v>
      </c>
      <c r="F196" s="79">
        <f t="shared" si="8"/>
        <v>2</v>
      </c>
      <c r="G196" s="415">
        <v>96</v>
      </c>
    </row>
    <row r="197" spans="1:7" ht="15.95" customHeight="1" thickBot="1">
      <c r="A197" s="96">
        <f t="shared" si="9"/>
        <v>10662</v>
      </c>
      <c r="B197" s="209"/>
      <c r="C197" s="210"/>
      <c r="D197" s="210"/>
      <c r="E197" s="182" t="s">
        <v>78</v>
      </c>
      <c r="F197" s="182">
        <f t="shared" si="8"/>
        <v>2</v>
      </c>
      <c r="G197" s="416">
        <v>19</v>
      </c>
    </row>
    <row r="198" spans="1:7" ht="15.95" customHeight="1">
      <c r="A198" s="537" t="s">
        <v>1747</v>
      </c>
      <c r="B198" s="538"/>
      <c r="C198" s="538"/>
      <c r="D198" s="538"/>
      <c r="E198" s="538"/>
      <c r="F198" s="538"/>
      <c r="G198" s="539"/>
    </row>
    <row r="199" spans="1:7" ht="15.95" hidden="1" customHeight="1">
      <c r="A199" s="386">
        <f>A197+(F197*G197)</f>
        <v>10700</v>
      </c>
      <c r="B199" s="65"/>
      <c r="C199" s="386"/>
      <c r="D199" s="386"/>
      <c r="E199" s="79" t="s">
        <v>78</v>
      </c>
      <c r="F199" s="79">
        <f t="shared" ref="F199:F220" si="10">IF(OR(E199="U16", E199="S16"),1,IF(E199="TS",6,2))</f>
        <v>2</v>
      </c>
      <c r="G199" s="386">
        <v>1</v>
      </c>
    </row>
    <row r="200" spans="1:7" ht="15.95" hidden="1" customHeight="1">
      <c r="A200" s="386">
        <f>A199+(F199*G199)</f>
        <v>10702</v>
      </c>
      <c r="B200" s="65"/>
      <c r="C200" s="386"/>
      <c r="D200" s="386"/>
      <c r="E200" s="79" t="s">
        <v>78</v>
      </c>
      <c r="F200" s="79">
        <f t="shared" si="10"/>
        <v>2</v>
      </c>
      <c r="G200" s="386">
        <v>1</v>
      </c>
    </row>
    <row r="201" spans="1:7" ht="15.95" hidden="1" customHeight="1">
      <c r="A201" s="386">
        <f t="shared" ref="A201:A220" si="11">A200+(F200*G200)</f>
        <v>10704</v>
      </c>
      <c r="B201" s="65"/>
      <c r="C201" s="386"/>
      <c r="D201" s="386"/>
      <c r="E201" s="79" t="s">
        <v>78</v>
      </c>
      <c r="F201" s="79">
        <f t="shared" si="10"/>
        <v>2</v>
      </c>
      <c r="G201" s="386">
        <v>1</v>
      </c>
    </row>
    <row r="202" spans="1:7" ht="15.95" hidden="1" customHeight="1">
      <c r="A202" s="386">
        <f t="shared" si="11"/>
        <v>10706</v>
      </c>
      <c r="B202" s="65"/>
      <c r="C202" s="386"/>
      <c r="D202" s="386"/>
      <c r="E202" s="79" t="s">
        <v>78</v>
      </c>
      <c r="F202" s="79">
        <f t="shared" si="10"/>
        <v>2</v>
      </c>
      <c r="G202" s="386">
        <v>1</v>
      </c>
    </row>
    <row r="203" spans="1:7" ht="15.95" hidden="1" customHeight="1">
      <c r="A203" s="386">
        <f t="shared" si="11"/>
        <v>10708</v>
      </c>
      <c r="B203" s="65"/>
      <c r="C203" s="386"/>
      <c r="D203" s="386"/>
      <c r="E203" s="79" t="s">
        <v>78</v>
      </c>
      <c r="F203" s="79">
        <f t="shared" si="10"/>
        <v>2</v>
      </c>
      <c r="G203" s="386">
        <v>1</v>
      </c>
    </row>
    <row r="204" spans="1:7" ht="15.95" hidden="1" customHeight="1">
      <c r="A204" s="386">
        <f t="shared" si="11"/>
        <v>10710</v>
      </c>
      <c r="B204" s="65"/>
      <c r="C204" s="386"/>
      <c r="D204" s="386"/>
      <c r="E204" s="79" t="s">
        <v>78</v>
      </c>
      <c r="F204" s="79">
        <f t="shared" si="10"/>
        <v>2</v>
      </c>
      <c r="G204" s="386">
        <v>1</v>
      </c>
    </row>
    <row r="205" spans="1:7" ht="15.95" hidden="1" customHeight="1">
      <c r="A205" s="89">
        <f t="shared" si="11"/>
        <v>10712</v>
      </c>
      <c r="B205" s="68"/>
      <c r="C205" s="89"/>
      <c r="D205" s="89"/>
      <c r="E205" s="89" t="s">
        <v>78</v>
      </c>
      <c r="F205" s="89">
        <f t="shared" si="10"/>
        <v>2</v>
      </c>
      <c r="G205" s="89">
        <v>1</v>
      </c>
    </row>
    <row r="206" spans="1:7" ht="15.95" hidden="1" customHeight="1">
      <c r="A206" s="89">
        <f t="shared" si="11"/>
        <v>10714</v>
      </c>
      <c r="B206" s="68"/>
      <c r="C206" s="89"/>
      <c r="D206" s="89"/>
      <c r="E206" s="89" t="s">
        <v>78</v>
      </c>
      <c r="F206" s="89">
        <f t="shared" si="10"/>
        <v>2</v>
      </c>
      <c r="G206" s="89">
        <v>1</v>
      </c>
    </row>
    <row r="207" spans="1:7" ht="15.95" hidden="1" customHeight="1">
      <c r="A207" s="89">
        <f t="shared" si="11"/>
        <v>10716</v>
      </c>
      <c r="B207" s="68"/>
      <c r="C207" s="89"/>
      <c r="D207" s="89"/>
      <c r="E207" s="89" t="s">
        <v>78</v>
      </c>
      <c r="F207" s="89">
        <f t="shared" si="10"/>
        <v>2</v>
      </c>
      <c r="G207" s="89">
        <v>1</v>
      </c>
    </row>
    <row r="208" spans="1:7" ht="15.95" hidden="1" customHeight="1">
      <c r="A208" s="89">
        <f t="shared" si="11"/>
        <v>10718</v>
      </c>
      <c r="B208" s="68"/>
      <c r="C208" s="89"/>
      <c r="D208" s="89"/>
      <c r="E208" s="89" t="s">
        <v>78</v>
      </c>
      <c r="F208" s="89">
        <f t="shared" si="10"/>
        <v>2</v>
      </c>
      <c r="G208" s="89">
        <v>1</v>
      </c>
    </row>
    <row r="209" spans="1:7" ht="15.95" hidden="1" customHeight="1">
      <c r="A209" s="89">
        <f t="shared" si="11"/>
        <v>10720</v>
      </c>
      <c r="B209" s="68"/>
      <c r="C209" s="89"/>
      <c r="D209" s="89"/>
      <c r="E209" s="89" t="s">
        <v>78</v>
      </c>
      <c r="F209" s="89">
        <f t="shared" si="10"/>
        <v>2</v>
      </c>
      <c r="G209" s="89">
        <v>1</v>
      </c>
    </row>
    <row r="210" spans="1:7" ht="15.95" hidden="1" customHeight="1">
      <c r="A210" s="89">
        <f t="shared" si="11"/>
        <v>10722</v>
      </c>
      <c r="B210" s="68"/>
      <c r="C210" s="89"/>
      <c r="D210" s="89"/>
      <c r="E210" s="89" t="s">
        <v>78</v>
      </c>
      <c r="F210" s="89">
        <f t="shared" si="10"/>
        <v>2</v>
      </c>
      <c r="G210" s="89">
        <v>1</v>
      </c>
    </row>
    <row r="211" spans="1:7" ht="15.95" hidden="1" customHeight="1">
      <c r="A211" s="89">
        <f t="shared" si="11"/>
        <v>10724</v>
      </c>
      <c r="B211" s="68"/>
      <c r="C211" s="89"/>
      <c r="D211" s="89"/>
      <c r="E211" s="89" t="s">
        <v>78</v>
      </c>
      <c r="F211" s="89">
        <f t="shared" si="10"/>
        <v>2</v>
      </c>
      <c r="G211" s="89">
        <v>1</v>
      </c>
    </row>
    <row r="212" spans="1:7" ht="15.95" hidden="1" customHeight="1">
      <c r="A212" s="89">
        <f t="shared" si="11"/>
        <v>10726</v>
      </c>
      <c r="B212" s="68"/>
      <c r="C212" s="89"/>
      <c r="D212" s="89"/>
      <c r="E212" s="89" t="s">
        <v>78</v>
      </c>
      <c r="F212" s="89">
        <f t="shared" si="10"/>
        <v>2</v>
      </c>
      <c r="G212" s="89">
        <v>1</v>
      </c>
    </row>
    <row r="213" spans="1:7" ht="15.95" hidden="1" customHeight="1">
      <c r="A213" s="89">
        <f t="shared" si="11"/>
        <v>10728</v>
      </c>
      <c r="B213" s="68"/>
      <c r="C213" s="89"/>
      <c r="D213" s="89"/>
      <c r="E213" s="89" t="s">
        <v>78</v>
      </c>
      <c r="F213" s="89">
        <f t="shared" si="10"/>
        <v>2</v>
      </c>
      <c r="G213" s="89">
        <v>1</v>
      </c>
    </row>
    <row r="214" spans="1:7" ht="15.95" hidden="1" customHeight="1">
      <c r="A214" s="89">
        <f t="shared" si="11"/>
        <v>10730</v>
      </c>
      <c r="B214" s="68"/>
      <c r="C214" s="89"/>
      <c r="D214" s="89"/>
      <c r="E214" s="89" t="s">
        <v>78</v>
      </c>
      <c r="F214" s="89">
        <f t="shared" si="10"/>
        <v>2</v>
      </c>
      <c r="G214" s="89">
        <v>1</v>
      </c>
    </row>
    <row r="215" spans="1:7" ht="15.95" hidden="1" customHeight="1">
      <c r="A215" s="89">
        <f t="shared" si="11"/>
        <v>10732</v>
      </c>
      <c r="B215" s="68"/>
      <c r="C215" s="89"/>
      <c r="D215" s="89"/>
      <c r="E215" s="89" t="s">
        <v>78</v>
      </c>
      <c r="F215" s="89">
        <f t="shared" si="10"/>
        <v>2</v>
      </c>
      <c r="G215" s="89">
        <v>1</v>
      </c>
    </row>
    <row r="216" spans="1:7" ht="15.95" hidden="1" customHeight="1">
      <c r="A216" s="89">
        <f t="shared" si="11"/>
        <v>10734</v>
      </c>
      <c r="B216" s="68"/>
      <c r="C216" s="89"/>
      <c r="D216" s="89"/>
      <c r="E216" s="89" t="s">
        <v>78</v>
      </c>
      <c r="F216" s="89">
        <f>IF(OR(E216="U16", E216="S16"),1,IF(E216="TS",6,2))</f>
        <v>2</v>
      </c>
      <c r="G216" s="89">
        <v>1</v>
      </c>
    </row>
    <row r="217" spans="1:7" ht="15.95" hidden="1" customHeight="1">
      <c r="A217" s="89">
        <f t="shared" si="11"/>
        <v>10736</v>
      </c>
      <c r="B217" s="68"/>
      <c r="C217" s="89"/>
      <c r="D217" s="89"/>
      <c r="E217" s="89" t="s">
        <v>78</v>
      </c>
      <c r="F217" s="89">
        <f>IF(OR(E217="U16", E217="S16"),1,IF(E217="TS",6,2))</f>
        <v>2</v>
      </c>
      <c r="G217" s="89">
        <v>1</v>
      </c>
    </row>
    <row r="218" spans="1:7" ht="15.95" hidden="1" customHeight="1">
      <c r="A218" s="89">
        <f t="shared" si="11"/>
        <v>10738</v>
      </c>
      <c r="B218" s="68"/>
      <c r="C218" s="89"/>
      <c r="D218" s="89"/>
      <c r="E218" s="89" t="s">
        <v>78</v>
      </c>
      <c r="F218" s="89">
        <f>IF(OR(E218="U16", E218="S16"),1,IF(E218="TS",6,2))</f>
        <v>2</v>
      </c>
      <c r="G218" s="89">
        <v>1</v>
      </c>
    </row>
    <row r="219" spans="1:7" ht="15.95" hidden="1" customHeight="1">
      <c r="A219" s="89">
        <f t="shared" si="11"/>
        <v>10740</v>
      </c>
      <c r="B219" s="68"/>
      <c r="C219" s="89"/>
      <c r="D219" s="89"/>
      <c r="E219" s="89" t="s">
        <v>78</v>
      </c>
      <c r="F219" s="89">
        <f>IF(OR(E219="U16", E219="S16"),1,IF(E219="TS",6,2))</f>
        <v>2</v>
      </c>
      <c r="G219" s="89">
        <v>1</v>
      </c>
    </row>
    <row r="220" spans="1:7" ht="15.95" hidden="1" customHeight="1">
      <c r="A220" s="386">
        <f t="shared" si="11"/>
        <v>10742</v>
      </c>
      <c r="B220" s="65" t="s">
        <v>41</v>
      </c>
      <c r="C220" s="386"/>
      <c r="D220" s="386"/>
      <c r="E220" s="79" t="s">
        <v>78</v>
      </c>
      <c r="F220" s="79">
        <f t="shared" si="10"/>
        <v>2</v>
      </c>
      <c r="G220" s="386">
        <v>29</v>
      </c>
    </row>
    <row r="221" spans="1:7" ht="15.95" customHeight="1">
      <c r="A221" s="479" t="s">
        <v>2273</v>
      </c>
      <c r="B221" s="480"/>
      <c r="C221" s="480"/>
      <c r="D221" s="480"/>
      <c r="E221" s="480"/>
      <c r="F221" s="480"/>
      <c r="G221" s="481"/>
    </row>
    <row r="222" spans="1:7" ht="15.95" hidden="1" customHeight="1">
      <c r="A222" s="386">
        <f>A220+(F220*G220)</f>
        <v>10800</v>
      </c>
      <c r="B222" s="65"/>
      <c r="C222" s="386"/>
      <c r="D222" s="386"/>
      <c r="E222" s="79" t="s">
        <v>111</v>
      </c>
      <c r="F222" s="79">
        <f>IF(OR(E222="U16", E222="S16"),1,IF(E222="TS",6,2))</f>
        <v>2</v>
      </c>
      <c r="G222" s="386">
        <v>1</v>
      </c>
    </row>
    <row r="223" spans="1:7" ht="15.95" hidden="1" customHeight="1">
      <c r="A223" s="386">
        <f t="shared" ref="A223:A240" si="12">A222+(F222*G222)</f>
        <v>10802</v>
      </c>
      <c r="B223" s="65"/>
      <c r="C223" s="386"/>
      <c r="D223" s="386"/>
      <c r="E223" s="79" t="s">
        <v>111</v>
      </c>
      <c r="F223" s="79">
        <f>IF(OR(E223="U16", E223="S16"),1,IF(E223="TS",6,2))</f>
        <v>2</v>
      </c>
      <c r="G223" s="386">
        <v>1</v>
      </c>
    </row>
    <row r="224" spans="1:7" hidden="1">
      <c r="A224" s="386">
        <f t="shared" si="12"/>
        <v>10804</v>
      </c>
      <c r="B224" s="65"/>
      <c r="C224" s="195"/>
      <c r="D224" s="370"/>
      <c r="E224" s="79" t="s">
        <v>260</v>
      </c>
      <c r="F224" s="79">
        <f>IF(OR(E224="U16", E224="S16"),1,IF(E224="TS",6,2))</f>
        <v>2</v>
      </c>
      <c r="G224" s="386">
        <v>1</v>
      </c>
    </row>
    <row r="225" spans="1:9" ht="15.95" hidden="1" customHeight="1">
      <c r="A225" s="386">
        <f t="shared" si="12"/>
        <v>10806</v>
      </c>
      <c r="B225" s="65"/>
      <c r="C225" s="380"/>
      <c r="D225" s="380"/>
      <c r="E225" s="79" t="s">
        <v>145</v>
      </c>
      <c r="F225" s="79">
        <f>IF(OR(E225="U16", E225="S16"),1,IF(E225="TS",6,2))</f>
        <v>1</v>
      </c>
      <c r="G225" s="386">
        <v>1</v>
      </c>
      <c r="I225" s="397" t="s">
        <v>148</v>
      </c>
    </row>
    <row r="226" spans="1:9" ht="15.95" hidden="1" customHeight="1">
      <c r="A226" s="386">
        <f t="shared" si="12"/>
        <v>10807</v>
      </c>
      <c r="B226" s="65"/>
      <c r="C226" s="382"/>
      <c r="D226" s="382"/>
      <c r="E226" s="79" t="s">
        <v>145</v>
      </c>
      <c r="F226" s="79">
        <f>IF(OR(E226="U16", E226="S16"),1,IF(E226="TS",6,2))</f>
        <v>1</v>
      </c>
      <c r="G226" s="386">
        <v>1</v>
      </c>
      <c r="I226" s="397" t="s">
        <v>149</v>
      </c>
    </row>
    <row r="227" spans="1:9" ht="15.95" hidden="1" customHeight="1">
      <c r="A227" s="386">
        <f t="shared" si="12"/>
        <v>10808</v>
      </c>
      <c r="B227" s="65"/>
      <c r="C227" s="476"/>
      <c r="D227" s="380"/>
      <c r="E227" s="79" t="s">
        <v>145</v>
      </c>
      <c r="F227" s="79">
        <f t="shared" ref="F227:F267" si="13">IF(OR(E227="U16", E227="S16"),1,IF(E227="TS",6,2))</f>
        <v>1</v>
      </c>
      <c r="G227" s="386">
        <v>1</v>
      </c>
    </row>
    <row r="228" spans="1:9" ht="15.95" hidden="1" customHeight="1">
      <c r="A228" s="386">
        <f t="shared" si="12"/>
        <v>10809</v>
      </c>
      <c r="B228" s="65"/>
      <c r="C228" s="477"/>
      <c r="D228" s="381"/>
      <c r="E228" s="79" t="s">
        <v>145</v>
      </c>
      <c r="F228" s="79">
        <f t="shared" si="13"/>
        <v>1</v>
      </c>
      <c r="G228" s="386">
        <v>1</v>
      </c>
    </row>
    <row r="229" spans="1:9" ht="15.95" hidden="1" customHeight="1">
      <c r="A229" s="386">
        <f t="shared" si="12"/>
        <v>10810</v>
      </c>
      <c r="B229" s="65"/>
      <c r="C229" s="478"/>
      <c r="D229" s="382"/>
      <c r="E229" s="79" t="s">
        <v>145</v>
      </c>
      <c r="F229" s="79">
        <f t="shared" si="13"/>
        <v>1</v>
      </c>
      <c r="G229" s="386">
        <v>1</v>
      </c>
      <c r="I229" s="397" t="s">
        <v>148</v>
      </c>
    </row>
    <row r="230" spans="1:9" ht="15.95" hidden="1" customHeight="1">
      <c r="A230" s="386">
        <f t="shared" si="12"/>
        <v>10811</v>
      </c>
      <c r="B230" s="65"/>
      <c r="C230" s="476"/>
      <c r="D230" s="380"/>
      <c r="E230" s="79" t="s">
        <v>145</v>
      </c>
      <c r="F230" s="79">
        <f t="shared" si="13"/>
        <v>1</v>
      </c>
      <c r="G230" s="386">
        <v>1</v>
      </c>
    </row>
    <row r="231" spans="1:9" ht="15.95" hidden="1" customHeight="1">
      <c r="A231" s="386">
        <f t="shared" si="12"/>
        <v>10812</v>
      </c>
      <c r="B231" s="65"/>
      <c r="C231" s="477"/>
      <c r="D231" s="381"/>
      <c r="E231" s="79" t="s">
        <v>145</v>
      </c>
      <c r="F231" s="79">
        <f t="shared" si="13"/>
        <v>1</v>
      </c>
      <c r="G231" s="386">
        <v>1</v>
      </c>
    </row>
    <row r="232" spans="1:9" ht="15.95" hidden="1" customHeight="1">
      <c r="A232" s="386">
        <f t="shared" si="12"/>
        <v>10813</v>
      </c>
      <c r="B232" s="65"/>
      <c r="C232" s="478"/>
      <c r="D232" s="382"/>
      <c r="E232" s="79" t="s">
        <v>145</v>
      </c>
      <c r="F232" s="79">
        <f t="shared" si="13"/>
        <v>1</v>
      </c>
      <c r="G232" s="386">
        <v>1</v>
      </c>
      <c r="I232" s="397" t="s">
        <v>149</v>
      </c>
    </row>
    <row r="233" spans="1:9" ht="15.95" hidden="1" customHeight="1">
      <c r="A233" s="386">
        <f t="shared" si="12"/>
        <v>10814</v>
      </c>
      <c r="B233" s="65"/>
      <c r="C233" s="386"/>
      <c r="D233" s="386"/>
      <c r="E233" s="79" t="s">
        <v>145</v>
      </c>
      <c r="F233" s="79">
        <f t="shared" si="13"/>
        <v>1</v>
      </c>
      <c r="G233" s="386">
        <v>1</v>
      </c>
    </row>
    <row r="234" spans="1:9" ht="15.95" hidden="1" customHeight="1">
      <c r="A234" s="79">
        <f t="shared" si="12"/>
        <v>10815</v>
      </c>
      <c r="B234" s="65"/>
      <c r="C234" s="475"/>
      <c r="D234" s="386"/>
      <c r="E234" s="79" t="s">
        <v>145</v>
      </c>
      <c r="F234" s="79">
        <f t="shared" si="13"/>
        <v>1</v>
      </c>
      <c r="G234" s="386">
        <v>1</v>
      </c>
    </row>
    <row r="235" spans="1:9" ht="15.95" hidden="1" customHeight="1">
      <c r="A235" s="79">
        <f t="shared" si="12"/>
        <v>10816</v>
      </c>
      <c r="B235" s="65"/>
      <c r="C235" s="475"/>
      <c r="D235" s="386"/>
      <c r="E235" s="79" t="s">
        <v>145</v>
      </c>
      <c r="F235" s="79">
        <f t="shared" si="13"/>
        <v>1</v>
      </c>
      <c r="G235" s="386">
        <v>1</v>
      </c>
      <c r="I235" s="397" t="s">
        <v>149</v>
      </c>
    </row>
    <row r="236" spans="1:9" ht="15.95" hidden="1" customHeight="1">
      <c r="A236" s="79">
        <f t="shared" si="12"/>
        <v>10817</v>
      </c>
      <c r="B236" s="65"/>
      <c r="C236" s="475"/>
      <c r="D236" s="386"/>
      <c r="E236" s="79" t="s">
        <v>145</v>
      </c>
      <c r="F236" s="79">
        <f t="shared" si="13"/>
        <v>1</v>
      </c>
      <c r="G236" s="386">
        <v>1</v>
      </c>
    </row>
    <row r="237" spans="1:9" ht="15.95" hidden="1" customHeight="1">
      <c r="A237" s="79">
        <f t="shared" si="12"/>
        <v>10818</v>
      </c>
      <c r="B237" s="65"/>
      <c r="C237" s="475"/>
      <c r="D237" s="386"/>
      <c r="E237" s="79" t="s">
        <v>145</v>
      </c>
      <c r="F237" s="79">
        <f t="shared" si="13"/>
        <v>1</v>
      </c>
      <c r="G237" s="386">
        <v>1</v>
      </c>
    </row>
    <row r="238" spans="1:9" ht="15.95" hidden="1" customHeight="1">
      <c r="A238" s="79">
        <f t="shared" si="12"/>
        <v>10819</v>
      </c>
      <c r="B238" s="65"/>
      <c r="C238" s="475"/>
      <c r="D238" s="386"/>
      <c r="E238" s="79" t="s">
        <v>145</v>
      </c>
      <c r="F238" s="79">
        <f t="shared" si="13"/>
        <v>1</v>
      </c>
      <c r="G238" s="386">
        <v>1</v>
      </c>
      <c r="I238" s="397" t="s">
        <v>149</v>
      </c>
    </row>
    <row r="239" spans="1:9" ht="15.95" hidden="1" customHeight="1">
      <c r="A239" s="79">
        <f t="shared" si="12"/>
        <v>10820</v>
      </c>
      <c r="B239" s="65"/>
      <c r="C239" s="475"/>
      <c r="D239" s="386"/>
      <c r="E239" s="79" t="s">
        <v>145</v>
      </c>
      <c r="F239" s="79">
        <f t="shared" si="13"/>
        <v>1</v>
      </c>
      <c r="G239" s="386">
        <v>1</v>
      </c>
    </row>
    <row r="240" spans="1:9" ht="15.95" hidden="1" customHeight="1">
      <c r="A240" s="386">
        <f t="shared" si="12"/>
        <v>10821</v>
      </c>
      <c r="B240" s="68"/>
      <c r="C240" s="514"/>
      <c r="D240" s="387"/>
      <c r="E240" s="89" t="s">
        <v>145</v>
      </c>
      <c r="F240" s="89">
        <f t="shared" si="13"/>
        <v>1</v>
      </c>
      <c r="G240" s="89">
        <v>1</v>
      </c>
    </row>
    <row r="241" spans="1:9" ht="15.95" hidden="1" customHeight="1">
      <c r="A241" s="386">
        <f>A240+(F240*G240)</f>
        <v>10822</v>
      </c>
      <c r="B241" s="68"/>
      <c r="C241" s="515"/>
      <c r="D241" s="388"/>
      <c r="E241" s="89" t="s">
        <v>145</v>
      </c>
      <c r="F241" s="89">
        <f t="shared" si="13"/>
        <v>1</v>
      </c>
      <c r="G241" s="89">
        <v>1</v>
      </c>
      <c r="I241" s="397" t="s">
        <v>149</v>
      </c>
    </row>
    <row r="242" spans="1:9" ht="15.95" hidden="1" customHeight="1">
      <c r="A242" s="386">
        <f>A241+(F241*G241)</f>
        <v>10823</v>
      </c>
      <c r="B242" s="68"/>
      <c r="C242" s="516"/>
      <c r="D242" s="389"/>
      <c r="E242" s="89" t="s">
        <v>145</v>
      </c>
      <c r="F242" s="89">
        <f t="shared" si="13"/>
        <v>1</v>
      </c>
      <c r="G242" s="89">
        <v>1</v>
      </c>
    </row>
    <row r="243" spans="1:9" ht="15.95" hidden="1" customHeight="1">
      <c r="A243" s="386">
        <f>A242+(F242*G242)</f>
        <v>10824</v>
      </c>
      <c r="B243" s="68"/>
      <c r="C243" s="514"/>
      <c r="D243" s="387"/>
      <c r="E243" s="89" t="s">
        <v>145</v>
      </c>
      <c r="F243" s="89">
        <f t="shared" si="13"/>
        <v>1</v>
      </c>
      <c r="G243" s="89">
        <v>1</v>
      </c>
    </row>
    <row r="244" spans="1:9" ht="15.95" hidden="1" customHeight="1">
      <c r="A244" s="386">
        <f>A243+(F243*G243)</f>
        <v>10825</v>
      </c>
      <c r="B244" s="68"/>
      <c r="C244" s="515"/>
      <c r="D244" s="388"/>
      <c r="E244" s="89" t="s">
        <v>145</v>
      </c>
      <c r="F244" s="89">
        <f t="shared" si="13"/>
        <v>1</v>
      </c>
      <c r="G244" s="89">
        <v>1</v>
      </c>
      <c r="I244" s="397" t="s">
        <v>148</v>
      </c>
    </row>
    <row r="245" spans="1:9" ht="15.95" hidden="1" customHeight="1">
      <c r="A245" s="386">
        <f>A244+(F244*G244)</f>
        <v>10826</v>
      </c>
      <c r="B245" s="68"/>
      <c r="C245" s="516"/>
      <c r="D245" s="389"/>
      <c r="E245" s="89" t="s">
        <v>145</v>
      </c>
      <c r="F245" s="89">
        <f t="shared" si="13"/>
        <v>1</v>
      </c>
      <c r="G245" s="89">
        <v>1</v>
      </c>
    </row>
    <row r="246" spans="1:9" ht="15.95" hidden="1" customHeight="1">
      <c r="A246" s="386">
        <f t="shared" ref="A246:A268" si="14">A245+(F245*G245)</f>
        <v>10827</v>
      </c>
      <c r="B246" s="68"/>
      <c r="C246" s="514"/>
      <c r="D246" s="387"/>
      <c r="E246" s="89" t="s">
        <v>145</v>
      </c>
      <c r="F246" s="89">
        <f t="shared" si="13"/>
        <v>1</v>
      </c>
      <c r="G246" s="89">
        <v>1</v>
      </c>
    </row>
    <row r="247" spans="1:9" ht="15.95" hidden="1" customHeight="1">
      <c r="A247" s="386">
        <f t="shared" si="14"/>
        <v>10828</v>
      </c>
      <c r="B247" s="68"/>
      <c r="C247" s="515"/>
      <c r="D247" s="388"/>
      <c r="E247" s="89" t="s">
        <v>145</v>
      </c>
      <c r="F247" s="89">
        <f t="shared" si="13"/>
        <v>1</v>
      </c>
      <c r="G247" s="89">
        <v>1</v>
      </c>
      <c r="I247" s="397" t="s">
        <v>148</v>
      </c>
    </row>
    <row r="248" spans="1:9" ht="15.95" hidden="1" customHeight="1">
      <c r="A248" s="386">
        <f t="shared" si="14"/>
        <v>10829</v>
      </c>
      <c r="B248" s="68"/>
      <c r="C248" s="516"/>
      <c r="D248" s="389"/>
      <c r="E248" s="89" t="s">
        <v>145</v>
      </c>
      <c r="F248" s="89">
        <f t="shared" si="13"/>
        <v>1</v>
      </c>
      <c r="G248" s="89">
        <v>1</v>
      </c>
    </row>
    <row r="249" spans="1:9" ht="15.95" hidden="1" customHeight="1">
      <c r="A249" s="386">
        <f t="shared" si="14"/>
        <v>10830</v>
      </c>
      <c r="B249" s="65"/>
      <c r="C249" s="476"/>
      <c r="D249" s="380"/>
      <c r="E249" s="79" t="s">
        <v>145</v>
      </c>
      <c r="F249" s="79">
        <f t="shared" si="13"/>
        <v>1</v>
      </c>
      <c r="G249" s="386">
        <v>1</v>
      </c>
    </row>
    <row r="250" spans="1:9" ht="15.95" hidden="1" customHeight="1">
      <c r="A250" s="386">
        <f t="shared" si="14"/>
        <v>10831</v>
      </c>
      <c r="B250" s="65"/>
      <c r="C250" s="477"/>
      <c r="D250" s="381"/>
      <c r="E250" s="79" t="s">
        <v>145</v>
      </c>
      <c r="F250" s="79">
        <f t="shared" si="13"/>
        <v>1</v>
      </c>
      <c r="G250" s="386">
        <v>1</v>
      </c>
      <c r="I250" s="397" t="s">
        <v>150</v>
      </c>
    </row>
    <row r="251" spans="1:9" ht="15.95" hidden="1" customHeight="1">
      <c r="A251" s="386">
        <f t="shared" si="14"/>
        <v>10832</v>
      </c>
      <c r="B251" s="65"/>
      <c r="C251" s="477"/>
      <c r="D251" s="381"/>
      <c r="E251" s="79" t="s">
        <v>145</v>
      </c>
      <c r="F251" s="79">
        <f t="shared" si="13"/>
        <v>1</v>
      </c>
      <c r="G251" s="386">
        <v>1</v>
      </c>
    </row>
    <row r="252" spans="1:9" ht="15.95" hidden="1" customHeight="1">
      <c r="A252" s="386">
        <f t="shared" si="14"/>
        <v>10833</v>
      </c>
      <c r="C252" s="477"/>
      <c r="D252" s="381"/>
      <c r="E252" s="79" t="s">
        <v>145</v>
      </c>
      <c r="F252" s="79">
        <f t="shared" si="13"/>
        <v>1</v>
      </c>
      <c r="G252" s="386">
        <v>1</v>
      </c>
    </row>
    <row r="253" spans="1:9" ht="15.95" hidden="1" customHeight="1">
      <c r="A253" s="386">
        <f t="shared" si="14"/>
        <v>10834</v>
      </c>
      <c r="B253" s="65"/>
      <c r="C253" s="476"/>
      <c r="D253" s="380"/>
      <c r="E253" s="79" t="s">
        <v>145</v>
      </c>
      <c r="F253" s="79">
        <f t="shared" si="13"/>
        <v>1</v>
      </c>
      <c r="G253" s="386">
        <v>1</v>
      </c>
    </row>
    <row r="254" spans="1:9" ht="15.95" hidden="1" customHeight="1">
      <c r="A254" s="386">
        <f t="shared" si="14"/>
        <v>10835</v>
      </c>
      <c r="B254" s="65"/>
      <c r="C254" s="477"/>
      <c r="D254" s="381"/>
      <c r="E254" s="79" t="s">
        <v>145</v>
      </c>
      <c r="F254" s="79">
        <f t="shared" si="13"/>
        <v>1</v>
      </c>
      <c r="G254" s="386">
        <v>1</v>
      </c>
    </row>
    <row r="255" spans="1:9" ht="15.95" hidden="1" customHeight="1">
      <c r="A255" s="386">
        <f t="shared" si="14"/>
        <v>10836</v>
      </c>
      <c r="B255" s="65"/>
      <c r="C255" s="477"/>
      <c r="D255" s="381"/>
      <c r="E255" s="79" t="s">
        <v>145</v>
      </c>
      <c r="F255" s="79">
        <f t="shared" si="13"/>
        <v>1</v>
      </c>
      <c r="G255" s="386">
        <v>1</v>
      </c>
    </row>
    <row r="256" spans="1:9" ht="15.95" hidden="1" customHeight="1">
      <c r="A256" s="386">
        <f t="shared" si="14"/>
        <v>10837</v>
      </c>
      <c r="B256" s="65"/>
      <c r="C256" s="477"/>
      <c r="D256" s="381"/>
      <c r="E256" s="79" t="s">
        <v>145</v>
      </c>
      <c r="F256" s="79">
        <f t="shared" si="13"/>
        <v>1</v>
      </c>
      <c r="G256" s="386">
        <v>1</v>
      </c>
    </row>
    <row r="257" spans="1:8" ht="15.95" hidden="1" customHeight="1">
      <c r="A257" s="386">
        <f t="shared" si="14"/>
        <v>10838</v>
      </c>
      <c r="B257" s="65"/>
      <c r="C257" s="476"/>
      <c r="D257" s="380"/>
      <c r="E257" s="79" t="s">
        <v>145</v>
      </c>
      <c r="F257" s="79">
        <f t="shared" si="13"/>
        <v>1</v>
      </c>
      <c r="G257" s="386">
        <v>1</v>
      </c>
    </row>
    <row r="258" spans="1:8" ht="15.95" hidden="1" customHeight="1">
      <c r="A258" s="386">
        <f t="shared" si="14"/>
        <v>10839</v>
      </c>
      <c r="B258" s="65"/>
      <c r="C258" s="477"/>
      <c r="D258" s="381"/>
      <c r="E258" s="79" t="s">
        <v>145</v>
      </c>
      <c r="F258" s="79">
        <f t="shared" si="13"/>
        <v>1</v>
      </c>
      <c r="G258" s="386">
        <v>1</v>
      </c>
    </row>
    <row r="259" spans="1:8" ht="15.95" hidden="1" customHeight="1">
      <c r="A259" s="386">
        <f t="shared" si="14"/>
        <v>10840</v>
      </c>
      <c r="B259" s="65"/>
      <c r="C259" s="477"/>
      <c r="D259" s="381"/>
      <c r="E259" s="79" t="s">
        <v>145</v>
      </c>
      <c r="F259" s="79">
        <f t="shared" si="13"/>
        <v>1</v>
      </c>
      <c r="G259" s="386">
        <v>1</v>
      </c>
    </row>
    <row r="260" spans="1:8" ht="15.95" hidden="1" customHeight="1">
      <c r="A260" s="386">
        <f t="shared" si="14"/>
        <v>10841</v>
      </c>
      <c r="B260" s="65"/>
      <c r="C260" s="477"/>
      <c r="D260" s="381"/>
      <c r="E260" s="79" t="s">
        <v>145</v>
      </c>
      <c r="F260" s="79">
        <f t="shared" si="13"/>
        <v>1</v>
      </c>
      <c r="G260" s="386">
        <v>1</v>
      </c>
    </row>
    <row r="261" spans="1:8" ht="15.95" hidden="1" customHeight="1">
      <c r="A261" s="386">
        <f t="shared" si="14"/>
        <v>10842</v>
      </c>
      <c r="B261" s="65"/>
      <c r="C261" s="476"/>
      <c r="D261" s="380"/>
      <c r="E261" s="79" t="s">
        <v>145</v>
      </c>
      <c r="F261" s="79">
        <f t="shared" si="13"/>
        <v>1</v>
      </c>
      <c r="G261" s="386">
        <v>1</v>
      </c>
    </row>
    <row r="262" spans="1:8" ht="15.95" hidden="1" customHeight="1">
      <c r="A262" s="386">
        <f t="shared" si="14"/>
        <v>10843</v>
      </c>
      <c r="B262" s="65"/>
      <c r="C262" s="477"/>
      <c r="D262" s="381"/>
      <c r="E262" s="79" t="s">
        <v>145</v>
      </c>
      <c r="F262" s="79">
        <f t="shared" si="13"/>
        <v>1</v>
      </c>
      <c r="G262" s="386">
        <v>1</v>
      </c>
    </row>
    <row r="263" spans="1:8" ht="15.95" hidden="1" customHeight="1">
      <c r="A263" s="386">
        <f t="shared" si="14"/>
        <v>10844</v>
      </c>
      <c r="B263" s="65"/>
      <c r="C263" s="477"/>
      <c r="D263" s="381"/>
      <c r="E263" s="79" t="s">
        <v>145</v>
      </c>
      <c r="F263" s="79">
        <f t="shared" si="13"/>
        <v>1</v>
      </c>
      <c r="G263" s="386">
        <v>1</v>
      </c>
    </row>
    <row r="264" spans="1:8" ht="15.95" hidden="1" customHeight="1">
      <c r="A264" s="386">
        <f t="shared" si="14"/>
        <v>10845</v>
      </c>
      <c r="B264" s="65"/>
      <c r="C264" s="477"/>
      <c r="D264" s="381"/>
      <c r="E264" s="79" t="s">
        <v>145</v>
      </c>
      <c r="F264" s="79">
        <f t="shared" si="13"/>
        <v>1</v>
      </c>
      <c r="G264" s="386">
        <v>1</v>
      </c>
    </row>
    <row r="265" spans="1:8" ht="15.95" hidden="1" customHeight="1">
      <c r="A265" s="386">
        <f t="shared" si="14"/>
        <v>10846</v>
      </c>
      <c r="B265" s="68"/>
      <c r="C265" s="476"/>
      <c r="D265" s="380"/>
      <c r="E265" s="89" t="s">
        <v>145</v>
      </c>
      <c r="F265" s="89">
        <f>IF(OR(E265="U16", E265="S16"),1,IF(E265="TS",6,2))</f>
        <v>1</v>
      </c>
      <c r="G265" s="89">
        <v>1</v>
      </c>
    </row>
    <row r="266" spans="1:8" ht="15.95" hidden="1" customHeight="1">
      <c r="A266" s="386">
        <f t="shared" si="14"/>
        <v>10847</v>
      </c>
      <c r="B266" s="68"/>
      <c r="C266" s="477"/>
      <c r="D266" s="381"/>
      <c r="E266" s="89" t="s">
        <v>145</v>
      </c>
      <c r="F266" s="89">
        <f>IF(OR(E266="U16", E266="S16"),1,IF(E266="TS",6,2))</f>
        <v>1</v>
      </c>
      <c r="G266" s="89">
        <v>1</v>
      </c>
    </row>
    <row r="267" spans="1:8" ht="15.95" hidden="1" customHeight="1">
      <c r="A267" s="386">
        <f t="shared" si="14"/>
        <v>10848</v>
      </c>
      <c r="B267" s="68"/>
      <c r="C267" s="477"/>
      <c r="D267" s="381"/>
      <c r="E267" s="89" t="s">
        <v>145</v>
      </c>
      <c r="F267" s="89">
        <f t="shared" si="13"/>
        <v>1</v>
      </c>
      <c r="G267" s="89">
        <v>1</v>
      </c>
    </row>
    <row r="268" spans="1:8" ht="15.95" hidden="1" customHeight="1">
      <c r="A268" s="386">
        <f t="shared" si="14"/>
        <v>10849</v>
      </c>
      <c r="B268" s="68"/>
      <c r="C268" s="477"/>
      <c r="D268" s="381"/>
      <c r="E268" s="89" t="s">
        <v>145</v>
      </c>
      <c r="F268" s="89">
        <f>IF(OR(E268="U16", E268="S16"),1,IF(E268="TS",6,2))</f>
        <v>1</v>
      </c>
      <c r="G268" s="89">
        <v>1</v>
      </c>
    </row>
    <row r="269" spans="1:8" ht="15.95" customHeight="1">
      <c r="A269" s="479" t="s">
        <v>258</v>
      </c>
      <c r="B269" s="480"/>
      <c r="C269" s="480"/>
      <c r="D269" s="480"/>
      <c r="E269" s="480"/>
      <c r="F269" s="480"/>
      <c r="G269" s="481"/>
    </row>
    <row r="270" spans="1:8" ht="15.95" hidden="1" customHeight="1">
      <c r="A270" s="386">
        <f>A268+F268*G268</f>
        <v>10850</v>
      </c>
      <c r="B270" s="65"/>
      <c r="C270" s="386"/>
      <c r="D270" s="386"/>
      <c r="E270" s="79" t="s">
        <v>111</v>
      </c>
      <c r="F270" s="79">
        <f t="shared" ref="F270:F317" si="15">IF(OR(E270="U16", E270="S16"),1,IF(E270="TS",6,2))</f>
        <v>2</v>
      </c>
      <c r="G270" s="386">
        <v>1</v>
      </c>
      <c r="H270" s="60">
        <v>850</v>
      </c>
    </row>
    <row r="271" spans="1:8" ht="15.95" hidden="1" customHeight="1">
      <c r="A271" s="386">
        <f t="shared" ref="A271:A317" si="16">A270+(F270*G270)</f>
        <v>10852</v>
      </c>
      <c r="B271" s="65"/>
      <c r="C271" s="386"/>
      <c r="D271" s="386"/>
      <c r="E271" s="79" t="s">
        <v>111</v>
      </c>
      <c r="F271" s="79">
        <f t="shared" si="15"/>
        <v>2</v>
      </c>
      <c r="G271" s="386">
        <v>1</v>
      </c>
    </row>
    <row r="272" spans="1:8" ht="15.95" hidden="1" customHeight="1">
      <c r="A272" s="386">
        <f t="shared" si="16"/>
        <v>10854</v>
      </c>
      <c r="B272" s="65"/>
      <c r="C272" s="386"/>
      <c r="D272" s="386"/>
      <c r="E272" s="79" t="s">
        <v>145</v>
      </c>
      <c r="F272" s="79">
        <f t="shared" si="15"/>
        <v>1</v>
      </c>
      <c r="G272" s="386">
        <v>1</v>
      </c>
    </row>
    <row r="273" spans="1:7" ht="15.95" hidden="1" customHeight="1">
      <c r="A273" s="386">
        <f t="shared" si="16"/>
        <v>10855</v>
      </c>
      <c r="B273" s="65"/>
      <c r="C273" s="386"/>
      <c r="D273" s="386"/>
      <c r="E273" s="79" t="s">
        <v>145</v>
      </c>
      <c r="F273" s="79">
        <f t="shared" si="15"/>
        <v>1</v>
      </c>
      <c r="G273" s="386">
        <v>1</v>
      </c>
    </row>
    <row r="274" spans="1:7" ht="15.95" hidden="1" customHeight="1">
      <c r="A274" s="386">
        <f t="shared" si="16"/>
        <v>10856</v>
      </c>
      <c r="B274" s="65"/>
      <c r="C274" s="380"/>
      <c r="D274" s="380"/>
      <c r="E274" s="79" t="s">
        <v>145</v>
      </c>
      <c r="F274" s="79">
        <f t="shared" si="15"/>
        <v>1</v>
      </c>
      <c r="G274" s="386">
        <v>1</v>
      </c>
    </row>
    <row r="275" spans="1:7" ht="15.95" hidden="1" customHeight="1">
      <c r="A275" s="386">
        <f t="shared" si="16"/>
        <v>10857</v>
      </c>
      <c r="B275" s="65"/>
      <c r="C275" s="382"/>
      <c r="D275" s="382"/>
      <c r="E275" s="79" t="s">
        <v>145</v>
      </c>
      <c r="F275" s="79">
        <f t="shared" si="15"/>
        <v>1</v>
      </c>
      <c r="G275" s="386">
        <v>1</v>
      </c>
    </row>
    <row r="276" spans="1:7" ht="15.95" hidden="1" customHeight="1">
      <c r="A276" s="386">
        <f t="shared" si="16"/>
        <v>10858</v>
      </c>
      <c r="B276" s="65"/>
      <c r="C276" s="476"/>
      <c r="D276" s="380"/>
      <c r="E276" s="79" t="s">
        <v>145</v>
      </c>
      <c r="F276" s="79">
        <f t="shared" si="15"/>
        <v>1</v>
      </c>
      <c r="G276" s="386">
        <v>1</v>
      </c>
    </row>
    <row r="277" spans="1:7" ht="15.95" hidden="1" customHeight="1">
      <c r="A277" s="386">
        <f t="shared" si="16"/>
        <v>10859</v>
      </c>
      <c r="B277" s="65"/>
      <c r="C277" s="477"/>
      <c r="D277" s="381"/>
      <c r="E277" s="79" t="s">
        <v>145</v>
      </c>
      <c r="F277" s="79">
        <f t="shared" si="15"/>
        <v>1</v>
      </c>
      <c r="G277" s="386">
        <v>1</v>
      </c>
    </row>
    <row r="278" spans="1:7" ht="15.95" hidden="1" customHeight="1">
      <c r="A278" s="386">
        <f t="shared" si="16"/>
        <v>10860</v>
      </c>
      <c r="B278" s="65"/>
      <c r="C278" s="478"/>
      <c r="D278" s="382"/>
      <c r="E278" s="79" t="s">
        <v>145</v>
      </c>
      <c r="F278" s="79">
        <f t="shared" si="15"/>
        <v>1</v>
      </c>
      <c r="G278" s="386">
        <v>1</v>
      </c>
    </row>
    <row r="279" spans="1:7" ht="15.95" hidden="1" customHeight="1">
      <c r="A279" s="386">
        <f t="shared" si="16"/>
        <v>10861</v>
      </c>
      <c r="B279" s="65"/>
      <c r="C279" s="476"/>
      <c r="D279" s="380"/>
      <c r="E279" s="79" t="s">
        <v>145</v>
      </c>
      <c r="F279" s="79">
        <f t="shared" si="15"/>
        <v>1</v>
      </c>
      <c r="G279" s="386">
        <v>1</v>
      </c>
    </row>
    <row r="280" spans="1:7" ht="15.95" hidden="1" customHeight="1">
      <c r="A280" s="386">
        <f t="shared" si="16"/>
        <v>10862</v>
      </c>
      <c r="B280" s="65"/>
      <c r="C280" s="477"/>
      <c r="D280" s="381"/>
      <c r="E280" s="79" t="s">
        <v>145</v>
      </c>
      <c r="F280" s="79">
        <f t="shared" si="15"/>
        <v>1</v>
      </c>
      <c r="G280" s="386">
        <v>1</v>
      </c>
    </row>
    <row r="281" spans="1:7" ht="15.95" hidden="1" customHeight="1">
      <c r="A281" s="386">
        <f t="shared" si="16"/>
        <v>10863</v>
      </c>
      <c r="B281" s="65"/>
      <c r="C281" s="478"/>
      <c r="D281" s="382"/>
      <c r="E281" s="79" t="s">
        <v>145</v>
      </c>
      <c r="F281" s="79">
        <f t="shared" si="15"/>
        <v>1</v>
      </c>
      <c r="G281" s="386">
        <v>1</v>
      </c>
    </row>
    <row r="282" spans="1:7" ht="15.95" hidden="1" customHeight="1">
      <c r="A282" s="386">
        <f t="shared" si="16"/>
        <v>10864</v>
      </c>
      <c r="B282" s="65"/>
      <c r="C282" s="386"/>
      <c r="D282" s="386"/>
      <c r="E282" s="79" t="s">
        <v>145</v>
      </c>
      <c r="F282" s="79">
        <f t="shared" si="15"/>
        <v>1</v>
      </c>
      <c r="G282" s="386">
        <v>1</v>
      </c>
    </row>
    <row r="283" spans="1:7" ht="15.95" hidden="1" customHeight="1">
      <c r="A283" s="386">
        <f t="shared" si="16"/>
        <v>10865</v>
      </c>
      <c r="B283" s="65"/>
      <c r="C283" s="475"/>
      <c r="D283" s="386"/>
      <c r="E283" s="79" t="s">
        <v>145</v>
      </c>
      <c r="F283" s="79">
        <f t="shared" si="15"/>
        <v>1</v>
      </c>
      <c r="G283" s="386">
        <v>1</v>
      </c>
    </row>
    <row r="284" spans="1:7" ht="15.95" hidden="1" customHeight="1">
      <c r="A284" s="386">
        <f t="shared" si="16"/>
        <v>10866</v>
      </c>
      <c r="B284" s="65"/>
      <c r="C284" s="475"/>
      <c r="D284" s="386"/>
      <c r="E284" s="79" t="s">
        <v>145</v>
      </c>
      <c r="F284" s="79">
        <f t="shared" si="15"/>
        <v>1</v>
      </c>
      <c r="G284" s="386">
        <v>1</v>
      </c>
    </row>
    <row r="285" spans="1:7" ht="15.95" hidden="1" customHeight="1">
      <c r="A285" s="386">
        <f t="shared" si="16"/>
        <v>10867</v>
      </c>
      <c r="B285" s="65"/>
      <c r="C285" s="475"/>
      <c r="D285" s="386"/>
      <c r="E285" s="79" t="s">
        <v>145</v>
      </c>
      <c r="F285" s="79">
        <f t="shared" si="15"/>
        <v>1</v>
      </c>
      <c r="G285" s="386">
        <v>1</v>
      </c>
    </row>
    <row r="286" spans="1:7" ht="15.95" hidden="1" customHeight="1">
      <c r="A286" s="386">
        <f t="shared" si="16"/>
        <v>10868</v>
      </c>
      <c r="B286" s="65"/>
      <c r="C286" s="475"/>
      <c r="D286" s="386"/>
      <c r="E286" s="79" t="s">
        <v>145</v>
      </c>
      <c r="F286" s="79">
        <f t="shared" si="15"/>
        <v>1</v>
      </c>
      <c r="G286" s="386">
        <v>1</v>
      </c>
    </row>
    <row r="287" spans="1:7" ht="15.95" hidden="1" customHeight="1">
      <c r="A287" s="386">
        <f t="shared" si="16"/>
        <v>10869</v>
      </c>
      <c r="B287" s="65"/>
      <c r="C287" s="475"/>
      <c r="D287" s="386"/>
      <c r="E287" s="79" t="s">
        <v>145</v>
      </c>
      <c r="F287" s="79">
        <f t="shared" si="15"/>
        <v>1</v>
      </c>
      <c r="G287" s="386">
        <v>1</v>
      </c>
    </row>
    <row r="288" spans="1:7" ht="15.95" hidden="1" customHeight="1">
      <c r="A288" s="386">
        <f t="shared" si="16"/>
        <v>10870</v>
      </c>
      <c r="B288" s="65"/>
      <c r="C288" s="475"/>
      <c r="D288" s="386"/>
      <c r="E288" s="79" t="s">
        <v>145</v>
      </c>
      <c r="F288" s="79">
        <f t="shared" si="15"/>
        <v>1</v>
      </c>
      <c r="G288" s="386">
        <v>1</v>
      </c>
    </row>
    <row r="289" spans="1:8" ht="15.95" hidden="1" customHeight="1">
      <c r="A289" s="386">
        <f t="shared" si="16"/>
        <v>10871</v>
      </c>
      <c r="B289" s="68"/>
      <c r="C289" s="514"/>
      <c r="D289" s="387"/>
      <c r="E289" s="89" t="s">
        <v>145</v>
      </c>
      <c r="F289" s="89">
        <f t="shared" si="15"/>
        <v>1</v>
      </c>
      <c r="G289" s="89">
        <v>1</v>
      </c>
    </row>
    <row r="290" spans="1:8" ht="15.95" hidden="1" customHeight="1">
      <c r="A290" s="386">
        <f t="shared" si="16"/>
        <v>10872</v>
      </c>
      <c r="B290" s="68"/>
      <c r="C290" s="515"/>
      <c r="D290" s="388"/>
      <c r="E290" s="89" t="s">
        <v>145</v>
      </c>
      <c r="F290" s="89">
        <f t="shared" si="15"/>
        <v>1</v>
      </c>
      <c r="G290" s="89">
        <v>1</v>
      </c>
    </row>
    <row r="291" spans="1:8" ht="15.95" hidden="1" customHeight="1">
      <c r="A291" s="386">
        <f t="shared" si="16"/>
        <v>10873</v>
      </c>
      <c r="B291" s="68"/>
      <c r="C291" s="516"/>
      <c r="D291" s="389"/>
      <c r="E291" s="89" t="s">
        <v>145</v>
      </c>
      <c r="F291" s="89">
        <f t="shared" si="15"/>
        <v>1</v>
      </c>
      <c r="G291" s="89">
        <v>1</v>
      </c>
    </row>
    <row r="292" spans="1:8" ht="15.95" hidden="1" customHeight="1">
      <c r="A292" s="386">
        <f t="shared" si="16"/>
        <v>10874</v>
      </c>
      <c r="B292" s="68"/>
      <c r="C292" s="514"/>
      <c r="D292" s="387"/>
      <c r="E292" s="89" t="s">
        <v>145</v>
      </c>
      <c r="F292" s="89">
        <f t="shared" si="15"/>
        <v>1</v>
      </c>
      <c r="G292" s="89">
        <v>1</v>
      </c>
    </row>
    <row r="293" spans="1:8" ht="15.95" hidden="1" customHeight="1">
      <c r="A293" s="386">
        <f t="shared" si="16"/>
        <v>10875</v>
      </c>
      <c r="B293" s="68"/>
      <c r="C293" s="515"/>
      <c r="D293" s="388"/>
      <c r="E293" s="89" t="s">
        <v>145</v>
      </c>
      <c r="F293" s="89">
        <f t="shared" si="15"/>
        <v>1</v>
      </c>
      <c r="G293" s="89">
        <v>1</v>
      </c>
    </row>
    <row r="294" spans="1:8" ht="15.95" hidden="1" customHeight="1">
      <c r="A294" s="386">
        <f t="shared" si="16"/>
        <v>10876</v>
      </c>
      <c r="B294" s="68"/>
      <c r="C294" s="516"/>
      <c r="D294" s="389"/>
      <c r="E294" s="89" t="s">
        <v>145</v>
      </c>
      <c r="F294" s="89">
        <f t="shared" si="15"/>
        <v>1</v>
      </c>
      <c r="G294" s="89">
        <v>1</v>
      </c>
    </row>
    <row r="295" spans="1:8" ht="15.95" hidden="1" customHeight="1">
      <c r="A295" s="386">
        <f t="shared" si="16"/>
        <v>10877</v>
      </c>
      <c r="B295" s="68"/>
      <c r="C295" s="514"/>
      <c r="D295" s="387"/>
      <c r="E295" s="89" t="s">
        <v>145</v>
      </c>
      <c r="F295" s="89">
        <f t="shared" si="15"/>
        <v>1</v>
      </c>
      <c r="G295" s="89">
        <v>1</v>
      </c>
    </row>
    <row r="296" spans="1:8" ht="15.95" hidden="1" customHeight="1">
      <c r="A296" s="386">
        <f t="shared" si="16"/>
        <v>10878</v>
      </c>
      <c r="B296" s="68"/>
      <c r="C296" s="515"/>
      <c r="D296" s="388"/>
      <c r="E296" s="89" t="s">
        <v>145</v>
      </c>
      <c r="F296" s="89">
        <f t="shared" si="15"/>
        <v>1</v>
      </c>
      <c r="G296" s="89">
        <v>1</v>
      </c>
    </row>
    <row r="297" spans="1:8" ht="15.95" hidden="1" customHeight="1">
      <c r="A297" s="386">
        <f t="shared" si="16"/>
        <v>10879</v>
      </c>
      <c r="B297" s="68"/>
      <c r="C297" s="516"/>
      <c r="D297" s="389"/>
      <c r="E297" s="89" t="s">
        <v>145</v>
      </c>
      <c r="F297" s="89">
        <f t="shared" si="15"/>
        <v>1</v>
      </c>
      <c r="G297" s="89">
        <v>1</v>
      </c>
    </row>
    <row r="298" spans="1:8" ht="15.95" hidden="1" customHeight="1">
      <c r="A298" s="386">
        <f t="shared" si="16"/>
        <v>10880</v>
      </c>
      <c r="B298" s="65"/>
      <c r="C298" s="476"/>
      <c r="D298" s="380"/>
      <c r="E298" s="79" t="s">
        <v>145</v>
      </c>
      <c r="F298" s="79">
        <f t="shared" si="15"/>
        <v>1</v>
      </c>
      <c r="G298" s="386">
        <v>1</v>
      </c>
    </row>
    <row r="299" spans="1:8" ht="15.95" hidden="1" customHeight="1">
      <c r="A299" s="386">
        <f t="shared" si="16"/>
        <v>10881</v>
      </c>
      <c r="B299" s="65"/>
      <c r="C299" s="477"/>
      <c r="D299" s="381"/>
      <c r="E299" s="79" t="s">
        <v>145</v>
      </c>
      <c r="F299" s="79">
        <f t="shared" si="15"/>
        <v>1</v>
      </c>
      <c r="G299" s="386">
        <v>1</v>
      </c>
      <c r="H299" s="520" t="s">
        <v>147</v>
      </c>
    </row>
    <row r="300" spans="1:8" ht="15.95" hidden="1" customHeight="1">
      <c r="A300" s="386">
        <f t="shared" si="16"/>
        <v>10882</v>
      </c>
      <c r="B300" s="65"/>
      <c r="C300" s="477"/>
      <c r="D300" s="381"/>
      <c r="E300" s="79" t="s">
        <v>145</v>
      </c>
      <c r="F300" s="79">
        <f t="shared" si="15"/>
        <v>1</v>
      </c>
      <c r="G300" s="386">
        <v>1</v>
      </c>
      <c r="H300" s="520"/>
    </row>
    <row r="301" spans="1:8" ht="15.95" hidden="1" customHeight="1">
      <c r="A301" s="386">
        <f t="shared" si="16"/>
        <v>10883</v>
      </c>
      <c r="C301" s="477"/>
      <c r="D301" s="381"/>
      <c r="E301" s="79" t="s">
        <v>145</v>
      </c>
      <c r="F301" s="79">
        <f t="shared" si="15"/>
        <v>1</v>
      </c>
      <c r="G301" s="386">
        <v>1</v>
      </c>
      <c r="H301" s="520"/>
    </row>
    <row r="302" spans="1:8" ht="15.95" hidden="1" customHeight="1">
      <c r="A302" s="386">
        <f t="shared" si="16"/>
        <v>10884</v>
      </c>
      <c r="B302" s="65"/>
      <c r="C302" s="476"/>
      <c r="D302" s="380"/>
      <c r="E302" s="79" t="s">
        <v>145</v>
      </c>
      <c r="F302" s="79">
        <f t="shared" si="15"/>
        <v>1</v>
      </c>
      <c r="G302" s="386">
        <v>1</v>
      </c>
    </row>
    <row r="303" spans="1:8" ht="15.95" hidden="1" customHeight="1">
      <c r="A303" s="386">
        <f t="shared" si="16"/>
        <v>10885</v>
      </c>
      <c r="B303" s="65"/>
      <c r="C303" s="477"/>
      <c r="D303" s="381"/>
      <c r="E303" s="79" t="s">
        <v>145</v>
      </c>
      <c r="F303" s="79">
        <f t="shared" si="15"/>
        <v>1</v>
      </c>
      <c r="G303" s="386">
        <v>1</v>
      </c>
    </row>
    <row r="304" spans="1:8" ht="15.95" hidden="1" customHeight="1">
      <c r="A304" s="386">
        <f t="shared" si="16"/>
        <v>10886</v>
      </c>
      <c r="B304" s="65"/>
      <c r="C304" s="477"/>
      <c r="D304" s="381"/>
      <c r="E304" s="79" t="s">
        <v>145</v>
      </c>
      <c r="F304" s="79">
        <f t="shared" si="15"/>
        <v>1</v>
      </c>
      <c r="G304" s="386">
        <v>1</v>
      </c>
    </row>
    <row r="305" spans="1:7" ht="15.95" hidden="1" customHeight="1">
      <c r="A305" s="386">
        <f t="shared" si="16"/>
        <v>10887</v>
      </c>
      <c r="B305" s="65"/>
      <c r="C305" s="477"/>
      <c r="D305" s="381"/>
      <c r="E305" s="79" t="s">
        <v>145</v>
      </c>
      <c r="F305" s="79">
        <f t="shared" si="15"/>
        <v>1</v>
      </c>
      <c r="G305" s="386">
        <v>1</v>
      </c>
    </row>
    <row r="306" spans="1:7" ht="15.95" hidden="1" customHeight="1">
      <c r="A306" s="386">
        <f t="shared" si="16"/>
        <v>10888</v>
      </c>
      <c r="B306" s="65"/>
      <c r="C306" s="476"/>
      <c r="D306" s="380"/>
      <c r="E306" s="79" t="s">
        <v>145</v>
      </c>
      <c r="F306" s="79">
        <f t="shared" si="15"/>
        <v>1</v>
      </c>
      <c r="G306" s="386">
        <v>1</v>
      </c>
    </row>
    <row r="307" spans="1:7" ht="15.95" hidden="1" customHeight="1">
      <c r="A307" s="386">
        <f t="shared" si="16"/>
        <v>10889</v>
      </c>
      <c r="B307" s="65"/>
      <c r="C307" s="477"/>
      <c r="D307" s="381"/>
      <c r="E307" s="79" t="s">
        <v>145</v>
      </c>
      <c r="F307" s="79">
        <f t="shared" si="15"/>
        <v>1</v>
      </c>
      <c r="G307" s="386">
        <v>1</v>
      </c>
    </row>
    <row r="308" spans="1:7" ht="15.95" hidden="1" customHeight="1">
      <c r="A308" s="386">
        <f t="shared" si="16"/>
        <v>10890</v>
      </c>
      <c r="B308" s="65"/>
      <c r="C308" s="477"/>
      <c r="D308" s="381"/>
      <c r="E308" s="79" t="s">
        <v>145</v>
      </c>
      <c r="F308" s="79">
        <f t="shared" si="15"/>
        <v>1</v>
      </c>
      <c r="G308" s="386">
        <v>1</v>
      </c>
    </row>
    <row r="309" spans="1:7" ht="15.95" hidden="1" customHeight="1">
      <c r="A309" s="386">
        <f t="shared" si="16"/>
        <v>10891</v>
      </c>
      <c r="B309" s="65"/>
      <c r="C309" s="477"/>
      <c r="D309" s="381"/>
      <c r="E309" s="79" t="s">
        <v>145</v>
      </c>
      <c r="F309" s="79">
        <f t="shared" si="15"/>
        <v>1</v>
      </c>
      <c r="G309" s="386">
        <v>1</v>
      </c>
    </row>
    <row r="310" spans="1:7" ht="15.95" hidden="1" customHeight="1">
      <c r="A310" s="386">
        <f t="shared" si="16"/>
        <v>10892</v>
      </c>
      <c r="B310" s="65"/>
      <c r="C310" s="476"/>
      <c r="D310" s="380"/>
      <c r="E310" s="79" t="s">
        <v>145</v>
      </c>
      <c r="F310" s="79">
        <f t="shared" si="15"/>
        <v>1</v>
      </c>
      <c r="G310" s="386">
        <v>1</v>
      </c>
    </row>
    <row r="311" spans="1:7" ht="15.95" hidden="1" customHeight="1">
      <c r="A311" s="386">
        <f t="shared" si="16"/>
        <v>10893</v>
      </c>
      <c r="B311" s="65"/>
      <c r="C311" s="477"/>
      <c r="D311" s="381"/>
      <c r="E311" s="79" t="s">
        <v>145</v>
      </c>
      <c r="F311" s="79">
        <f t="shared" si="15"/>
        <v>1</v>
      </c>
      <c r="G311" s="386">
        <v>1</v>
      </c>
    </row>
    <row r="312" spans="1:7" ht="15.95" hidden="1" customHeight="1">
      <c r="A312" s="386">
        <f t="shared" si="16"/>
        <v>10894</v>
      </c>
      <c r="B312" s="65"/>
      <c r="C312" s="477"/>
      <c r="D312" s="381"/>
      <c r="E312" s="79" t="s">
        <v>145</v>
      </c>
      <c r="F312" s="79">
        <f t="shared" si="15"/>
        <v>1</v>
      </c>
      <c r="G312" s="386">
        <v>1</v>
      </c>
    </row>
    <row r="313" spans="1:7" ht="15.95" hidden="1" customHeight="1">
      <c r="A313" s="386">
        <f t="shared" si="16"/>
        <v>10895</v>
      </c>
      <c r="B313" s="65"/>
      <c r="C313" s="477"/>
      <c r="D313" s="381"/>
      <c r="E313" s="79" t="s">
        <v>145</v>
      </c>
      <c r="F313" s="79">
        <f t="shared" si="15"/>
        <v>1</v>
      </c>
      <c r="G313" s="386">
        <v>1</v>
      </c>
    </row>
    <row r="314" spans="1:7" ht="15.95" hidden="1" customHeight="1">
      <c r="A314" s="386">
        <f t="shared" si="16"/>
        <v>10896</v>
      </c>
      <c r="B314" s="68"/>
      <c r="C314" s="476"/>
      <c r="D314" s="380"/>
      <c r="E314" s="89" t="s">
        <v>145</v>
      </c>
      <c r="F314" s="89">
        <f t="shared" si="15"/>
        <v>1</v>
      </c>
      <c r="G314" s="89">
        <v>1</v>
      </c>
    </row>
    <row r="315" spans="1:7" ht="15.95" hidden="1" customHeight="1">
      <c r="A315" s="386">
        <f t="shared" si="16"/>
        <v>10897</v>
      </c>
      <c r="B315" s="68"/>
      <c r="C315" s="477"/>
      <c r="D315" s="381"/>
      <c r="E315" s="89" t="s">
        <v>145</v>
      </c>
      <c r="F315" s="89">
        <f t="shared" si="15"/>
        <v>1</v>
      </c>
      <c r="G315" s="89">
        <v>1</v>
      </c>
    </row>
    <row r="316" spans="1:7" ht="15.95" hidden="1" customHeight="1">
      <c r="A316" s="386">
        <f t="shared" si="16"/>
        <v>10898</v>
      </c>
      <c r="B316" s="68"/>
      <c r="C316" s="477"/>
      <c r="D316" s="381"/>
      <c r="E316" s="89" t="s">
        <v>145</v>
      </c>
      <c r="F316" s="89">
        <f t="shared" si="15"/>
        <v>1</v>
      </c>
      <c r="G316" s="89">
        <v>1</v>
      </c>
    </row>
    <row r="317" spans="1:7" ht="15.95" hidden="1" customHeight="1">
      <c r="A317" s="386">
        <f t="shared" si="16"/>
        <v>10899</v>
      </c>
      <c r="B317" s="68"/>
      <c r="C317" s="477"/>
      <c r="D317" s="381"/>
      <c r="E317" s="89" t="s">
        <v>145</v>
      </c>
      <c r="F317" s="89">
        <f t="shared" si="15"/>
        <v>1</v>
      </c>
      <c r="G317" s="89">
        <v>1</v>
      </c>
    </row>
    <row r="318" spans="1:7" ht="15.95" customHeight="1">
      <c r="A318" s="479" t="s">
        <v>123</v>
      </c>
      <c r="B318" s="480"/>
      <c r="C318" s="480"/>
      <c r="D318" s="480"/>
      <c r="E318" s="480"/>
      <c r="F318" s="480"/>
      <c r="G318" s="481"/>
    </row>
    <row r="319" spans="1:7" ht="15.95" customHeight="1">
      <c r="A319" s="386">
        <f>A317+F317*G317</f>
        <v>10900</v>
      </c>
      <c r="B319" s="65" t="s">
        <v>114</v>
      </c>
      <c r="C319" s="386"/>
      <c r="D319" s="386"/>
      <c r="E319" s="79" t="s">
        <v>134</v>
      </c>
      <c r="F319" s="79">
        <f t="shared" ref="F319:F328" si="17">IF(OR(E319="U16", E319="S16"),1,IF(E319="TS",6,2))</f>
        <v>1</v>
      </c>
      <c r="G319" s="386">
        <v>64</v>
      </c>
    </row>
    <row r="320" spans="1:7" ht="15.95" customHeight="1">
      <c r="A320" s="386">
        <f t="shared" ref="A320:A328" si="18">A319+(F319*G319)</f>
        <v>10964</v>
      </c>
      <c r="B320" s="65" t="s">
        <v>115</v>
      </c>
      <c r="C320" s="386"/>
      <c r="D320" s="386"/>
      <c r="E320" s="79" t="s">
        <v>134</v>
      </c>
      <c r="F320" s="79">
        <f t="shared" si="17"/>
        <v>1</v>
      </c>
      <c r="G320" s="386">
        <v>64</v>
      </c>
    </row>
    <row r="321" spans="1:8" ht="15.95" customHeight="1">
      <c r="A321" s="386">
        <f t="shared" si="18"/>
        <v>11028</v>
      </c>
      <c r="B321" s="65" t="s">
        <v>116</v>
      </c>
      <c r="C321" s="386"/>
      <c r="D321" s="386"/>
      <c r="E321" s="79" t="s">
        <v>134</v>
      </c>
      <c r="F321" s="79">
        <f t="shared" si="17"/>
        <v>1</v>
      </c>
      <c r="G321" s="386">
        <v>64</v>
      </c>
    </row>
    <row r="322" spans="1:8" ht="15.95" customHeight="1">
      <c r="A322" s="386">
        <f t="shared" si="18"/>
        <v>11092</v>
      </c>
      <c r="B322" s="65" t="s">
        <v>117</v>
      </c>
      <c r="C322" s="386"/>
      <c r="D322" s="386"/>
      <c r="E322" s="79" t="s">
        <v>134</v>
      </c>
      <c r="F322" s="79">
        <f t="shared" si="17"/>
        <v>1</v>
      </c>
      <c r="G322" s="386">
        <v>64</v>
      </c>
    </row>
    <row r="323" spans="1:8" ht="15.95" customHeight="1">
      <c r="A323" s="386">
        <f t="shared" si="18"/>
        <v>11156</v>
      </c>
      <c r="B323" s="65" t="s">
        <v>118</v>
      </c>
      <c r="C323" s="386"/>
      <c r="D323" s="386"/>
      <c r="E323" s="79" t="s">
        <v>134</v>
      </c>
      <c r="F323" s="79">
        <f t="shared" si="17"/>
        <v>1</v>
      </c>
      <c r="G323" s="386">
        <v>64</v>
      </c>
    </row>
    <row r="324" spans="1:8" ht="15.95" customHeight="1">
      <c r="A324" s="386">
        <f t="shared" si="18"/>
        <v>11220</v>
      </c>
      <c r="B324" s="65" t="s">
        <v>119</v>
      </c>
      <c r="C324" s="386"/>
      <c r="D324" s="386"/>
      <c r="E324" s="79" t="s">
        <v>134</v>
      </c>
      <c r="F324" s="79">
        <f t="shared" si="17"/>
        <v>1</v>
      </c>
      <c r="G324" s="386">
        <v>64</v>
      </c>
    </row>
    <row r="325" spans="1:8" ht="15.95" customHeight="1">
      <c r="A325" s="386">
        <f t="shared" si="18"/>
        <v>11284</v>
      </c>
      <c r="B325" s="65" t="s">
        <v>120</v>
      </c>
      <c r="C325" s="386"/>
      <c r="D325" s="386"/>
      <c r="E325" s="79" t="s">
        <v>134</v>
      </c>
      <c r="F325" s="79">
        <f t="shared" si="17"/>
        <v>1</v>
      </c>
      <c r="G325" s="386">
        <v>64</v>
      </c>
    </row>
    <row r="326" spans="1:8" ht="15.95" customHeight="1">
      <c r="A326" s="386">
        <f t="shared" si="18"/>
        <v>11348</v>
      </c>
      <c r="B326" s="65" t="s">
        <v>121</v>
      </c>
      <c r="C326" s="386"/>
      <c r="D326" s="386"/>
      <c r="E326" s="79" t="s">
        <v>134</v>
      </c>
      <c r="F326" s="79">
        <f t="shared" si="17"/>
        <v>1</v>
      </c>
      <c r="G326" s="386">
        <v>64</v>
      </c>
    </row>
    <row r="327" spans="1:8" ht="15.95" customHeight="1">
      <c r="A327" s="386">
        <f t="shared" si="18"/>
        <v>11412</v>
      </c>
      <c r="B327" s="65" t="s">
        <v>122</v>
      </c>
      <c r="C327" s="386"/>
      <c r="D327" s="386"/>
      <c r="E327" s="79" t="s">
        <v>134</v>
      </c>
      <c r="F327" s="79">
        <f t="shared" si="17"/>
        <v>1</v>
      </c>
      <c r="G327" s="386">
        <v>64</v>
      </c>
    </row>
    <row r="328" spans="1:8" ht="15.95" customHeight="1">
      <c r="A328" s="386">
        <f t="shared" si="18"/>
        <v>11476</v>
      </c>
      <c r="B328" s="65" t="s">
        <v>41</v>
      </c>
      <c r="C328" s="386"/>
      <c r="D328" s="386"/>
      <c r="E328" s="79" t="s">
        <v>134</v>
      </c>
      <c r="F328" s="79">
        <f t="shared" si="17"/>
        <v>1</v>
      </c>
      <c r="G328" s="386">
        <v>24</v>
      </c>
      <c r="H328" s="60">
        <f>A328-A319</f>
        <v>576</v>
      </c>
    </row>
    <row r="329" spans="1:8" ht="15.95" customHeight="1">
      <c r="A329" s="479" t="s">
        <v>151</v>
      </c>
      <c r="B329" s="480"/>
      <c r="C329" s="480"/>
      <c r="D329" s="480"/>
      <c r="E329" s="480"/>
      <c r="F329" s="480"/>
      <c r="G329" s="481"/>
    </row>
    <row r="330" spans="1:8" ht="15.95" customHeight="1">
      <c r="A330" s="386">
        <f>A328+(F328*G328)</f>
        <v>11500</v>
      </c>
      <c r="B330" s="65" t="s">
        <v>114</v>
      </c>
      <c r="C330" s="386"/>
      <c r="D330" s="386"/>
      <c r="E330" s="79" t="s">
        <v>134</v>
      </c>
      <c r="F330" s="79">
        <f t="shared" ref="F330:F339" si="19">IF(OR(E330="U16", E330="S16"),1,IF(E330="TS",6,2))</f>
        <v>1</v>
      </c>
      <c r="G330" s="386">
        <v>80</v>
      </c>
    </row>
    <row r="331" spans="1:8" ht="15.95" customHeight="1">
      <c r="A331" s="386">
        <f t="shared" ref="A331:A339" si="20">A330+(F330*G330)</f>
        <v>11580</v>
      </c>
      <c r="B331" s="65" t="s">
        <v>115</v>
      </c>
      <c r="C331" s="386"/>
      <c r="D331" s="386"/>
      <c r="E331" s="79" t="s">
        <v>134</v>
      </c>
      <c r="F331" s="79">
        <f t="shared" si="19"/>
        <v>1</v>
      </c>
      <c r="G331" s="386">
        <v>80</v>
      </c>
    </row>
    <row r="332" spans="1:8" ht="15.95" customHeight="1">
      <c r="A332" s="386">
        <f t="shared" si="20"/>
        <v>11660</v>
      </c>
      <c r="B332" s="65" t="s">
        <v>116</v>
      </c>
      <c r="C332" s="386"/>
      <c r="D332" s="386"/>
      <c r="E332" s="79" t="s">
        <v>134</v>
      </c>
      <c r="F332" s="79">
        <f t="shared" si="19"/>
        <v>1</v>
      </c>
      <c r="G332" s="386">
        <v>80</v>
      </c>
    </row>
    <row r="333" spans="1:8" ht="15.95" customHeight="1">
      <c r="A333" s="386">
        <f t="shared" si="20"/>
        <v>11740</v>
      </c>
      <c r="B333" s="65" t="s">
        <v>117</v>
      </c>
      <c r="C333" s="386"/>
      <c r="D333" s="386"/>
      <c r="E333" s="79" t="s">
        <v>134</v>
      </c>
      <c r="F333" s="79">
        <f t="shared" si="19"/>
        <v>1</v>
      </c>
      <c r="G333" s="386">
        <v>80</v>
      </c>
    </row>
    <row r="334" spans="1:8" ht="15.95" customHeight="1">
      <c r="A334" s="386">
        <f t="shared" si="20"/>
        <v>11820</v>
      </c>
      <c r="B334" s="65" t="s">
        <v>118</v>
      </c>
      <c r="C334" s="386"/>
      <c r="D334" s="386"/>
      <c r="E334" s="79" t="s">
        <v>134</v>
      </c>
      <c r="F334" s="79">
        <f t="shared" si="19"/>
        <v>1</v>
      </c>
      <c r="G334" s="386">
        <v>80</v>
      </c>
    </row>
    <row r="335" spans="1:8" ht="15.95" customHeight="1">
      <c r="A335" s="386">
        <f t="shared" si="20"/>
        <v>11900</v>
      </c>
      <c r="B335" s="65" t="s">
        <v>119</v>
      </c>
      <c r="C335" s="386"/>
      <c r="D335" s="386"/>
      <c r="E335" s="79" t="s">
        <v>134</v>
      </c>
      <c r="F335" s="79">
        <f t="shared" si="19"/>
        <v>1</v>
      </c>
      <c r="G335" s="386">
        <v>80</v>
      </c>
    </row>
    <row r="336" spans="1:8" ht="15.95" customHeight="1">
      <c r="A336" s="386">
        <f t="shared" si="20"/>
        <v>11980</v>
      </c>
      <c r="B336" s="65" t="s">
        <v>120</v>
      </c>
      <c r="C336" s="386"/>
      <c r="D336" s="386"/>
      <c r="E336" s="79" t="s">
        <v>134</v>
      </c>
      <c r="F336" s="79">
        <f t="shared" si="19"/>
        <v>1</v>
      </c>
      <c r="G336" s="386">
        <v>80</v>
      </c>
    </row>
    <row r="337" spans="1:9" ht="15.95" customHeight="1">
      <c r="A337" s="386">
        <f t="shared" si="20"/>
        <v>12060</v>
      </c>
      <c r="B337" s="65" t="s">
        <v>121</v>
      </c>
      <c r="C337" s="386"/>
      <c r="D337" s="386"/>
      <c r="E337" s="79" t="s">
        <v>134</v>
      </c>
      <c r="F337" s="79">
        <f t="shared" si="19"/>
        <v>1</v>
      </c>
      <c r="G337" s="386">
        <v>80</v>
      </c>
    </row>
    <row r="338" spans="1:9" ht="15.95" customHeight="1">
      <c r="A338" s="386">
        <f t="shared" si="20"/>
        <v>12140</v>
      </c>
      <c r="B338" s="65" t="s">
        <v>122</v>
      </c>
      <c r="C338" s="386"/>
      <c r="D338" s="386"/>
      <c r="E338" s="79" t="s">
        <v>134</v>
      </c>
      <c r="F338" s="79">
        <f t="shared" si="19"/>
        <v>1</v>
      </c>
      <c r="G338" s="386">
        <v>80</v>
      </c>
    </row>
    <row r="339" spans="1:9" ht="15.95" customHeight="1">
      <c r="A339" s="386">
        <f t="shared" si="20"/>
        <v>12220</v>
      </c>
      <c r="B339" s="397" t="s">
        <v>478</v>
      </c>
      <c r="C339" s="386"/>
      <c r="D339" s="386"/>
      <c r="E339" s="79" t="s">
        <v>134</v>
      </c>
      <c r="F339" s="79">
        <f t="shared" si="19"/>
        <v>1</v>
      </c>
      <c r="G339" s="386">
        <v>80</v>
      </c>
    </row>
    <row r="340" spans="1:9" ht="15.95" customHeight="1">
      <c r="A340" s="479" t="s">
        <v>135</v>
      </c>
      <c r="B340" s="480"/>
      <c r="C340" s="480"/>
      <c r="D340" s="480"/>
      <c r="E340" s="480"/>
      <c r="F340" s="480"/>
      <c r="G340" s="481"/>
      <c r="I340" s="513" t="s">
        <v>798</v>
      </c>
    </row>
    <row r="341" spans="1:9" ht="15.95" customHeight="1">
      <c r="A341" s="386">
        <f>A339+(F339*G339)</f>
        <v>12300</v>
      </c>
      <c r="B341" s="65" t="s">
        <v>397</v>
      </c>
      <c r="C341" s="386"/>
      <c r="D341" s="386"/>
      <c r="E341" s="79" t="s">
        <v>134</v>
      </c>
      <c r="F341" s="79">
        <f t="shared" ref="F341:F351" si="21">IF(OR(E341="U16", E341="S16"),1,IF(E341="TS",6,2))</f>
        <v>1</v>
      </c>
      <c r="G341" s="386">
        <v>160</v>
      </c>
      <c r="I341" s="513"/>
    </row>
    <row r="342" spans="1:9" ht="15.95" customHeight="1">
      <c r="A342" s="386">
        <f t="shared" ref="A342:A352" si="22">A341+(F341*G341)</f>
        <v>12460</v>
      </c>
      <c r="B342" s="65" t="s">
        <v>32</v>
      </c>
      <c r="C342" s="386"/>
      <c r="D342" s="386"/>
      <c r="E342" s="79" t="s">
        <v>134</v>
      </c>
      <c r="F342" s="79">
        <f t="shared" si="21"/>
        <v>1</v>
      </c>
      <c r="G342" s="386">
        <v>160</v>
      </c>
      <c r="I342" s="513"/>
    </row>
    <row r="343" spans="1:9" ht="15.95" customHeight="1">
      <c r="A343" s="386">
        <f t="shared" si="22"/>
        <v>12620</v>
      </c>
      <c r="B343" s="65" t="s">
        <v>33</v>
      </c>
      <c r="C343" s="386"/>
      <c r="D343" s="386"/>
      <c r="E343" s="79" t="s">
        <v>134</v>
      </c>
      <c r="F343" s="79">
        <f t="shared" si="21"/>
        <v>1</v>
      </c>
      <c r="G343" s="386">
        <v>160</v>
      </c>
      <c r="I343" s="513"/>
    </row>
    <row r="344" spans="1:9" ht="15.95" customHeight="1">
      <c r="A344" s="386">
        <f t="shared" si="22"/>
        <v>12780</v>
      </c>
      <c r="B344" s="65" t="s">
        <v>34</v>
      </c>
      <c r="C344" s="386"/>
      <c r="D344" s="386"/>
      <c r="E344" s="79" t="s">
        <v>134</v>
      </c>
      <c r="F344" s="79">
        <f t="shared" si="21"/>
        <v>1</v>
      </c>
      <c r="G344" s="386">
        <v>160</v>
      </c>
      <c r="I344" s="513"/>
    </row>
    <row r="345" spans="1:9" ht="15.95" customHeight="1">
      <c r="A345" s="386">
        <f t="shared" si="22"/>
        <v>12940</v>
      </c>
      <c r="B345" s="65" t="s">
        <v>35</v>
      </c>
      <c r="C345" s="386"/>
      <c r="D345" s="386"/>
      <c r="E345" s="79" t="s">
        <v>134</v>
      </c>
      <c r="F345" s="79">
        <f t="shared" si="21"/>
        <v>1</v>
      </c>
      <c r="G345" s="386">
        <v>160</v>
      </c>
      <c r="I345" s="513"/>
    </row>
    <row r="346" spans="1:9" ht="15.95" customHeight="1">
      <c r="A346" s="386">
        <f t="shared" si="22"/>
        <v>13100</v>
      </c>
      <c r="B346" s="65" t="s">
        <v>36</v>
      </c>
      <c r="C346" s="386"/>
      <c r="D346" s="386"/>
      <c r="E346" s="79" t="s">
        <v>134</v>
      </c>
      <c r="F346" s="79">
        <f t="shared" si="21"/>
        <v>1</v>
      </c>
      <c r="G346" s="386">
        <v>160</v>
      </c>
      <c r="I346" s="513"/>
    </row>
    <row r="347" spans="1:9" ht="15.95" customHeight="1">
      <c r="A347" s="386">
        <f t="shared" si="22"/>
        <v>13260</v>
      </c>
      <c r="B347" s="65" t="s">
        <v>37</v>
      </c>
      <c r="C347" s="386"/>
      <c r="D347" s="386"/>
      <c r="E347" s="79" t="s">
        <v>134</v>
      </c>
      <c r="F347" s="79">
        <f t="shared" si="21"/>
        <v>1</v>
      </c>
      <c r="G347" s="386">
        <v>160</v>
      </c>
      <c r="I347" s="513"/>
    </row>
    <row r="348" spans="1:9" ht="15.95" customHeight="1">
      <c r="A348" s="386">
        <f t="shared" si="22"/>
        <v>13420</v>
      </c>
      <c r="B348" s="65" t="s">
        <v>38</v>
      </c>
      <c r="C348" s="386"/>
      <c r="D348" s="386"/>
      <c r="E348" s="79" t="s">
        <v>134</v>
      </c>
      <c r="F348" s="79">
        <f t="shared" si="21"/>
        <v>1</v>
      </c>
      <c r="G348" s="386">
        <v>160</v>
      </c>
      <c r="I348" s="513"/>
    </row>
    <row r="349" spans="1:9" ht="15.95" customHeight="1">
      <c r="A349" s="386">
        <f t="shared" si="22"/>
        <v>13580</v>
      </c>
      <c r="B349" s="65" t="s">
        <v>39</v>
      </c>
      <c r="C349" s="386"/>
      <c r="D349" s="386"/>
      <c r="E349" s="79" t="s">
        <v>134</v>
      </c>
      <c r="F349" s="79">
        <f t="shared" si="21"/>
        <v>1</v>
      </c>
      <c r="G349" s="386">
        <v>160</v>
      </c>
      <c r="I349" s="513"/>
    </row>
    <row r="350" spans="1:9" ht="15.95" customHeight="1">
      <c r="A350" s="386">
        <f t="shared" si="22"/>
        <v>13740</v>
      </c>
      <c r="B350" s="65" t="s">
        <v>1783</v>
      </c>
      <c r="C350" s="386"/>
      <c r="D350" s="386"/>
      <c r="E350" s="79" t="s">
        <v>1521</v>
      </c>
      <c r="F350" s="79">
        <f>IF(OR(E350="U16", E350="S16"),1,IF(E350="TS",6,2))</f>
        <v>2</v>
      </c>
      <c r="G350" s="386">
        <v>1</v>
      </c>
      <c r="I350" s="513"/>
    </row>
    <row r="351" spans="1:9" ht="15.95" customHeight="1">
      <c r="A351" s="386">
        <f t="shared" si="22"/>
        <v>13742</v>
      </c>
      <c r="B351" s="65" t="s">
        <v>1784</v>
      </c>
      <c r="C351" s="386"/>
      <c r="D351" s="386"/>
      <c r="E351" s="79" t="s">
        <v>1521</v>
      </c>
      <c r="F351" s="79">
        <f t="shared" si="21"/>
        <v>2</v>
      </c>
      <c r="G351" s="386">
        <v>1</v>
      </c>
      <c r="I351" s="513"/>
    </row>
    <row r="352" spans="1:9" ht="15.95" customHeight="1">
      <c r="A352" s="386">
        <f t="shared" si="22"/>
        <v>13744</v>
      </c>
      <c r="B352" s="65" t="s">
        <v>478</v>
      </c>
      <c r="C352" s="386"/>
      <c r="D352" s="386"/>
      <c r="E352" s="79" t="s">
        <v>134</v>
      </c>
      <c r="F352" s="79">
        <f>IF(OR(E352="U16", E352="S16"),1,IF(E352="TS",6,2))</f>
        <v>1</v>
      </c>
      <c r="G352" s="386">
        <v>56</v>
      </c>
      <c r="I352" s="175"/>
    </row>
    <row r="353" spans="1:9" ht="15.95" customHeight="1">
      <c r="A353" s="482" t="s">
        <v>136</v>
      </c>
      <c r="B353" s="482"/>
      <c r="C353" s="482"/>
      <c r="D353" s="482"/>
      <c r="E353" s="482"/>
      <c r="F353" s="482"/>
      <c r="G353" s="482"/>
    </row>
    <row r="354" spans="1:9" ht="15.95" customHeight="1">
      <c r="A354" s="386">
        <f>A352+(F352*G352)</f>
        <v>13800</v>
      </c>
      <c r="B354" s="65" t="s">
        <v>1484</v>
      </c>
      <c r="C354" s="386"/>
      <c r="D354" s="386"/>
      <c r="E354" s="79" t="s">
        <v>134</v>
      </c>
      <c r="F354" s="79">
        <f t="shared" ref="F354:F400" si="23">IF(OR(E354="U16", E354="S16"),1,IF(E354="TS",6,2))</f>
        <v>1</v>
      </c>
      <c r="G354" s="386">
        <v>1</v>
      </c>
      <c r="H354" s="60">
        <v>3800</v>
      </c>
    </row>
    <row r="355" spans="1:9" ht="15.95" customHeight="1">
      <c r="A355" s="386">
        <f t="shared" ref="A355:A402" si="24">A354+(F354*G354)</f>
        <v>13801</v>
      </c>
      <c r="B355" s="65" t="s">
        <v>1485</v>
      </c>
      <c r="C355" s="386"/>
      <c r="D355" s="386"/>
      <c r="E355" s="79" t="s">
        <v>134</v>
      </c>
      <c r="F355" s="79">
        <f t="shared" si="23"/>
        <v>1</v>
      </c>
      <c r="G355" s="386">
        <v>1</v>
      </c>
    </row>
    <row r="356" spans="1:9" ht="15.95" customHeight="1">
      <c r="A356" s="386">
        <f t="shared" si="24"/>
        <v>13802</v>
      </c>
      <c r="B356" s="65" t="s">
        <v>137</v>
      </c>
      <c r="C356" s="386"/>
      <c r="D356" s="386"/>
      <c r="E356" s="79" t="s">
        <v>111</v>
      </c>
      <c r="F356" s="79">
        <f t="shared" si="23"/>
        <v>2</v>
      </c>
      <c r="G356" s="386">
        <v>1</v>
      </c>
    </row>
    <row r="357" spans="1:9" ht="15.95" customHeight="1">
      <c r="A357" s="386">
        <f t="shared" si="24"/>
        <v>13804</v>
      </c>
      <c r="B357" s="65" t="s">
        <v>30</v>
      </c>
      <c r="C357" s="386"/>
      <c r="D357" s="386"/>
      <c r="E357" s="79" t="s">
        <v>78</v>
      </c>
      <c r="F357" s="79">
        <f t="shared" si="23"/>
        <v>2</v>
      </c>
      <c r="G357" s="386">
        <v>2</v>
      </c>
    </row>
    <row r="358" spans="1:9" ht="15.95" customHeight="1">
      <c r="A358" s="386">
        <f t="shared" si="24"/>
        <v>13808</v>
      </c>
      <c r="B358" s="65" t="s">
        <v>480</v>
      </c>
      <c r="C358" s="386"/>
      <c r="D358" s="386"/>
      <c r="E358" s="79" t="s">
        <v>78</v>
      </c>
      <c r="F358" s="79">
        <f t="shared" si="23"/>
        <v>2</v>
      </c>
      <c r="G358" s="386">
        <v>2</v>
      </c>
    </row>
    <row r="359" spans="1:9" ht="15.95" customHeight="1">
      <c r="A359" s="386">
        <f t="shared" si="24"/>
        <v>13812</v>
      </c>
      <c r="B359" s="65" t="s">
        <v>312</v>
      </c>
      <c r="C359" s="386"/>
      <c r="D359" s="386"/>
      <c r="E359" s="79" t="s">
        <v>78</v>
      </c>
      <c r="F359" s="79">
        <f t="shared" si="23"/>
        <v>2</v>
      </c>
      <c r="G359" s="386">
        <v>2</v>
      </c>
    </row>
    <row r="360" spans="1:9" ht="15.95" customHeight="1">
      <c r="A360" s="386">
        <f t="shared" si="24"/>
        <v>13816</v>
      </c>
      <c r="B360" s="65" t="s">
        <v>313</v>
      </c>
      <c r="C360" s="386"/>
      <c r="D360" s="386"/>
      <c r="E360" s="79" t="s">
        <v>78</v>
      </c>
      <c r="F360" s="79">
        <f t="shared" si="23"/>
        <v>2</v>
      </c>
      <c r="G360" s="386">
        <v>2</v>
      </c>
    </row>
    <row r="361" spans="1:9" ht="15.95" customHeight="1">
      <c r="A361" s="386">
        <f t="shared" si="24"/>
        <v>13820</v>
      </c>
      <c r="B361" s="65" t="s">
        <v>314</v>
      </c>
      <c r="C361" s="386"/>
      <c r="D361" s="386"/>
      <c r="E361" s="79" t="s">
        <v>78</v>
      </c>
      <c r="F361" s="79">
        <f t="shared" si="23"/>
        <v>2</v>
      </c>
      <c r="G361" s="386">
        <v>2</v>
      </c>
      <c r="H361" s="130"/>
      <c r="I361" s="397" t="s">
        <v>146</v>
      </c>
    </row>
    <row r="362" spans="1:9" ht="15.95" customHeight="1">
      <c r="A362" s="386">
        <f t="shared" si="24"/>
        <v>13824</v>
      </c>
      <c r="B362" s="65" t="s">
        <v>315</v>
      </c>
      <c r="C362" s="386"/>
      <c r="D362" s="386"/>
      <c r="E362" s="79" t="s">
        <v>78</v>
      </c>
      <c r="F362" s="79">
        <f t="shared" si="23"/>
        <v>2</v>
      </c>
      <c r="G362" s="386">
        <v>2</v>
      </c>
    </row>
    <row r="363" spans="1:9" ht="15.95" customHeight="1">
      <c r="A363" s="386">
        <f t="shared" si="24"/>
        <v>13828</v>
      </c>
      <c r="B363" s="65" t="s">
        <v>316</v>
      </c>
      <c r="C363" s="386"/>
      <c r="D363" s="386"/>
      <c r="E363" s="79" t="s">
        <v>78</v>
      </c>
      <c r="F363" s="79">
        <f t="shared" si="23"/>
        <v>2</v>
      </c>
      <c r="G363" s="386">
        <v>2</v>
      </c>
    </row>
    <row r="364" spans="1:9" ht="15.95" customHeight="1">
      <c r="A364" s="386">
        <f t="shared" si="24"/>
        <v>13832</v>
      </c>
      <c r="B364" s="65" t="s">
        <v>317</v>
      </c>
      <c r="C364" s="386"/>
      <c r="D364" s="386"/>
      <c r="E364" s="79" t="s">
        <v>78</v>
      </c>
      <c r="F364" s="79">
        <f t="shared" si="23"/>
        <v>2</v>
      </c>
      <c r="G364" s="386">
        <v>2</v>
      </c>
    </row>
    <row r="365" spans="1:9" ht="15.95" customHeight="1">
      <c r="A365" s="386">
        <f t="shared" si="24"/>
        <v>13836</v>
      </c>
      <c r="B365" s="65" t="s">
        <v>318</v>
      </c>
      <c r="C365" s="386"/>
      <c r="D365" s="386"/>
      <c r="E365" s="79" t="s">
        <v>78</v>
      </c>
      <c r="F365" s="79">
        <f t="shared" si="23"/>
        <v>2</v>
      </c>
      <c r="G365" s="386">
        <v>2</v>
      </c>
    </row>
    <row r="366" spans="1:9" ht="15.95" customHeight="1">
      <c r="A366" s="386">
        <f t="shared" si="24"/>
        <v>13840</v>
      </c>
      <c r="B366" s="65" t="s">
        <v>319</v>
      </c>
      <c r="C366" s="386"/>
      <c r="D366" s="386"/>
      <c r="E366" s="79" t="s">
        <v>78</v>
      </c>
      <c r="F366" s="79">
        <f t="shared" si="23"/>
        <v>2</v>
      </c>
      <c r="G366" s="386">
        <v>2</v>
      </c>
    </row>
    <row r="367" spans="1:9" ht="15.95" customHeight="1">
      <c r="A367" s="386">
        <f t="shared" si="24"/>
        <v>13844</v>
      </c>
      <c r="B367" s="65" t="s">
        <v>0</v>
      </c>
      <c r="C367" s="386"/>
      <c r="D367" s="386"/>
      <c r="E367" s="79" t="s">
        <v>78</v>
      </c>
      <c r="F367" s="79">
        <f t="shared" si="23"/>
        <v>2</v>
      </c>
      <c r="G367" s="386">
        <v>2</v>
      </c>
    </row>
    <row r="368" spans="1:9" ht="15.95" customHeight="1">
      <c r="A368" s="386">
        <f t="shared" si="24"/>
        <v>13848</v>
      </c>
      <c r="B368" s="65" t="s">
        <v>141</v>
      </c>
      <c r="C368" s="386"/>
      <c r="D368" s="386"/>
      <c r="E368" s="79" t="s">
        <v>78</v>
      </c>
      <c r="F368" s="79">
        <f t="shared" si="23"/>
        <v>2</v>
      </c>
      <c r="G368" s="386">
        <v>2</v>
      </c>
    </row>
    <row r="369" spans="1:7" ht="15.95" customHeight="1">
      <c r="A369" s="386">
        <f t="shared" si="24"/>
        <v>13852</v>
      </c>
      <c r="B369" s="65" t="s">
        <v>142</v>
      </c>
      <c r="C369" s="386"/>
      <c r="D369" s="386"/>
      <c r="E369" s="79" t="s">
        <v>78</v>
      </c>
      <c r="F369" s="79">
        <f t="shared" si="23"/>
        <v>2</v>
      </c>
      <c r="G369" s="386">
        <v>2</v>
      </c>
    </row>
    <row r="370" spans="1:7" ht="15.95" customHeight="1">
      <c r="A370" s="386">
        <f t="shared" si="24"/>
        <v>13856</v>
      </c>
      <c r="B370" s="65" t="s">
        <v>180</v>
      </c>
      <c r="C370" s="386"/>
      <c r="D370" s="386"/>
      <c r="E370" s="79" t="s">
        <v>78</v>
      </c>
      <c r="F370" s="79">
        <f t="shared" si="23"/>
        <v>2</v>
      </c>
      <c r="G370" s="386">
        <v>2</v>
      </c>
    </row>
    <row r="371" spans="1:7" ht="15.95" customHeight="1">
      <c r="A371" s="386">
        <f t="shared" si="24"/>
        <v>13860</v>
      </c>
      <c r="B371" s="65" t="s">
        <v>186</v>
      </c>
      <c r="C371" s="386"/>
      <c r="D371" s="386"/>
      <c r="E371" s="79" t="s">
        <v>78</v>
      </c>
      <c r="F371" s="79">
        <f t="shared" si="23"/>
        <v>2</v>
      </c>
      <c r="G371" s="386">
        <v>2</v>
      </c>
    </row>
    <row r="372" spans="1:7" ht="15.95" customHeight="1">
      <c r="A372" s="386">
        <f t="shared" si="24"/>
        <v>13864</v>
      </c>
      <c r="B372" s="65" t="s">
        <v>144</v>
      </c>
      <c r="C372" s="386"/>
      <c r="D372" s="386"/>
      <c r="E372" s="79" t="s">
        <v>78</v>
      </c>
      <c r="F372" s="79">
        <f t="shared" si="23"/>
        <v>2</v>
      </c>
      <c r="G372" s="386">
        <v>2</v>
      </c>
    </row>
    <row r="373" spans="1:7" ht="15.95" customHeight="1">
      <c r="A373" s="386">
        <f t="shared" si="24"/>
        <v>13868</v>
      </c>
      <c r="B373" s="65" t="s">
        <v>185</v>
      </c>
      <c r="C373" s="386"/>
      <c r="D373" s="386"/>
      <c r="E373" s="79" t="s">
        <v>78</v>
      </c>
      <c r="F373" s="79">
        <f t="shared" si="23"/>
        <v>2</v>
      </c>
      <c r="G373" s="386">
        <v>2</v>
      </c>
    </row>
    <row r="374" spans="1:7" ht="15.95" customHeight="1">
      <c r="A374" s="386">
        <f t="shared" si="24"/>
        <v>13872</v>
      </c>
      <c r="B374" s="65" t="s">
        <v>80</v>
      </c>
      <c r="C374" s="386"/>
      <c r="D374" s="386"/>
      <c r="E374" s="79" t="s">
        <v>78</v>
      </c>
      <c r="F374" s="79">
        <f t="shared" si="23"/>
        <v>2</v>
      </c>
      <c r="G374" s="386">
        <v>2</v>
      </c>
    </row>
    <row r="375" spans="1:7" ht="15.95" customHeight="1">
      <c r="A375" s="386">
        <f t="shared" si="24"/>
        <v>13876</v>
      </c>
      <c r="B375" s="65" t="s">
        <v>3</v>
      </c>
      <c r="C375" s="386"/>
      <c r="D375" s="386"/>
      <c r="E375" s="79" t="s">
        <v>78</v>
      </c>
      <c r="F375" s="79">
        <f t="shared" si="23"/>
        <v>2</v>
      </c>
      <c r="G375" s="386">
        <v>2</v>
      </c>
    </row>
    <row r="376" spans="1:7" ht="15.95" customHeight="1">
      <c r="A376" s="386">
        <f t="shared" si="24"/>
        <v>13880</v>
      </c>
      <c r="B376" s="65" t="s">
        <v>4</v>
      </c>
      <c r="C376" s="386"/>
      <c r="D376" s="386"/>
      <c r="E376" s="79" t="s">
        <v>78</v>
      </c>
      <c r="F376" s="79">
        <f>IF(OR(E376="U16", E376="S16"),1,IF(E376="TS",6,2))</f>
        <v>2</v>
      </c>
      <c r="G376" s="386">
        <v>2</v>
      </c>
    </row>
    <row r="377" spans="1:7" ht="15.95" customHeight="1">
      <c r="A377" s="386">
        <f t="shared" si="24"/>
        <v>13884</v>
      </c>
      <c r="B377" s="65" t="s">
        <v>81</v>
      </c>
      <c r="C377" s="386"/>
      <c r="D377" s="386"/>
      <c r="E377" s="79" t="s">
        <v>78</v>
      </c>
      <c r="F377" s="79">
        <f>IF(OR(E377="U16", E377="S16"),1,IF(E377="TS",6,2))</f>
        <v>2</v>
      </c>
      <c r="G377" s="386">
        <v>2</v>
      </c>
    </row>
    <row r="378" spans="1:7" ht="15.95" customHeight="1">
      <c r="A378" s="386">
        <f t="shared" si="24"/>
        <v>13888</v>
      </c>
      <c r="B378" s="65" t="s">
        <v>82</v>
      </c>
      <c r="C378" s="386"/>
      <c r="D378" s="386"/>
      <c r="E378" s="79" t="s">
        <v>78</v>
      </c>
      <c r="F378" s="79">
        <f>IF(OR(E378="U16", E378="S16"),1,IF(E378="TS",6,2))</f>
        <v>2</v>
      </c>
      <c r="G378" s="386">
        <v>2</v>
      </c>
    </row>
    <row r="379" spans="1:7" ht="15.95" customHeight="1">
      <c r="A379" s="386">
        <f t="shared" si="24"/>
        <v>13892</v>
      </c>
      <c r="B379" s="65" t="s">
        <v>83</v>
      </c>
      <c r="C379" s="386"/>
      <c r="D379" s="386"/>
      <c r="E379" s="79" t="s">
        <v>78</v>
      </c>
      <c r="F379" s="79">
        <f>IF(OR(E379="U16", E379="S16"),1,IF(E379="TS",6,2))</f>
        <v>2</v>
      </c>
      <c r="G379" s="386">
        <v>2</v>
      </c>
    </row>
    <row r="380" spans="1:7" ht="15.95" customHeight="1">
      <c r="A380" s="386">
        <f t="shared" si="24"/>
        <v>13896</v>
      </c>
      <c r="B380" s="65" t="s">
        <v>84</v>
      </c>
      <c r="C380" s="386"/>
      <c r="D380" s="386"/>
      <c r="E380" s="79" t="s">
        <v>78</v>
      </c>
      <c r="F380" s="79">
        <f t="shared" si="23"/>
        <v>2</v>
      </c>
      <c r="G380" s="386">
        <v>2</v>
      </c>
    </row>
    <row r="381" spans="1:7" ht="15.95" customHeight="1">
      <c r="A381" s="386">
        <f t="shared" si="24"/>
        <v>13900</v>
      </c>
      <c r="B381" s="65" t="s">
        <v>85</v>
      </c>
      <c r="C381" s="386"/>
      <c r="D381" s="386"/>
      <c r="E381" s="79" t="s">
        <v>78</v>
      </c>
      <c r="F381" s="79">
        <f t="shared" si="23"/>
        <v>2</v>
      </c>
      <c r="G381" s="386">
        <v>2</v>
      </c>
    </row>
    <row r="382" spans="1:7" ht="15.95" customHeight="1">
      <c r="A382" s="386">
        <f t="shared" si="24"/>
        <v>13904</v>
      </c>
      <c r="B382" s="65" t="s">
        <v>86</v>
      </c>
      <c r="C382" s="386"/>
      <c r="D382" s="386"/>
      <c r="E382" s="79" t="s">
        <v>78</v>
      </c>
      <c r="F382" s="79">
        <f t="shared" si="23"/>
        <v>2</v>
      </c>
      <c r="G382" s="386">
        <v>2</v>
      </c>
    </row>
    <row r="383" spans="1:7" ht="15.95" customHeight="1">
      <c r="A383" s="386">
        <f t="shared" si="24"/>
        <v>13908</v>
      </c>
      <c r="B383" s="65" t="s">
        <v>6</v>
      </c>
      <c r="C383" s="386"/>
      <c r="D383" s="386"/>
      <c r="E383" s="79" t="s">
        <v>78</v>
      </c>
      <c r="F383" s="79">
        <f t="shared" si="23"/>
        <v>2</v>
      </c>
      <c r="G383" s="386">
        <v>2</v>
      </c>
    </row>
    <row r="384" spans="1:7" ht="15.95" customHeight="1">
      <c r="A384" s="386">
        <f t="shared" si="24"/>
        <v>13912</v>
      </c>
      <c r="B384" s="65" t="s">
        <v>7</v>
      </c>
      <c r="C384" s="386"/>
      <c r="D384" s="386"/>
      <c r="E384" s="79" t="s">
        <v>78</v>
      </c>
      <c r="F384" s="79">
        <f t="shared" si="23"/>
        <v>2</v>
      </c>
      <c r="G384" s="386">
        <v>2</v>
      </c>
    </row>
    <row r="385" spans="1:8" ht="15.95" customHeight="1">
      <c r="A385" s="386">
        <f t="shared" si="24"/>
        <v>13916</v>
      </c>
      <c r="B385" s="65" t="s">
        <v>87</v>
      </c>
      <c r="C385" s="386"/>
      <c r="D385" s="386"/>
      <c r="E385" s="79" t="s">
        <v>78</v>
      </c>
      <c r="F385" s="79">
        <f t="shared" si="23"/>
        <v>2</v>
      </c>
      <c r="G385" s="386">
        <v>2</v>
      </c>
    </row>
    <row r="386" spans="1:8" ht="15.95" customHeight="1">
      <c r="A386" s="386">
        <f t="shared" si="24"/>
        <v>13920</v>
      </c>
      <c r="B386" s="65" t="s">
        <v>228</v>
      </c>
      <c r="C386" s="386"/>
      <c r="D386" s="386"/>
      <c r="E386" s="79" t="s">
        <v>78</v>
      </c>
      <c r="F386" s="79">
        <f t="shared" si="23"/>
        <v>2</v>
      </c>
      <c r="G386" s="386">
        <v>2</v>
      </c>
    </row>
    <row r="387" spans="1:8" ht="15.95" customHeight="1">
      <c r="A387" s="386">
        <f t="shared" si="24"/>
        <v>13924</v>
      </c>
      <c r="B387" s="65" t="s">
        <v>229</v>
      </c>
      <c r="C387" s="386"/>
      <c r="D387" s="386"/>
      <c r="E387" s="79" t="s">
        <v>78</v>
      </c>
      <c r="F387" s="79">
        <f t="shared" si="23"/>
        <v>2</v>
      </c>
      <c r="G387" s="386">
        <v>2</v>
      </c>
    </row>
    <row r="388" spans="1:8" ht="15.95" customHeight="1">
      <c r="A388" s="386">
        <f t="shared" si="24"/>
        <v>13928</v>
      </c>
      <c r="B388" s="65" t="s">
        <v>230</v>
      </c>
      <c r="C388" s="386"/>
      <c r="D388" s="386"/>
      <c r="E388" s="79" t="s">
        <v>78</v>
      </c>
      <c r="F388" s="79">
        <f t="shared" si="23"/>
        <v>2</v>
      </c>
      <c r="G388" s="386">
        <v>2</v>
      </c>
    </row>
    <row r="389" spans="1:8" ht="15.95" customHeight="1">
      <c r="A389" s="386">
        <f t="shared" si="24"/>
        <v>13932</v>
      </c>
      <c r="B389" s="65" t="s">
        <v>101</v>
      </c>
      <c r="C389" s="386"/>
      <c r="D389" s="386"/>
      <c r="E389" s="79" t="s">
        <v>78</v>
      </c>
      <c r="F389" s="79">
        <f t="shared" si="23"/>
        <v>2</v>
      </c>
      <c r="G389" s="386">
        <v>2</v>
      </c>
      <c r="H389" s="386" t="s">
        <v>479</v>
      </c>
    </row>
    <row r="390" spans="1:8" ht="15.95" customHeight="1">
      <c r="A390" s="386">
        <f t="shared" si="24"/>
        <v>13936</v>
      </c>
      <c r="B390" s="65" t="s">
        <v>712</v>
      </c>
      <c r="C390" s="386"/>
      <c r="D390" s="386"/>
      <c r="E390" s="79" t="s">
        <v>78</v>
      </c>
      <c r="F390" s="79">
        <f t="shared" si="23"/>
        <v>2</v>
      </c>
      <c r="G390" s="386">
        <v>2</v>
      </c>
    </row>
    <row r="391" spans="1:8" ht="15.95" customHeight="1">
      <c r="A391" s="386">
        <f t="shared" si="24"/>
        <v>13940</v>
      </c>
      <c r="B391" s="65" t="s">
        <v>713</v>
      </c>
      <c r="C391" s="386"/>
      <c r="D391" s="386"/>
      <c r="E391" s="79" t="s">
        <v>78</v>
      </c>
      <c r="F391" s="79">
        <f t="shared" si="23"/>
        <v>2</v>
      </c>
      <c r="G391" s="386">
        <v>2</v>
      </c>
    </row>
    <row r="392" spans="1:8" ht="15.95" customHeight="1">
      <c r="A392" s="386">
        <f t="shared" si="24"/>
        <v>13944</v>
      </c>
      <c r="B392" s="65" t="s">
        <v>714</v>
      </c>
      <c r="C392" s="386"/>
      <c r="D392" s="386"/>
      <c r="E392" s="79" t="s">
        <v>78</v>
      </c>
      <c r="F392" s="79">
        <f t="shared" si="23"/>
        <v>2</v>
      </c>
      <c r="G392" s="386">
        <v>2</v>
      </c>
    </row>
    <row r="393" spans="1:8" ht="15.95" customHeight="1">
      <c r="A393" s="386">
        <f t="shared" si="24"/>
        <v>13948</v>
      </c>
      <c r="B393" s="397" t="s">
        <v>715</v>
      </c>
      <c r="C393" s="386"/>
      <c r="D393" s="386"/>
      <c r="E393" s="79" t="s">
        <v>78</v>
      </c>
      <c r="F393" s="79">
        <f t="shared" si="23"/>
        <v>2</v>
      </c>
      <c r="G393" s="386">
        <v>2</v>
      </c>
    </row>
    <row r="394" spans="1:8" ht="15.95" customHeight="1">
      <c r="A394" s="386">
        <f t="shared" si="24"/>
        <v>13952</v>
      </c>
      <c r="B394" s="397" t="s">
        <v>716</v>
      </c>
      <c r="C394" s="386"/>
      <c r="D394" s="386"/>
      <c r="E394" s="79" t="s">
        <v>78</v>
      </c>
      <c r="F394" s="79">
        <f t="shared" si="23"/>
        <v>2</v>
      </c>
      <c r="G394" s="386">
        <v>2</v>
      </c>
    </row>
    <row r="395" spans="1:8" ht="15.95" customHeight="1">
      <c r="A395" s="386">
        <f t="shared" si="24"/>
        <v>13956</v>
      </c>
      <c r="B395" s="397" t="s">
        <v>717</v>
      </c>
      <c r="C395" s="386"/>
      <c r="D395" s="386"/>
      <c r="E395" s="79" t="s">
        <v>78</v>
      </c>
      <c r="F395" s="79">
        <f t="shared" si="23"/>
        <v>2</v>
      </c>
      <c r="G395" s="386">
        <v>2</v>
      </c>
    </row>
    <row r="396" spans="1:8" ht="15.95" customHeight="1">
      <c r="A396" s="386">
        <f t="shared" si="24"/>
        <v>13960</v>
      </c>
      <c r="B396" s="65" t="s">
        <v>718</v>
      </c>
      <c r="C396" s="386"/>
      <c r="D396" s="386"/>
      <c r="E396" s="79" t="s">
        <v>78</v>
      </c>
      <c r="F396" s="79">
        <f t="shared" si="23"/>
        <v>2</v>
      </c>
      <c r="G396" s="386">
        <v>2</v>
      </c>
    </row>
    <row r="397" spans="1:8" ht="15.95" customHeight="1">
      <c r="A397" s="386">
        <f t="shared" si="24"/>
        <v>13964</v>
      </c>
      <c r="B397" s="65" t="s">
        <v>25</v>
      </c>
      <c r="C397" s="386"/>
      <c r="D397" s="386"/>
      <c r="E397" s="79" t="s">
        <v>78</v>
      </c>
      <c r="F397" s="79">
        <f t="shared" si="23"/>
        <v>2</v>
      </c>
      <c r="G397" s="386">
        <v>2</v>
      </c>
    </row>
    <row r="398" spans="1:8" ht="15.95" customHeight="1">
      <c r="A398" s="386">
        <f t="shared" si="24"/>
        <v>13968</v>
      </c>
      <c r="B398" s="65" t="s">
        <v>26</v>
      </c>
      <c r="C398" s="386"/>
      <c r="D398" s="386"/>
      <c r="E398" s="79" t="s">
        <v>78</v>
      </c>
      <c r="F398" s="79">
        <f>IF(OR(E398="U16", E398="S16"),1,IF(E398="TS",6,2))</f>
        <v>2</v>
      </c>
      <c r="G398" s="386">
        <v>2</v>
      </c>
    </row>
    <row r="399" spans="1:8" ht="15.95" customHeight="1">
      <c r="A399" s="386">
        <f t="shared" si="24"/>
        <v>13972</v>
      </c>
      <c r="B399" s="65" t="s">
        <v>1486</v>
      </c>
      <c r="C399" s="386"/>
      <c r="D399" s="386"/>
      <c r="E399" s="79" t="s">
        <v>776</v>
      </c>
      <c r="F399" s="79">
        <f>IF(OR(E399="U16", E399="S16"),1,IF(E399="TS",6,2))</f>
        <v>2</v>
      </c>
      <c r="G399" s="386">
        <v>1</v>
      </c>
    </row>
    <row r="400" spans="1:8" ht="15.95" customHeight="1">
      <c r="A400" s="386">
        <f t="shared" si="24"/>
        <v>13974</v>
      </c>
      <c r="B400" s="65" t="s">
        <v>478</v>
      </c>
      <c r="C400" s="386"/>
      <c r="D400" s="386"/>
      <c r="E400" s="79" t="s">
        <v>145</v>
      </c>
      <c r="F400" s="79">
        <f t="shared" si="23"/>
        <v>1</v>
      </c>
      <c r="G400" s="386">
        <v>1</v>
      </c>
    </row>
    <row r="401" spans="1:8" ht="15.95" customHeight="1">
      <c r="A401" s="386">
        <f t="shared" si="24"/>
        <v>13975</v>
      </c>
      <c r="B401" s="65" t="s">
        <v>980</v>
      </c>
      <c r="C401" s="64"/>
      <c r="D401" s="64"/>
      <c r="E401" s="79" t="s">
        <v>145</v>
      </c>
      <c r="F401" s="79">
        <f>IF(OR(E401="U16", E401="S16"),1,IF(E401="TS",6,2))</f>
        <v>1</v>
      </c>
      <c r="G401" s="386">
        <v>1</v>
      </c>
    </row>
    <row r="402" spans="1:8" ht="15.95" customHeight="1">
      <c r="A402" s="386">
        <f t="shared" si="24"/>
        <v>13976</v>
      </c>
      <c r="B402" s="413"/>
      <c r="C402" s="64"/>
      <c r="D402" s="64"/>
      <c r="E402" s="79" t="s">
        <v>145</v>
      </c>
      <c r="F402" s="79">
        <f>IF(OR(E402="U16", E402="S16"),1,IF(E402="TS",6,2))</f>
        <v>1</v>
      </c>
      <c r="G402" s="386">
        <v>24</v>
      </c>
    </row>
    <row r="403" spans="1:8" ht="15.95" customHeight="1">
      <c r="A403" s="479" t="s">
        <v>1522</v>
      </c>
      <c r="B403" s="480"/>
      <c r="C403" s="480"/>
      <c r="D403" s="480"/>
      <c r="E403" s="480"/>
      <c r="F403" s="480"/>
      <c r="G403" s="481"/>
    </row>
    <row r="404" spans="1:8" ht="15.95" hidden="1" customHeight="1">
      <c r="A404" s="386">
        <f>A402+(F402*G402)</f>
        <v>14000</v>
      </c>
      <c r="B404" s="65"/>
      <c r="C404" s="386"/>
      <c r="D404" s="386"/>
      <c r="E404" s="79" t="s">
        <v>145</v>
      </c>
      <c r="F404" s="79">
        <f t="shared" ref="F404:F443" si="25">IF(OR(E404="U16", E404="S16"),1,IF(E404="TS",6,2))</f>
        <v>1</v>
      </c>
      <c r="G404" s="386">
        <v>1</v>
      </c>
    </row>
    <row r="405" spans="1:8" ht="15.95" hidden="1" customHeight="1">
      <c r="A405" s="386">
        <f t="shared" ref="A405:A445" si="26">A404+(F404*G404)</f>
        <v>14001</v>
      </c>
      <c r="B405" s="65"/>
      <c r="C405" s="386"/>
      <c r="D405" s="386"/>
      <c r="E405" s="79" t="s">
        <v>145</v>
      </c>
      <c r="F405" s="79">
        <f t="shared" si="25"/>
        <v>1</v>
      </c>
      <c r="G405" s="386">
        <v>1</v>
      </c>
    </row>
    <row r="406" spans="1:8" ht="15.95" hidden="1" customHeight="1" thickBot="1">
      <c r="A406" s="380">
        <f t="shared" si="26"/>
        <v>14002</v>
      </c>
      <c r="B406" s="118"/>
      <c r="C406" s="380"/>
      <c r="D406" s="380"/>
      <c r="E406" s="82" t="s">
        <v>776</v>
      </c>
      <c r="F406" s="82">
        <f t="shared" si="25"/>
        <v>2</v>
      </c>
      <c r="G406" s="380">
        <v>1</v>
      </c>
    </row>
    <row r="407" spans="1:8" ht="15.95" hidden="1" customHeight="1">
      <c r="A407" s="290">
        <f t="shared" si="26"/>
        <v>14004</v>
      </c>
      <c r="B407" s="291"/>
      <c r="C407" s="540"/>
      <c r="D407" s="402"/>
      <c r="E407" s="292" t="s">
        <v>145</v>
      </c>
      <c r="F407" s="292">
        <f t="shared" si="25"/>
        <v>1</v>
      </c>
      <c r="G407" s="293">
        <v>1</v>
      </c>
    </row>
    <row r="408" spans="1:8" ht="15.95" hidden="1" customHeight="1">
      <c r="A408" s="406">
        <f t="shared" si="26"/>
        <v>14005</v>
      </c>
      <c r="B408" s="294"/>
      <c r="C408" s="541"/>
      <c r="D408" s="403"/>
      <c r="E408" s="407" t="s">
        <v>145</v>
      </c>
      <c r="F408" s="407">
        <f t="shared" si="25"/>
        <v>1</v>
      </c>
      <c r="G408" s="408">
        <v>1</v>
      </c>
    </row>
    <row r="409" spans="1:8" ht="15.95" hidden="1" customHeight="1">
      <c r="A409" s="406">
        <f t="shared" si="26"/>
        <v>14006</v>
      </c>
      <c r="B409" s="162"/>
      <c r="C409" s="541"/>
      <c r="D409" s="403"/>
      <c r="E409" s="407" t="s">
        <v>78</v>
      </c>
      <c r="F409" s="407">
        <f t="shared" si="25"/>
        <v>2</v>
      </c>
      <c r="G409" s="408">
        <v>1</v>
      </c>
    </row>
    <row r="410" spans="1:8" ht="15.95" hidden="1" customHeight="1">
      <c r="A410" s="406">
        <f t="shared" si="26"/>
        <v>14008</v>
      </c>
      <c r="B410" s="162"/>
      <c r="C410" s="541"/>
      <c r="D410" s="403"/>
      <c r="E410" s="407" t="s">
        <v>145</v>
      </c>
      <c r="F410" s="407">
        <f t="shared" si="25"/>
        <v>1</v>
      </c>
      <c r="G410" s="408">
        <v>1</v>
      </c>
    </row>
    <row r="411" spans="1:8" ht="15.95" hidden="1" customHeight="1" thickBot="1">
      <c r="A411" s="295">
        <f t="shared" si="26"/>
        <v>14009</v>
      </c>
      <c r="B411" s="296"/>
      <c r="C411" s="542"/>
      <c r="D411" s="404"/>
      <c r="E411" s="297" t="s">
        <v>145</v>
      </c>
      <c r="F411" s="297">
        <f t="shared" si="25"/>
        <v>1</v>
      </c>
      <c r="G411" s="298">
        <v>1</v>
      </c>
    </row>
    <row r="412" spans="1:8" ht="15.95" hidden="1" customHeight="1">
      <c r="A412" s="382">
        <f t="shared" si="26"/>
        <v>14010</v>
      </c>
      <c r="B412" s="160"/>
      <c r="C412" s="382"/>
      <c r="D412" s="382"/>
      <c r="E412" s="176" t="s">
        <v>145</v>
      </c>
      <c r="F412" s="176">
        <f t="shared" si="25"/>
        <v>1</v>
      </c>
      <c r="G412" s="382">
        <v>6</v>
      </c>
      <c r="H412" s="60" t="s">
        <v>41</v>
      </c>
    </row>
    <row r="413" spans="1:8" ht="15.95" hidden="1" customHeight="1">
      <c r="A413" s="386">
        <f t="shared" si="26"/>
        <v>14016</v>
      </c>
      <c r="B413" s="65"/>
      <c r="C413" s="386"/>
      <c r="D413" s="386"/>
      <c r="E413" s="79" t="s">
        <v>145</v>
      </c>
      <c r="F413" s="79">
        <f t="shared" si="25"/>
        <v>1</v>
      </c>
      <c r="G413" s="386">
        <v>6</v>
      </c>
    </row>
    <row r="414" spans="1:8" ht="15.95" hidden="1" customHeight="1">
      <c r="A414" s="386">
        <f t="shared" si="26"/>
        <v>14022</v>
      </c>
      <c r="B414" s="65"/>
      <c r="C414" s="386"/>
      <c r="D414" s="386"/>
      <c r="E414" s="79" t="s">
        <v>145</v>
      </c>
      <c r="F414" s="79">
        <f t="shared" si="25"/>
        <v>1</v>
      </c>
      <c r="G414" s="386">
        <v>6</v>
      </c>
    </row>
    <row r="415" spans="1:8" ht="15.95" hidden="1" customHeight="1">
      <c r="A415" s="386">
        <f t="shared" si="26"/>
        <v>14028</v>
      </c>
      <c r="B415" s="65"/>
      <c r="C415" s="386"/>
      <c r="D415" s="386"/>
      <c r="E415" s="79" t="s">
        <v>145</v>
      </c>
      <c r="F415" s="79">
        <f t="shared" si="25"/>
        <v>1</v>
      </c>
      <c r="G415" s="386">
        <v>6</v>
      </c>
    </row>
    <row r="416" spans="1:8" ht="15.95" hidden="1" customHeight="1">
      <c r="A416" s="386">
        <f t="shared" si="26"/>
        <v>14034</v>
      </c>
      <c r="B416" s="65"/>
      <c r="C416" s="386"/>
      <c r="D416" s="386"/>
      <c r="E416" s="79" t="s">
        <v>145</v>
      </c>
      <c r="F416" s="79">
        <f t="shared" si="25"/>
        <v>1</v>
      </c>
      <c r="G416" s="386">
        <v>6</v>
      </c>
    </row>
    <row r="417" spans="1:7" ht="15.95" hidden="1" customHeight="1">
      <c r="A417" s="386">
        <f t="shared" si="26"/>
        <v>14040</v>
      </c>
      <c r="B417" s="65"/>
      <c r="C417" s="386"/>
      <c r="D417" s="386"/>
      <c r="E417" s="79" t="s">
        <v>145</v>
      </c>
      <c r="F417" s="79">
        <f t="shared" si="25"/>
        <v>1</v>
      </c>
      <c r="G417" s="386">
        <v>6</v>
      </c>
    </row>
    <row r="418" spans="1:7" ht="15.95" hidden="1" customHeight="1">
      <c r="A418" s="386">
        <f t="shared" si="26"/>
        <v>14046</v>
      </c>
      <c r="B418" s="65"/>
      <c r="C418" s="386"/>
      <c r="D418" s="386"/>
      <c r="E418" s="79" t="s">
        <v>145</v>
      </c>
      <c r="F418" s="79">
        <f t="shared" si="25"/>
        <v>1</v>
      </c>
      <c r="G418" s="386">
        <v>6</v>
      </c>
    </row>
    <row r="419" spans="1:7" ht="15.95" hidden="1" customHeight="1">
      <c r="A419" s="386">
        <f t="shared" si="26"/>
        <v>14052</v>
      </c>
      <c r="B419" s="65"/>
      <c r="C419" s="386"/>
      <c r="D419" s="386"/>
      <c r="E419" s="79" t="s">
        <v>145</v>
      </c>
      <c r="F419" s="79">
        <f t="shared" si="25"/>
        <v>1</v>
      </c>
      <c r="G419" s="386">
        <v>6</v>
      </c>
    </row>
    <row r="420" spans="1:7" ht="15.95" hidden="1" customHeight="1">
      <c r="A420" s="386">
        <f t="shared" si="26"/>
        <v>14058</v>
      </c>
      <c r="B420" s="65"/>
      <c r="C420" s="386"/>
      <c r="D420" s="386"/>
      <c r="E420" s="79" t="s">
        <v>145</v>
      </c>
      <c r="F420" s="79">
        <f t="shared" si="25"/>
        <v>1</v>
      </c>
      <c r="G420" s="386">
        <v>6</v>
      </c>
    </row>
    <row r="421" spans="1:7" ht="15.95" hidden="1" customHeight="1">
      <c r="A421" s="386">
        <f t="shared" si="26"/>
        <v>14064</v>
      </c>
      <c r="B421" s="65"/>
      <c r="C421" s="386"/>
      <c r="D421" s="386"/>
      <c r="E421" s="79" t="s">
        <v>145</v>
      </c>
      <c r="F421" s="79">
        <f t="shared" si="25"/>
        <v>1</v>
      </c>
      <c r="G421" s="386">
        <v>6</v>
      </c>
    </row>
    <row r="422" spans="1:7" ht="15.95" hidden="1" customHeight="1">
      <c r="A422" s="386">
        <f t="shared" si="26"/>
        <v>14070</v>
      </c>
      <c r="B422" s="65"/>
      <c r="C422" s="386"/>
      <c r="D422" s="386"/>
      <c r="E422" s="79" t="s">
        <v>145</v>
      </c>
      <c r="F422" s="79">
        <f t="shared" si="25"/>
        <v>1</v>
      </c>
      <c r="G422" s="386">
        <v>6</v>
      </c>
    </row>
    <row r="423" spans="1:7" ht="15.95" hidden="1" customHeight="1">
      <c r="A423" s="386">
        <f t="shared" si="26"/>
        <v>14076</v>
      </c>
      <c r="B423" s="65"/>
      <c r="C423" s="386"/>
      <c r="D423" s="386"/>
      <c r="E423" s="79" t="s">
        <v>145</v>
      </c>
      <c r="F423" s="79">
        <f t="shared" si="25"/>
        <v>1</v>
      </c>
      <c r="G423" s="386">
        <v>6</v>
      </c>
    </row>
    <row r="424" spans="1:7" ht="15.95" hidden="1" customHeight="1">
      <c r="A424" s="386">
        <f t="shared" si="26"/>
        <v>14082</v>
      </c>
      <c r="B424" s="65"/>
      <c r="C424" s="386"/>
      <c r="D424" s="386"/>
      <c r="E424" s="79" t="s">
        <v>145</v>
      </c>
      <c r="F424" s="79">
        <f t="shared" si="25"/>
        <v>1</v>
      </c>
      <c r="G424" s="386">
        <v>6</v>
      </c>
    </row>
    <row r="425" spans="1:7" ht="15.95" hidden="1" customHeight="1">
      <c r="A425" s="386">
        <f t="shared" si="26"/>
        <v>14088</v>
      </c>
      <c r="B425" s="65"/>
      <c r="C425" s="386"/>
      <c r="D425" s="386"/>
      <c r="E425" s="79" t="s">
        <v>145</v>
      </c>
      <c r="F425" s="79">
        <f t="shared" si="25"/>
        <v>1</v>
      </c>
      <c r="G425" s="386">
        <v>6</v>
      </c>
    </row>
    <row r="426" spans="1:7" ht="15.95" hidden="1" customHeight="1">
      <c r="A426" s="386">
        <f t="shared" si="26"/>
        <v>14094</v>
      </c>
      <c r="B426" s="65"/>
      <c r="C426" s="386"/>
      <c r="D426" s="386"/>
      <c r="E426" s="79" t="s">
        <v>145</v>
      </c>
      <c r="F426" s="79">
        <f t="shared" si="25"/>
        <v>1</v>
      </c>
      <c r="G426" s="386">
        <v>6</v>
      </c>
    </row>
    <row r="427" spans="1:7" ht="15.95" hidden="1" customHeight="1">
      <c r="A427" s="386">
        <f t="shared" si="26"/>
        <v>14100</v>
      </c>
      <c r="B427" s="65"/>
      <c r="C427" s="386"/>
      <c r="D427" s="386"/>
      <c r="E427" s="79" t="s">
        <v>145</v>
      </c>
      <c r="F427" s="79">
        <f t="shared" si="25"/>
        <v>1</v>
      </c>
      <c r="G427" s="386">
        <v>6</v>
      </c>
    </row>
    <row r="428" spans="1:7" ht="15.95" hidden="1" customHeight="1">
      <c r="A428" s="386">
        <f t="shared" si="26"/>
        <v>14106</v>
      </c>
      <c r="B428" s="65"/>
      <c r="C428" s="386"/>
      <c r="D428" s="386"/>
      <c r="E428" s="79" t="s">
        <v>145</v>
      </c>
      <c r="F428" s="79">
        <f t="shared" si="25"/>
        <v>1</v>
      </c>
      <c r="G428" s="386">
        <v>6</v>
      </c>
    </row>
    <row r="429" spans="1:7" ht="15.95" hidden="1" customHeight="1">
      <c r="A429" s="386">
        <f t="shared" si="26"/>
        <v>14112</v>
      </c>
      <c r="B429" s="65"/>
      <c r="C429" s="386"/>
      <c r="D429" s="386"/>
      <c r="E429" s="79" t="s">
        <v>145</v>
      </c>
      <c r="F429" s="79">
        <f t="shared" si="25"/>
        <v>1</v>
      </c>
      <c r="G429" s="386">
        <v>6</v>
      </c>
    </row>
    <row r="430" spans="1:7" ht="15.95" hidden="1" customHeight="1">
      <c r="A430" s="386">
        <f t="shared" si="26"/>
        <v>14118</v>
      </c>
      <c r="B430" s="65"/>
      <c r="C430" s="386"/>
      <c r="D430" s="386"/>
      <c r="E430" s="79" t="s">
        <v>145</v>
      </c>
      <c r="F430" s="79">
        <f t="shared" si="25"/>
        <v>1</v>
      </c>
      <c r="G430" s="386">
        <v>6</v>
      </c>
    </row>
    <row r="431" spans="1:7" ht="15.95" hidden="1" customHeight="1">
      <c r="A431" s="386">
        <f t="shared" si="26"/>
        <v>14124</v>
      </c>
      <c r="B431" s="65"/>
      <c r="C431" s="386"/>
      <c r="D431" s="386"/>
      <c r="E431" s="79" t="s">
        <v>145</v>
      </c>
      <c r="F431" s="79">
        <f t="shared" si="25"/>
        <v>1</v>
      </c>
      <c r="G431" s="386">
        <v>6</v>
      </c>
    </row>
    <row r="432" spans="1:7" ht="15.95" hidden="1" customHeight="1">
      <c r="A432" s="386">
        <f t="shared" si="26"/>
        <v>14130</v>
      </c>
      <c r="B432" s="65"/>
      <c r="C432" s="386"/>
      <c r="D432" s="386"/>
      <c r="E432" s="79" t="s">
        <v>145</v>
      </c>
      <c r="F432" s="79">
        <f t="shared" si="25"/>
        <v>1</v>
      </c>
      <c r="G432" s="386">
        <v>6</v>
      </c>
    </row>
    <row r="433" spans="1:7" ht="15.95" hidden="1" customHeight="1">
      <c r="A433" s="386">
        <f t="shared" si="26"/>
        <v>14136</v>
      </c>
      <c r="B433" s="65"/>
      <c r="C433" s="386"/>
      <c r="D433" s="386"/>
      <c r="E433" s="79" t="s">
        <v>145</v>
      </c>
      <c r="F433" s="79">
        <f t="shared" si="25"/>
        <v>1</v>
      </c>
      <c r="G433" s="386">
        <v>6</v>
      </c>
    </row>
    <row r="434" spans="1:7" ht="15.95" hidden="1" customHeight="1">
      <c r="A434" s="386">
        <f t="shared" si="26"/>
        <v>14142</v>
      </c>
      <c r="B434" s="65"/>
      <c r="C434" s="386"/>
      <c r="D434" s="386"/>
      <c r="E434" s="79" t="s">
        <v>145</v>
      </c>
      <c r="F434" s="79">
        <f t="shared" si="25"/>
        <v>1</v>
      </c>
      <c r="G434" s="386">
        <v>6</v>
      </c>
    </row>
    <row r="435" spans="1:7" ht="15.95" hidden="1" customHeight="1">
      <c r="A435" s="386">
        <f t="shared" si="26"/>
        <v>14148</v>
      </c>
      <c r="B435" s="65"/>
      <c r="C435" s="386"/>
      <c r="D435" s="386"/>
      <c r="E435" s="79" t="s">
        <v>145</v>
      </c>
      <c r="F435" s="79">
        <f t="shared" si="25"/>
        <v>1</v>
      </c>
      <c r="G435" s="386">
        <v>6</v>
      </c>
    </row>
    <row r="436" spans="1:7" ht="15.95" hidden="1" customHeight="1">
      <c r="A436" s="386">
        <f t="shared" si="26"/>
        <v>14154</v>
      </c>
      <c r="B436" s="65"/>
      <c r="C436" s="386"/>
      <c r="D436" s="386"/>
      <c r="E436" s="79" t="s">
        <v>145</v>
      </c>
      <c r="F436" s="79">
        <f t="shared" si="25"/>
        <v>1</v>
      </c>
      <c r="G436" s="386">
        <v>6</v>
      </c>
    </row>
    <row r="437" spans="1:7" ht="15.95" hidden="1" customHeight="1">
      <c r="A437" s="386">
        <f t="shared" si="26"/>
        <v>14160</v>
      </c>
      <c r="B437" s="65"/>
      <c r="C437" s="386"/>
      <c r="D437" s="386"/>
      <c r="E437" s="79" t="s">
        <v>145</v>
      </c>
      <c r="F437" s="79">
        <f t="shared" si="25"/>
        <v>1</v>
      </c>
      <c r="G437" s="386">
        <v>6</v>
      </c>
    </row>
    <row r="438" spans="1:7" ht="15.95" hidden="1" customHeight="1">
      <c r="A438" s="386">
        <f t="shared" si="26"/>
        <v>14166</v>
      </c>
      <c r="B438" s="65"/>
      <c r="C438" s="386"/>
      <c r="D438" s="386"/>
      <c r="E438" s="79" t="s">
        <v>145</v>
      </c>
      <c r="F438" s="79">
        <f t="shared" si="25"/>
        <v>1</v>
      </c>
      <c r="G438" s="386">
        <v>6</v>
      </c>
    </row>
    <row r="439" spans="1:7" ht="15.95" hidden="1" customHeight="1">
      <c r="A439" s="386">
        <f t="shared" si="26"/>
        <v>14172</v>
      </c>
      <c r="B439" s="65"/>
      <c r="C439" s="386"/>
      <c r="D439" s="386"/>
      <c r="E439" s="79" t="s">
        <v>145</v>
      </c>
      <c r="F439" s="79">
        <f t="shared" si="25"/>
        <v>1</v>
      </c>
      <c r="G439" s="386">
        <v>6</v>
      </c>
    </row>
    <row r="440" spans="1:7" ht="15.95" hidden="1" customHeight="1">
      <c r="A440" s="386">
        <f t="shared" si="26"/>
        <v>14178</v>
      </c>
      <c r="B440" s="65"/>
      <c r="C440" s="386"/>
      <c r="D440" s="386"/>
      <c r="E440" s="79" t="s">
        <v>145</v>
      </c>
      <c r="F440" s="79">
        <f t="shared" si="25"/>
        <v>1</v>
      </c>
      <c r="G440" s="386">
        <v>6</v>
      </c>
    </row>
    <row r="441" spans="1:7" ht="15.95" hidden="1" customHeight="1">
      <c r="A441" s="386">
        <f t="shared" si="26"/>
        <v>14184</v>
      </c>
      <c r="B441" s="65"/>
      <c r="C441" s="386"/>
      <c r="D441" s="386"/>
      <c r="E441" s="79" t="s">
        <v>145</v>
      </c>
      <c r="F441" s="79">
        <f t="shared" si="25"/>
        <v>1</v>
      </c>
      <c r="G441" s="386">
        <v>6</v>
      </c>
    </row>
    <row r="442" spans="1:7" ht="15.95" hidden="1" customHeight="1">
      <c r="A442" s="386">
        <f t="shared" si="26"/>
        <v>14190</v>
      </c>
      <c r="B442" s="65"/>
      <c r="C442" s="386"/>
      <c r="D442" s="386"/>
      <c r="E442" s="79" t="s">
        <v>145</v>
      </c>
      <c r="F442" s="79">
        <f t="shared" si="25"/>
        <v>1</v>
      </c>
      <c r="G442" s="386">
        <v>6</v>
      </c>
    </row>
    <row r="443" spans="1:7" ht="15.95" hidden="1" customHeight="1">
      <c r="A443" s="386">
        <f t="shared" si="26"/>
        <v>14196</v>
      </c>
      <c r="B443" s="160"/>
      <c r="C443" s="382"/>
      <c r="D443" s="382"/>
      <c r="E443" s="79" t="s">
        <v>677</v>
      </c>
      <c r="F443" s="79">
        <f t="shared" si="25"/>
        <v>2</v>
      </c>
      <c r="G443" s="386">
        <v>1</v>
      </c>
    </row>
    <row r="444" spans="1:7" ht="15.95" hidden="1" customHeight="1">
      <c r="A444" s="386">
        <f t="shared" si="26"/>
        <v>14198</v>
      </c>
      <c r="B444" s="160"/>
      <c r="C444" s="382"/>
      <c r="D444" s="382"/>
      <c r="E444" s="79" t="s">
        <v>145</v>
      </c>
      <c r="F444" s="79">
        <f>IF(OR(E444="U16", E444="S16"),1,IF(E444="TS",6,2))</f>
        <v>1</v>
      </c>
      <c r="G444" s="386">
        <v>1</v>
      </c>
    </row>
    <row r="445" spans="1:7" ht="15.95" hidden="1" customHeight="1">
      <c r="A445" s="386">
        <f t="shared" si="26"/>
        <v>14199</v>
      </c>
      <c r="B445" s="160"/>
      <c r="C445" s="382"/>
      <c r="D445" s="382"/>
      <c r="E445" s="79" t="s">
        <v>145</v>
      </c>
      <c r="F445" s="79">
        <f>IF(OR(E445="U16", E445="S16"),1,IF(E445="TS",6,2))</f>
        <v>1</v>
      </c>
      <c r="G445" s="386">
        <v>1</v>
      </c>
    </row>
    <row r="446" spans="1:7" ht="15.95" customHeight="1" thickBot="1">
      <c r="A446" s="479" t="s">
        <v>1523</v>
      </c>
      <c r="B446" s="480"/>
      <c r="C446" s="480"/>
      <c r="D446" s="480"/>
      <c r="E446" s="480"/>
      <c r="F446" s="480"/>
      <c r="G446" s="481"/>
    </row>
    <row r="447" spans="1:7" ht="15.95" hidden="1" customHeight="1">
      <c r="A447" s="386">
        <f>A445+(F445*G445)</f>
        <v>14200</v>
      </c>
      <c r="B447" s="65"/>
      <c r="C447" s="386"/>
      <c r="D447" s="386"/>
      <c r="E447" s="79" t="s">
        <v>145</v>
      </c>
      <c r="F447" s="79">
        <f t="shared" ref="F447:F486" si="27">IF(OR(E447="U16", E447="S16"),1,IF(E447="TS",6,2))</f>
        <v>1</v>
      </c>
      <c r="G447" s="386">
        <v>1</v>
      </c>
    </row>
    <row r="448" spans="1:7" ht="15.95" hidden="1" customHeight="1">
      <c r="A448" s="386">
        <f t="shared" ref="A448:A487" si="28">A447+(F447*G447)</f>
        <v>14201</v>
      </c>
      <c r="B448" s="65"/>
      <c r="C448" s="386"/>
      <c r="D448" s="386"/>
      <c r="E448" s="79" t="s">
        <v>145</v>
      </c>
      <c r="F448" s="79">
        <f t="shared" si="27"/>
        <v>1</v>
      </c>
      <c r="G448" s="386">
        <v>1</v>
      </c>
    </row>
    <row r="449" spans="1:9" ht="15.95" hidden="1" customHeight="1">
      <c r="A449" s="386">
        <f t="shared" si="28"/>
        <v>14202</v>
      </c>
      <c r="B449" s="65"/>
      <c r="C449" s="386"/>
      <c r="D449" s="386"/>
      <c r="E449" s="79" t="s">
        <v>145</v>
      </c>
      <c r="F449" s="79">
        <f t="shared" si="27"/>
        <v>1</v>
      </c>
      <c r="G449" s="386">
        <v>1</v>
      </c>
    </row>
    <row r="450" spans="1:9" ht="15.95" hidden="1" customHeight="1">
      <c r="A450" s="386">
        <f t="shared" si="28"/>
        <v>14203</v>
      </c>
      <c r="B450" s="65"/>
      <c r="C450" s="386"/>
      <c r="D450" s="386"/>
      <c r="E450" s="79" t="s">
        <v>145</v>
      </c>
      <c r="F450" s="79">
        <f t="shared" si="27"/>
        <v>1</v>
      </c>
      <c r="G450" s="386">
        <v>1</v>
      </c>
    </row>
    <row r="451" spans="1:9" ht="15.95" hidden="1" customHeight="1">
      <c r="A451" s="163">
        <f>A450+(F450*G450)</f>
        <v>14204</v>
      </c>
      <c r="B451" s="164"/>
      <c r="C451" s="543"/>
      <c r="D451" s="394"/>
      <c r="E451" s="163" t="s">
        <v>111</v>
      </c>
      <c r="F451" s="163">
        <f t="shared" si="27"/>
        <v>2</v>
      </c>
      <c r="G451" s="163">
        <v>1</v>
      </c>
      <c r="I451" s="397" t="s">
        <v>1642</v>
      </c>
    </row>
    <row r="452" spans="1:9" ht="15.95" hidden="1" customHeight="1">
      <c r="A452" s="163">
        <f>A451+(F451*G451)</f>
        <v>14206</v>
      </c>
      <c r="B452" s="164"/>
      <c r="C452" s="544"/>
      <c r="D452" s="395"/>
      <c r="E452" s="163" t="s">
        <v>145</v>
      </c>
      <c r="F452" s="163">
        <v>1</v>
      </c>
      <c r="G452" s="163">
        <v>1</v>
      </c>
    </row>
    <row r="453" spans="1:9" ht="15.95" hidden="1" customHeight="1">
      <c r="A453" s="163">
        <f>A452+(F452*G452)</f>
        <v>14207</v>
      </c>
      <c r="B453" s="164"/>
      <c r="C453" s="544"/>
      <c r="D453" s="395"/>
      <c r="E453" s="163" t="s">
        <v>145</v>
      </c>
      <c r="F453" s="163">
        <f t="shared" si="27"/>
        <v>1</v>
      </c>
      <c r="G453" s="163">
        <v>1</v>
      </c>
    </row>
    <row r="454" spans="1:9" ht="15.95" hidden="1" customHeight="1">
      <c r="A454" s="163">
        <f>A453+(F453*G453)</f>
        <v>14208</v>
      </c>
      <c r="B454" s="164"/>
      <c r="C454" s="544"/>
      <c r="D454" s="395"/>
      <c r="E454" s="163" t="s">
        <v>1521</v>
      </c>
      <c r="F454" s="163">
        <f>IF(OR(E454="U16", E454="S16"),1,IF(E454="TS",6,2))</f>
        <v>2</v>
      </c>
      <c r="G454" s="163">
        <v>1</v>
      </c>
    </row>
    <row r="455" spans="1:9" ht="15.95" hidden="1" customHeight="1">
      <c r="A455" s="163">
        <f>A454+(F454*G454)</f>
        <v>14210</v>
      </c>
      <c r="B455" s="164"/>
      <c r="C455" s="545"/>
      <c r="D455" s="396"/>
      <c r="E455" s="163" t="s">
        <v>1521</v>
      </c>
      <c r="F455" s="163">
        <f t="shared" si="27"/>
        <v>2</v>
      </c>
      <c r="G455" s="163">
        <v>1</v>
      </c>
    </row>
    <row r="456" spans="1:9" ht="15.95" hidden="1" customHeight="1">
      <c r="A456" s="386">
        <f t="shared" si="28"/>
        <v>14212</v>
      </c>
      <c r="B456" s="65"/>
      <c r="C456" s="386"/>
      <c r="D456" s="386"/>
      <c r="E456" s="79" t="s">
        <v>145</v>
      </c>
      <c r="F456" s="79">
        <f t="shared" si="27"/>
        <v>1</v>
      </c>
      <c r="G456" s="386">
        <v>8</v>
      </c>
    </row>
    <row r="457" spans="1:9" ht="15.95" hidden="1" customHeight="1">
      <c r="A457" s="386">
        <f t="shared" si="28"/>
        <v>14220</v>
      </c>
      <c r="B457" s="65"/>
      <c r="C457" s="386"/>
      <c r="D457" s="386"/>
      <c r="E457" s="79" t="s">
        <v>145</v>
      </c>
      <c r="F457" s="79">
        <f t="shared" si="27"/>
        <v>1</v>
      </c>
      <c r="G457" s="386">
        <v>8</v>
      </c>
    </row>
    <row r="458" spans="1:9" ht="15.95" hidden="1" customHeight="1">
      <c r="A458" s="386">
        <f t="shared" si="28"/>
        <v>14228</v>
      </c>
      <c r="B458" s="65"/>
      <c r="C458" s="386"/>
      <c r="D458" s="386"/>
      <c r="E458" s="79" t="s">
        <v>145</v>
      </c>
      <c r="F458" s="79">
        <f t="shared" si="27"/>
        <v>1</v>
      </c>
      <c r="G458" s="386">
        <v>8</v>
      </c>
    </row>
    <row r="459" spans="1:9" ht="15.95" hidden="1" customHeight="1">
      <c r="A459" s="386">
        <f t="shared" si="28"/>
        <v>14236</v>
      </c>
      <c r="B459" s="65"/>
      <c r="C459" s="386"/>
      <c r="D459" s="386"/>
      <c r="E459" s="79" t="s">
        <v>145</v>
      </c>
      <c r="F459" s="79">
        <f t="shared" si="27"/>
        <v>1</v>
      </c>
      <c r="G459" s="386">
        <v>8</v>
      </c>
    </row>
    <row r="460" spans="1:9" ht="15.95" hidden="1" customHeight="1">
      <c r="A460" s="386">
        <f t="shared" si="28"/>
        <v>14244</v>
      </c>
      <c r="B460" s="65"/>
      <c r="C460" s="386"/>
      <c r="D460" s="386"/>
      <c r="E460" s="79" t="s">
        <v>145</v>
      </c>
      <c r="F460" s="79">
        <f t="shared" si="27"/>
        <v>1</v>
      </c>
      <c r="G460" s="386">
        <v>8</v>
      </c>
    </row>
    <row r="461" spans="1:9" ht="15.95" hidden="1" customHeight="1">
      <c r="A461" s="386">
        <f t="shared" si="28"/>
        <v>14252</v>
      </c>
      <c r="B461" s="65"/>
      <c r="C461" s="386"/>
      <c r="D461" s="386"/>
      <c r="E461" s="79" t="s">
        <v>145</v>
      </c>
      <c r="F461" s="79">
        <f t="shared" si="27"/>
        <v>1</v>
      </c>
      <c r="G461" s="386">
        <v>8</v>
      </c>
    </row>
    <row r="462" spans="1:9" ht="15.95" hidden="1" customHeight="1">
      <c r="A462" s="386">
        <f t="shared" si="28"/>
        <v>14260</v>
      </c>
      <c r="B462" s="65"/>
      <c r="C462" s="386"/>
      <c r="D462" s="386"/>
      <c r="E462" s="79" t="s">
        <v>145</v>
      </c>
      <c r="F462" s="79">
        <f t="shared" si="27"/>
        <v>1</v>
      </c>
      <c r="G462" s="386">
        <v>8</v>
      </c>
    </row>
    <row r="463" spans="1:9" ht="15.95" hidden="1" customHeight="1">
      <c r="A463" s="386">
        <f t="shared" si="28"/>
        <v>14268</v>
      </c>
      <c r="B463" s="65"/>
      <c r="C463" s="386"/>
      <c r="D463" s="386"/>
      <c r="E463" s="79" t="s">
        <v>145</v>
      </c>
      <c r="F463" s="79">
        <f t="shared" si="27"/>
        <v>1</v>
      </c>
      <c r="G463" s="386">
        <v>8</v>
      </c>
    </row>
    <row r="464" spans="1:9" ht="15.95" hidden="1" customHeight="1">
      <c r="A464" s="386">
        <f t="shared" si="28"/>
        <v>14276</v>
      </c>
      <c r="B464" s="65"/>
      <c r="C464" s="386"/>
      <c r="D464" s="386"/>
      <c r="E464" s="79" t="s">
        <v>145</v>
      </c>
      <c r="F464" s="79">
        <f t="shared" si="27"/>
        <v>1</v>
      </c>
      <c r="G464" s="386">
        <v>8</v>
      </c>
    </row>
    <row r="465" spans="1:7" ht="15.95" hidden="1" customHeight="1">
      <c r="A465" s="386">
        <f t="shared" si="28"/>
        <v>14284</v>
      </c>
      <c r="B465" s="65"/>
      <c r="C465" s="386"/>
      <c r="D465" s="386"/>
      <c r="E465" s="79" t="s">
        <v>145</v>
      </c>
      <c r="F465" s="79">
        <f t="shared" si="27"/>
        <v>1</v>
      </c>
      <c r="G465" s="386">
        <v>8</v>
      </c>
    </row>
    <row r="466" spans="1:7" ht="15.95" hidden="1" customHeight="1">
      <c r="A466" s="386">
        <f t="shared" si="28"/>
        <v>14292</v>
      </c>
      <c r="B466" s="65"/>
      <c r="C466" s="386"/>
      <c r="D466" s="386"/>
      <c r="E466" s="79" t="s">
        <v>145</v>
      </c>
      <c r="F466" s="79">
        <f t="shared" si="27"/>
        <v>1</v>
      </c>
      <c r="G466" s="386">
        <v>8</v>
      </c>
    </row>
    <row r="467" spans="1:7" ht="15.95" hidden="1" customHeight="1">
      <c r="A467" s="386">
        <f t="shared" si="28"/>
        <v>14300</v>
      </c>
      <c r="B467" s="65"/>
      <c r="C467" s="386"/>
      <c r="D467" s="386"/>
      <c r="E467" s="79" t="s">
        <v>145</v>
      </c>
      <c r="F467" s="79">
        <f t="shared" si="27"/>
        <v>1</v>
      </c>
      <c r="G467" s="386">
        <v>8</v>
      </c>
    </row>
    <row r="468" spans="1:7" ht="15.95" hidden="1" customHeight="1">
      <c r="A468" s="386">
        <f t="shared" si="28"/>
        <v>14308</v>
      </c>
      <c r="B468" s="65"/>
      <c r="C468" s="386"/>
      <c r="D468" s="386"/>
      <c r="E468" s="79" t="s">
        <v>145</v>
      </c>
      <c r="F468" s="79">
        <f t="shared" si="27"/>
        <v>1</v>
      </c>
      <c r="G468" s="386">
        <v>8</v>
      </c>
    </row>
    <row r="469" spans="1:7" ht="15.95" hidden="1" customHeight="1">
      <c r="A469" s="386">
        <f t="shared" si="28"/>
        <v>14316</v>
      </c>
      <c r="B469" s="65"/>
      <c r="C469" s="386"/>
      <c r="D469" s="386"/>
      <c r="E469" s="79" t="s">
        <v>145</v>
      </c>
      <c r="F469" s="79">
        <f t="shared" si="27"/>
        <v>1</v>
      </c>
      <c r="G469" s="386">
        <v>8</v>
      </c>
    </row>
    <row r="470" spans="1:7" ht="15.95" hidden="1" customHeight="1">
      <c r="A470" s="386">
        <f t="shared" si="28"/>
        <v>14324</v>
      </c>
      <c r="B470" s="65"/>
      <c r="C470" s="386"/>
      <c r="D470" s="386"/>
      <c r="E470" s="79" t="s">
        <v>145</v>
      </c>
      <c r="F470" s="79">
        <f t="shared" si="27"/>
        <v>1</v>
      </c>
      <c r="G470" s="386">
        <v>8</v>
      </c>
    </row>
    <row r="471" spans="1:7" ht="15.95" hidden="1" customHeight="1">
      <c r="A471" s="386">
        <f t="shared" si="28"/>
        <v>14332</v>
      </c>
      <c r="B471" s="65"/>
      <c r="C471" s="386"/>
      <c r="D471" s="386"/>
      <c r="E471" s="79" t="s">
        <v>145</v>
      </c>
      <c r="F471" s="79">
        <f t="shared" si="27"/>
        <v>1</v>
      </c>
      <c r="G471" s="386">
        <v>8</v>
      </c>
    </row>
    <row r="472" spans="1:7" ht="15.95" hidden="1" customHeight="1">
      <c r="A472" s="386">
        <f t="shared" si="28"/>
        <v>14340</v>
      </c>
      <c r="B472" s="65"/>
      <c r="C472" s="386"/>
      <c r="D472" s="386"/>
      <c r="E472" s="79" t="s">
        <v>145</v>
      </c>
      <c r="F472" s="79">
        <f t="shared" si="27"/>
        <v>1</v>
      </c>
      <c r="G472" s="386">
        <v>8</v>
      </c>
    </row>
    <row r="473" spans="1:7" ht="15.95" hidden="1" customHeight="1">
      <c r="A473" s="386">
        <f t="shared" si="28"/>
        <v>14348</v>
      </c>
      <c r="B473" s="65"/>
      <c r="C473" s="386"/>
      <c r="D473" s="386"/>
      <c r="E473" s="79" t="s">
        <v>145</v>
      </c>
      <c r="F473" s="79">
        <f t="shared" si="27"/>
        <v>1</v>
      </c>
      <c r="G473" s="386">
        <v>8</v>
      </c>
    </row>
    <row r="474" spans="1:7" ht="15.95" hidden="1" customHeight="1">
      <c r="A474" s="386">
        <f t="shared" si="28"/>
        <v>14356</v>
      </c>
      <c r="B474" s="65"/>
      <c r="C474" s="386"/>
      <c r="D474" s="386"/>
      <c r="E474" s="79" t="s">
        <v>145</v>
      </c>
      <c r="F474" s="79">
        <f t="shared" si="27"/>
        <v>1</v>
      </c>
      <c r="G474" s="386">
        <v>8</v>
      </c>
    </row>
    <row r="475" spans="1:7" ht="15.95" hidden="1" customHeight="1">
      <c r="A475" s="386">
        <f t="shared" si="28"/>
        <v>14364</v>
      </c>
      <c r="B475" s="65"/>
      <c r="C475" s="386"/>
      <c r="D475" s="386"/>
      <c r="E475" s="79" t="s">
        <v>145</v>
      </c>
      <c r="F475" s="79">
        <f t="shared" si="27"/>
        <v>1</v>
      </c>
      <c r="G475" s="386">
        <v>8</v>
      </c>
    </row>
    <row r="476" spans="1:7" ht="15.95" hidden="1" customHeight="1">
      <c r="A476" s="386">
        <f t="shared" si="28"/>
        <v>14372</v>
      </c>
      <c r="B476" s="65"/>
      <c r="C476" s="386"/>
      <c r="D476" s="386"/>
      <c r="E476" s="79" t="s">
        <v>145</v>
      </c>
      <c r="F476" s="79">
        <f t="shared" si="27"/>
        <v>1</v>
      </c>
      <c r="G476" s="386">
        <v>8</v>
      </c>
    </row>
    <row r="477" spans="1:7" ht="15.95" hidden="1" customHeight="1">
      <c r="A477" s="386">
        <f t="shared" si="28"/>
        <v>14380</v>
      </c>
      <c r="B477" s="65"/>
      <c r="C477" s="386"/>
      <c r="D477" s="386"/>
      <c r="E477" s="79" t="s">
        <v>145</v>
      </c>
      <c r="F477" s="79">
        <f t="shared" si="27"/>
        <v>1</v>
      </c>
      <c r="G477" s="386">
        <v>8</v>
      </c>
    </row>
    <row r="478" spans="1:7" ht="15.95" hidden="1" customHeight="1">
      <c r="A478" s="386">
        <f t="shared" si="28"/>
        <v>14388</v>
      </c>
      <c r="B478" s="65"/>
      <c r="C478" s="386"/>
      <c r="D478" s="386"/>
      <c r="E478" s="79" t="s">
        <v>145</v>
      </c>
      <c r="F478" s="79">
        <f t="shared" si="27"/>
        <v>1</v>
      </c>
      <c r="G478" s="386">
        <v>8</v>
      </c>
    </row>
    <row r="479" spans="1:7" ht="15.95" hidden="1" customHeight="1">
      <c r="A479" s="386">
        <f t="shared" si="28"/>
        <v>14396</v>
      </c>
      <c r="B479" s="65"/>
      <c r="C479" s="386"/>
      <c r="D479" s="386"/>
      <c r="E479" s="79" t="s">
        <v>145</v>
      </c>
      <c r="F479" s="79">
        <f t="shared" si="27"/>
        <v>1</v>
      </c>
      <c r="G479" s="386">
        <v>8</v>
      </c>
    </row>
    <row r="480" spans="1:7" ht="15.95" hidden="1" customHeight="1">
      <c r="A480" s="386">
        <f t="shared" si="28"/>
        <v>14404</v>
      </c>
      <c r="B480" s="65"/>
      <c r="C480" s="386"/>
      <c r="D480" s="386"/>
      <c r="E480" s="79" t="s">
        <v>145</v>
      </c>
      <c r="F480" s="79">
        <f t="shared" si="27"/>
        <v>1</v>
      </c>
      <c r="G480" s="386">
        <v>8</v>
      </c>
    </row>
    <row r="481" spans="1:8" ht="15.95" hidden="1" customHeight="1">
      <c r="A481" s="386">
        <f t="shared" si="28"/>
        <v>14412</v>
      </c>
      <c r="B481" s="65"/>
      <c r="C481" s="386"/>
      <c r="D481" s="386"/>
      <c r="E481" s="79" t="s">
        <v>145</v>
      </c>
      <c r="F481" s="79">
        <f t="shared" si="27"/>
        <v>1</v>
      </c>
      <c r="G481" s="386">
        <v>8</v>
      </c>
    </row>
    <row r="482" spans="1:8" ht="15.95" hidden="1" customHeight="1">
      <c r="A482" s="386">
        <f t="shared" si="28"/>
        <v>14420</v>
      </c>
      <c r="B482" s="65"/>
      <c r="C482" s="386"/>
      <c r="D482" s="386"/>
      <c r="E482" s="79" t="s">
        <v>145</v>
      </c>
      <c r="F482" s="79">
        <f t="shared" si="27"/>
        <v>1</v>
      </c>
      <c r="G482" s="386">
        <v>8</v>
      </c>
    </row>
    <row r="483" spans="1:8" ht="15.95" hidden="1" customHeight="1">
      <c r="A483" s="386">
        <f t="shared" si="28"/>
        <v>14428</v>
      </c>
      <c r="B483" s="65"/>
      <c r="C483" s="386"/>
      <c r="D483" s="386"/>
      <c r="E483" s="79" t="s">
        <v>145</v>
      </c>
      <c r="F483" s="79">
        <f t="shared" si="27"/>
        <v>1</v>
      </c>
      <c r="G483" s="386">
        <v>8</v>
      </c>
    </row>
    <row r="484" spans="1:8" ht="15.95" hidden="1" customHeight="1">
      <c r="A484" s="386">
        <f t="shared" si="28"/>
        <v>14436</v>
      </c>
      <c r="B484" s="65"/>
      <c r="C484" s="386"/>
      <c r="D484" s="386"/>
      <c r="E484" s="79" t="s">
        <v>145</v>
      </c>
      <c r="F484" s="79">
        <f t="shared" si="27"/>
        <v>1</v>
      </c>
      <c r="G484" s="386">
        <v>8</v>
      </c>
    </row>
    <row r="485" spans="1:8" ht="15.95" hidden="1" customHeight="1">
      <c r="A485" s="386">
        <f t="shared" si="28"/>
        <v>14444</v>
      </c>
      <c r="B485" s="65"/>
      <c r="C485" s="386"/>
      <c r="D485" s="386"/>
      <c r="E485" s="79" t="s">
        <v>145</v>
      </c>
      <c r="F485" s="79">
        <f t="shared" si="27"/>
        <v>1</v>
      </c>
      <c r="G485" s="386">
        <v>8</v>
      </c>
    </row>
    <row r="486" spans="1:8" ht="15.95" hidden="1" customHeight="1">
      <c r="A486" s="386">
        <f t="shared" si="28"/>
        <v>14452</v>
      </c>
      <c r="B486" s="65"/>
      <c r="C486" s="386"/>
      <c r="D486" s="386"/>
      <c r="E486" s="79" t="s">
        <v>145</v>
      </c>
      <c r="F486" s="79">
        <f t="shared" si="27"/>
        <v>1</v>
      </c>
      <c r="G486" s="386">
        <v>8</v>
      </c>
    </row>
    <row r="487" spans="1:8" ht="15.95" hidden="1" customHeight="1" thickBot="1">
      <c r="A487" s="386">
        <f t="shared" si="28"/>
        <v>14460</v>
      </c>
      <c r="B487" s="65"/>
      <c r="C487" s="386"/>
      <c r="D487" s="386"/>
      <c r="E487" s="79" t="s">
        <v>145</v>
      </c>
      <c r="F487" s="79">
        <f>IF(OR(E487="U16", E487="S16"),1,IF(E487="TS",6,2))</f>
        <v>1</v>
      </c>
      <c r="G487" s="386">
        <v>40</v>
      </c>
    </row>
    <row r="488" spans="1:8" ht="15.95" customHeight="1">
      <c r="A488" s="503" t="s">
        <v>1758</v>
      </c>
      <c r="B488" s="504"/>
      <c r="C488" s="504"/>
      <c r="D488" s="504"/>
      <c r="E488" s="504"/>
      <c r="F488" s="504"/>
      <c r="G488" s="505"/>
    </row>
    <row r="489" spans="1:8" ht="15.95" customHeight="1">
      <c r="A489" s="161">
        <f>A487+(F487*G487)</f>
        <v>14500</v>
      </c>
      <c r="B489" s="65" t="s">
        <v>820</v>
      </c>
      <c r="C489" s="386"/>
      <c r="D489" s="386"/>
      <c r="E489" s="79" t="s">
        <v>145</v>
      </c>
      <c r="F489" s="79">
        <f>IF(OR(E489="U16", E489="S16"),1,IF(E489="TS",6,2))</f>
        <v>1</v>
      </c>
      <c r="G489" s="415">
        <v>1</v>
      </c>
      <c r="H489" s="60">
        <v>4500</v>
      </c>
    </row>
    <row r="490" spans="1:8" ht="15.95" customHeight="1">
      <c r="A490" s="161">
        <f>A489+(F489*G489)</f>
        <v>14501</v>
      </c>
      <c r="B490" s="65" t="s">
        <v>821</v>
      </c>
      <c r="C490" s="386"/>
      <c r="D490" s="386"/>
      <c r="E490" s="79" t="s">
        <v>145</v>
      </c>
      <c r="F490" s="79">
        <f>IF(OR(E490="U16", E490="S16"),1,IF(E490="TS",6,2))</f>
        <v>1</v>
      </c>
      <c r="G490" s="415">
        <v>1</v>
      </c>
    </row>
    <row r="491" spans="1:8" ht="15.95" customHeight="1">
      <c r="A491" s="161">
        <f>A490+(F490*G490)</f>
        <v>14502</v>
      </c>
      <c r="B491" s="65" t="s">
        <v>822</v>
      </c>
      <c r="C491" s="386"/>
      <c r="D491" s="386"/>
      <c r="E491" s="79" t="s">
        <v>145</v>
      </c>
      <c r="F491" s="79">
        <f>IF(OR(E491="U16", E491="S16"),1,IF(E491="TS",6,2))</f>
        <v>1</v>
      </c>
      <c r="G491" s="415">
        <v>1</v>
      </c>
    </row>
    <row r="492" spans="1:8" ht="15.95" customHeight="1">
      <c r="A492" s="161">
        <f>A491+(F491*G491)</f>
        <v>14503</v>
      </c>
      <c r="B492" s="65"/>
      <c r="C492" s="386"/>
      <c r="D492" s="386"/>
      <c r="E492" s="79" t="s">
        <v>145</v>
      </c>
      <c r="F492" s="79">
        <f>IF(OR(E492="U16", E492="S16"),1,IF(E492="TS",6,2))</f>
        <v>1</v>
      </c>
      <c r="G492" s="415">
        <v>1</v>
      </c>
    </row>
    <row r="493" spans="1:8" ht="15.95" customHeight="1">
      <c r="A493" s="483" t="s">
        <v>933</v>
      </c>
      <c r="B493" s="484"/>
      <c r="C493" s="484"/>
      <c r="D493" s="484"/>
      <c r="E493" s="484"/>
      <c r="F493" s="484"/>
      <c r="G493" s="485"/>
    </row>
    <row r="494" spans="1:8" ht="15.95" customHeight="1">
      <c r="A494" s="165">
        <f>A492+(F492*G492)</f>
        <v>14504</v>
      </c>
      <c r="B494" s="166" t="s">
        <v>819</v>
      </c>
      <c r="C494" s="393"/>
      <c r="D494" s="393"/>
      <c r="E494" s="393" t="s">
        <v>111</v>
      </c>
      <c r="F494" s="393">
        <f t="shared" ref="F494:F531" si="29">IF(OR(E494="U16", E494="S16"),1,IF(E494="TS",6,2))</f>
        <v>2</v>
      </c>
      <c r="G494" s="168">
        <v>1</v>
      </c>
    </row>
    <row r="495" spans="1:8" ht="15.95" customHeight="1">
      <c r="A495" s="165">
        <f t="shared" ref="A495:A533" si="30">A494+(F494*G494)</f>
        <v>14506</v>
      </c>
      <c r="B495" s="166" t="s">
        <v>1526</v>
      </c>
      <c r="C495" s="393"/>
      <c r="D495" s="393"/>
      <c r="E495" s="393" t="s">
        <v>145</v>
      </c>
      <c r="F495" s="393">
        <f t="shared" si="29"/>
        <v>1</v>
      </c>
      <c r="G495" s="168">
        <v>1</v>
      </c>
    </row>
    <row r="496" spans="1:8" ht="15.95" customHeight="1">
      <c r="A496" s="165">
        <f t="shared" si="30"/>
        <v>14507</v>
      </c>
      <c r="B496" s="166" t="s">
        <v>1527</v>
      </c>
      <c r="C496" s="393"/>
      <c r="D496" s="393"/>
      <c r="E496" s="393" t="s">
        <v>145</v>
      </c>
      <c r="F496" s="393">
        <f t="shared" si="29"/>
        <v>1</v>
      </c>
      <c r="G496" s="168">
        <v>1</v>
      </c>
      <c r="H496" s="60" t="s">
        <v>41</v>
      </c>
    </row>
    <row r="497" spans="1:9" ht="147" customHeight="1">
      <c r="A497" s="165">
        <f t="shared" si="30"/>
        <v>14508</v>
      </c>
      <c r="B497" s="166" t="s">
        <v>760</v>
      </c>
      <c r="C497" s="166" t="s">
        <v>2274</v>
      </c>
      <c r="D497" s="166"/>
      <c r="E497" s="393" t="s">
        <v>145</v>
      </c>
      <c r="F497" s="393">
        <f t="shared" si="29"/>
        <v>1</v>
      </c>
      <c r="G497" s="168">
        <v>1</v>
      </c>
    </row>
    <row r="498" spans="1:9" ht="15.95" customHeight="1">
      <c r="A498" s="165">
        <f t="shared" si="30"/>
        <v>14509</v>
      </c>
      <c r="B498" s="169" t="s">
        <v>1524</v>
      </c>
      <c r="C498" s="393"/>
      <c r="D498" s="393"/>
      <c r="E498" s="393" t="s">
        <v>145</v>
      </c>
      <c r="F498" s="393">
        <f t="shared" si="29"/>
        <v>1</v>
      </c>
      <c r="G498" s="168">
        <v>1</v>
      </c>
    </row>
    <row r="499" spans="1:9" ht="15.95" customHeight="1">
      <c r="A499" s="165">
        <f t="shared" si="30"/>
        <v>14510</v>
      </c>
      <c r="B499" s="166" t="s">
        <v>1525</v>
      </c>
      <c r="C499" s="393"/>
      <c r="D499" s="393"/>
      <c r="E499" s="393" t="s">
        <v>1521</v>
      </c>
      <c r="F499" s="393">
        <f t="shared" si="29"/>
        <v>2</v>
      </c>
      <c r="G499" s="168">
        <v>1</v>
      </c>
    </row>
    <row r="500" spans="1:9" ht="15.95" customHeight="1">
      <c r="A500" s="165">
        <f t="shared" si="30"/>
        <v>14512</v>
      </c>
      <c r="B500" s="166" t="s">
        <v>823</v>
      </c>
      <c r="C500" s="393"/>
      <c r="D500" s="393"/>
      <c r="E500" s="393" t="s">
        <v>1521</v>
      </c>
      <c r="F500" s="393">
        <f t="shared" si="29"/>
        <v>2</v>
      </c>
      <c r="G500" s="168">
        <v>1</v>
      </c>
    </row>
    <row r="501" spans="1:9" ht="15.95" customHeight="1">
      <c r="A501" s="165">
        <f t="shared" si="30"/>
        <v>14514</v>
      </c>
      <c r="B501" s="166" t="s">
        <v>824</v>
      </c>
      <c r="C501" s="393"/>
      <c r="D501" s="393"/>
      <c r="E501" s="393" t="s">
        <v>1521</v>
      </c>
      <c r="F501" s="393">
        <f t="shared" si="29"/>
        <v>2</v>
      </c>
      <c r="G501" s="168">
        <v>1</v>
      </c>
      <c r="H501" s="60" t="s">
        <v>479</v>
      </c>
    </row>
    <row r="502" spans="1:9" ht="15.75" customHeight="1">
      <c r="A502" s="96">
        <f t="shared" si="30"/>
        <v>14516</v>
      </c>
      <c r="B502" s="65" t="s">
        <v>825</v>
      </c>
      <c r="C502" s="386"/>
      <c r="D502" s="386"/>
      <c r="E502" s="79" t="s">
        <v>145</v>
      </c>
      <c r="F502" s="79">
        <f t="shared" si="29"/>
        <v>1</v>
      </c>
      <c r="G502" s="415">
        <v>12</v>
      </c>
    </row>
    <row r="503" spans="1:9" ht="15.95" customHeight="1">
      <c r="A503" s="96">
        <f t="shared" si="30"/>
        <v>14528</v>
      </c>
      <c r="B503" s="65" t="s">
        <v>826</v>
      </c>
      <c r="C503" s="386"/>
      <c r="D503" s="386"/>
      <c r="E503" s="79" t="s">
        <v>145</v>
      </c>
      <c r="F503" s="79">
        <f t="shared" si="29"/>
        <v>1</v>
      </c>
      <c r="G503" s="415">
        <v>12</v>
      </c>
    </row>
    <row r="504" spans="1:9" ht="15.95" customHeight="1">
      <c r="A504" s="96">
        <f t="shared" si="30"/>
        <v>14540</v>
      </c>
      <c r="B504" s="65" t="s">
        <v>827</v>
      </c>
      <c r="C504" s="386"/>
      <c r="D504" s="386"/>
      <c r="E504" s="79" t="s">
        <v>145</v>
      </c>
      <c r="F504" s="79">
        <f t="shared" si="29"/>
        <v>1</v>
      </c>
      <c r="G504" s="415">
        <v>12</v>
      </c>
    </row>
    <row r="505" spans="1:9" ht="15.95" customHeight="1">
      <c r="A505" s="96">
        <f t="shared" si="30"/>
        <v>14552</v>
      </c>
      <c r="B505" s="65" t="s">
        <v>828</v>
      </c>
      <c r="C505" s="386"/>
      <c r="D505" s="386"/>
      <c r="E505" s="79" t="s">
        <v>145</v>
      </c>
      <c r="F505" s="79">
        <f t="shared" si="29"/>
        <v>1</v>
      </c>
      <c r="G505" s="415">
        <v>12</v>
      </c>
    </row>
    <row r="506" spans="1:9" customFormat="1" ht="16.5">
      <c r="A506" s="96">
        <f t="shared" si="30"/>
        <v>14564</v>
      </c>
      <c r="B506" s="65" t="s">
        <v>829</v>
      </c>
      <c r="C506" s="386"/>
      <c r="D506" s="386"/>
      <c r="E506" s="79" t="s">
        <v>145</v>
      </c>
      <c r="F506" s="79">
        <f t="shared" si="29"/>
        <v>1</v>
      </c>
      <c r="G506" s="415">
        <v>12</v>
      </c>
      <c r="H506" s="26"/>
      <c r="I506" s="136"/>
    </row>
    <row r="507" spans="1:9" customFormat="1" ht="16.5" customHeight="1">
      <c r="A507" s="96">
        <f t="shared" si="30"/>
        <v>14576</v>
      </c>
      <c r="B507" s="65" t="s">
        <v>830</v>
      </c>
      <c r="C507" s="386"/>
      <c r="D507" s="386"/>
      <c r="E507" s="79" t="s">
        <v>145</v>
      </c>
      <c r="F507" s="79">
        <f t="shared" si="29"/>
        <v>1</v>
      </c>
      <c r="G507" s="415">
        <v>12</v>
      </c>
      <c r="H507" s="26"/>
      <c r="I507" s="136"/>
    </row>
    <row r="508" spans="1:9" customFormat="1" ht="16.5">
      <c r="A508" s="96">
        <f t="shared" si="30"/>
        <v>14588</v>
      </c>
      <c r="B508" s="65" t="s">
        <v>831</v>
      </c>
      <c r="C508" s="386"/>
      <c r="D508" s="386"/>
      <c r="E508" s="79" t="s">
        <v>145</v>
      </c>
      <c r="F508" s="79">
        <f t="shared" si="29"/>
        <v>1</v>
      </c>
      <c r="G508" s="415">
        <v>12</v>
      </c>
      <c r="H508" s="26"/>
      <c r="I508" s="136"/>
    </row>
    <row r="509" spans="1:9" customFormat="1" ht="16.5">
      <c r="A509" s="96">
        <f t="shared" si="30"/>
        <v>14600</v>
      </c>
      <c r="B509" s="65" t="s">
        <v>832</v>
      </c>
      <c r="C509" s="386"/>
      <c r="D509" s="386"/>
      <c r="E509" s="79" t="s">
        <v>145</v>
      </c>
      <c r="F509" s="79">
        <f t="shared" si="29"/>
        <v>1</v>
      </c>
      <c r="G509" s="415">
        <v>12</v>
      </c>
      <c r="H509" s="26"/>
      <c r="I509" s="136"/>
    </row>
    <row r="510" spans="1:9" customFormat="1" ht="16.5">
      <c r="A510" s="96">
        <f t="shared" si="30"/>
        <v>14612</v>
      </c>
      <c r="B510" s="65" t="s">
        <v>833</v>
      </c>
      <c r="C510" s="386"/>
      <c r="D510" s="386"/>
      <c r="E510" s="79" t="s">
        <v>145</v>
      </c>
      <c r="F510" s="79">
        <f t="shared" si="29"/>
        <v>1</v>
      </c>
      <c r="G510" s="415">
        <v>12</v>
      </c>
      <c r="H510" s="26"/>
      <c r="I510" s="136"/>
    </row>
    <row r="511" spans="1:9" customFormat="1" ht="16.5">
      <c r="A511" s="96">
        <f t="shared" si="30"/>
        <v>14624</v>
      </c>
      <c r="B511" s="65" t="s">
        <v>834</v>
      </c>
      <c r="C511" s="386"/>
      <c r="D511" s="386"/>
      <c r="E511" s="79" t="s">
        <v>145</v>
      </c>
      <c r="F511" s="79">
        <f t="shared" si="29"/>
        <v>1</v>
      </c>
      <c r="G511" s="415">
        <v>12</v>
      </c>
      <c r="H511" s="26"/>
      <c r="I511" s="136"/>
    </row>
    <row r="512" spans="1:9" customFormat="1" ht="16.5">
      <c r="A512" s="96">
        <f t="shared" si="30"/>
        <v>14636</v>
      </c>
      <c r="B512" s="65" t="s">
        <v>835</v>
      </c>
      <c r="C512" s="386"/>
      <c r="D512" s="386"/>
      <c r="E512" s="79" t="s">
        <v>145</v>
      </c>
      <c r="F512" s="79">
        <f t="shared" si="29"/>
        <v>1</v>
      </c>
      <c r="G512" s="415">
        <v>12</v>
      </c>
      <c r="H512" s="26"/>
      <c r="I512" s="136"/>
    </row>
    <row r="513" spans="1:9" customFormat="1" ht="16.5">
      <c r="A513" s="96">
        <f t="shared" si="30"/>
        <v>14648</v>
      </c>
      <c r="B513" s="65" t="s">
        <v>836</v>
      </c>
      <c r="C513" s="386"/>
      <c r="D513" s="386"/>
      <c r="E513" s="79" t="s">
        <v>145</v>
      </c>
      <c r="F513" s="79">
        <f t="shared" si="29"/>
        <v>1</v>
      </c>
      <c r="G513" s="415">
        <v>12</v>
      </c>
      <c r="H513" s="26"/>
      <c r="I513" s="136"/>
    </row>
    <row r="514" spans="1:9" customFormat="1" ht="16.5">
      <c r="A514" s="96">
        <f t="shared" si="30"/>
        <v>14660</v>
      </c>
      <c r="B514" s="65" t="s">
        <v>837</v>
      </c>
      <c r="C514" s="386"/>
      <c r="D514" s="386"/>
      <c r="E514" s="79" t="s">
        <v>145</v>
      </c>
      <c r="F514" s="79">
        <f t="shared" si="29"/>
        <v>1</v>
      </c>
      <c r="G514" s="415">
        <v>12</v>
      </c>
      <c r="H514" s="26"/>
      <c r="I514" s="136"/>
    </row>
    <row r="515" spans="1:9" customFormat="1" ht="16.5">
      <c r="A515" s="96">
        <f t="shared" si="30"/>
        <v>14672</v>
      </c>
      <c r="B515" s="65" t="s">
        <v>838</v>
      </c>
      <c r="C515" s="386"/>
      <c r="D515" s="386"/>
      <c r="E515" s="79" t="s">
        <v>145</v>
      </c>
      <c r="F515" s="79">
        <f t="shared" si="29"/>
        <v>1</v>
      </c>
      <c r="G515" s="415">
        <v>12</v>
      </c>
      <c r="H515" s="26"/>
      <c r="I515" s="136"/>
    </row>
    <row r="516" spans="1:9" customFormat="1" ht="16.5">
      <c r="A516" s="96">
        <f t="shared" si="30"/>
        <v>14684</v>
      </c>
      <c r="B516" s="65" t="s">
        <v>839</v>
      </c>
      <c r="C516" s="386"/>
      <c r="D516" s="386"/>
      <c r="E516" s="79" t="s">
        <v>145</v>
      </c>
      <c r="F516" s="79">
        <f t="shared" si="29"/>
        <v>1</v>
      </c>
      <c r="G516" s="415">
        <v>12</v>
      </c>
      <c r="H516" s="26"/>
      <c r="I516" s="136"/>
    </row>
    <row r="517" spans="1:9" ht="15.95" customHeight="1">
      <c r="A517" s="96">
        <f t="shared" si="30"/>
        <v>14696</v>
      </c>
      <c r="B517" s="65" t="s">
        <v>840</v>
      </c>
      <c r="C517" s="386"/>
      <c r="D517" s="386"/>
      <c r="E517" s="79" t="s">
        <v>145</v>
      </c>
      <c r="F517" s="79">
        <f t="shared" si="29"/>
        <v>1</v>
      </c>
      <c r="G517" s="415">
        <v>12</v>
      </c>
    </row>
    <row r="518" spans="1:9" customFormat="1" ht="16.5">
      <c r="A518" s="96">
        <f t="shared" si="30"/>
        <v>14708</v>
      </c>
      <c r="B518" s="65" t="s">
        <v>841</v>
      </c>
      <c r="C518" s="386"/>
      <c r="D518" s="386"/>
      <c r="E518" s="79" t="s">
        <v>145</v>
      </c>
      <c r="F518" s="79">
        <f t="shared" si="29"/>
        <v>1</v>
      </c>
      <c r="G518" s="415">
        <v>12</v>
      </c>
      <c r="H518" s="26"/>
      <c r="I518" s="136"/>
    </row>
    <row r="519" spans="1:9" customFormat="1" ht="16.5" customHeight="1">
      <c r="A519" s="96">
        <f t="shared" si="30"/>
        <v>14720</v>
      </c>
      <c r="B519" s="65" t="s">
        <v>842</v>
      </c>
      <c r="C519" s="386"/>
      <c r="D519" s="386"/>
      <c r="E519" s="79" t="s">
        <v>145</v>
      </c>
      <c r="F519" s="79">
        <f t="shared" si="29"/>
        <v>1</v>
      </c>
      <c r="G519" s="415">
        <v>12</v>
      </c>
      <c r="H519" s="26"/>
      <c r="I519" s="136"/>
    </row>
    <row r="520" spans="1:9" customFormat="1" ht="16.5">
      <c r="A520" s="96">
        <f t="shared" si="30"/>
        <v>14732</v>
      </c>
      <c r="B520" s="65" t="s">
        <v>843</v>
      </c>
      <c r="C520" s="386"/>
      <c r="D520" s="386"/>
      <c r="E520" s="79" t="s">
        <v>145</v>
      </c>
      <c r="F520" s="79">
        <f t="shared" si="29"/>
        <v>1</v>
      </c>
      <c r="G520" s="415">
        <v>12</v>
      </c>
      <c r="H520" s="26"/>
      <c r="I520" s="136"/>
    </row>
    <row r="521" spans="1:9" customFormat="1" ht="16.5">
      <c r="A521" s="96">
        <f t="shared" si="30"/>
        <v>14744</v>
      </c>
      <c r="B521" s="65" t="s">
        <v>844</v>
      </c>
      <c r="C521" s="386"/>
      <c r="D521" s="386"/>
      <c r="E521" s="79" t="s">
        <v>145</v>
      </c>
      <c r="F521" s="79">
        <f t="shared" si="29"/>
        <v>1</v>
      </c>
      <c r="G521" s="415">
        <v>12</v>
      </c>
      <c r="H521" s="26"/>
      <c r="I521" s="136"/>
    </row>
    <row r="522" spans="1:9" customFormat="1" ht="16.5">
      <c r="A522" s="96">
        <f t="shared" si="30"/>
        <v>14756</v>
      </c>
      <c r="B522" s="65" t="s">
        <v>845</v>
      </c>
      <c r="C522" s="386"/>
      <c r="D522" s="386"/>
      <c r="E522" s="79" t="s">
        <v>145</v>
      </c>
      <c r="F522" s="79">
        <f t="shared" si="29"/>
        <v>1</v>
      </c>
      <c r="G522" s="415">
        <v>12</v>
      </c>
      <c r="H522" s="26"/>
      <c r="I522" s="136"/>
    </row>
    <row r="523" spans="1:9" customFormat="1" ht="16.5">
      <c r="A523" s="96">
        <f t="shared" si="30"/>
        <v>14768</v>
      </c>
      <c r="B523" s="65" t="s">
        <v>846</v>
      </c>
      <c r="C523" s="386"/>
      <c r="D523" s="386"/>
      <c r="E523" s="79" t="s">
        <v>145</v>
      </c>
      <c r="F523" s="79">
        <f t="shared" si="29"/>
        <v>1</v>
      </c>
      <c r="G523" s="415">
        <v>12</v>
      </c>
      <c r="H523" s="26"/>
      <c r="I523" s="136"/>
    </row>
    <row r="524" spans="1:9" customFormat="1" ht="16.5">
      <c r="A524" s="96">
        <f t="shared" si="30"/>
        <v>14780</v>
      </c>
      <c r="B524" s="65" t="s">
        <v>847</v>
      </c>
      <c r="C524" s="386"/>
      <c r="D524" s="386"/>
      <c r="E524" s="79" t="s">
        <v>145</v>
      </c>
      <c r="F524" s="79">
        <f t="shared" si="29"/>
        <v>1</v>
      </c>
      <c r="G524" s="415">
        <v>12</v>
      </c>
      <c r="H524" s="26"/>
      <c r="I524" s="136"/>
    </row>
    <row r="525" spans="1:9" customFormat="1" ht="16.5">
      <c r="A525" s="96">
        <f t="shared" si="30"/>
        <v>14792</v>
      </c>
      <c r="B525" s="65" t="s">
        <v>848</v>
      </c>
      <c r="C525" s="386"/>
      <c r="D525" s="386"/>
      <c r="E525" s="79" t="s">
        <v>145</v>
      </c>
      <c r="F525" s="79">
        <f t="shared" si="29"/>
        <v>1</v>
      </c>
      <c r="G525" s="415">
        <v>12</v>
      </c>
      <c r="H525" s="26"/>
      <c r="I525" s="136"/>
    </row>
    <row r="526" spans="1:9" customFormat="1" ht="16.5">
      <c r="A526" s="96">
        <f t="shared" si="30"/>
        <v>14804</v>
      </c>
      <c r="B526" s="65" t="s">
        <v>849</v>
      </c>
      <c r="C526" s="386"/>
      <c r="D526" s="386"/>
      <c r="E526" s="79" t="s">
        <v>145</v>
      </c>
      <c r="F526" s="79">
        <f t="shared" si="29"/>
        <v>1</v>
      </c>
      <c r="G526" s="415">
        <v>12</v>
      </c>
      <c r="H526" s="26"/>
      <c r="I526" s="136"/>
    </row>
    <row r="527" spans="1:9" customFormat="1" ht="16.5">
      <c r="A527" s="96">
        <f t="shared" si="30"/>
        <v>14816</v>
      </c>
      <c r="B527" s="65" t="s">
        <v>850</v>
      </c>
      <c r="C527" s="386"/>
      <c r="D527" s="386"/>
      <c r="E527" s="79" t="s">
        <v>145</v>
      </c>
      <c r="F527" s="79">
        <f t="shared" si="29"/>
        <v>1</v>
      </c>
      <c r="G527" s="415">
        <v>12</v>
      </c>
      <c r="H527" s="26"/>
      <c r="I527" s="136"/>
    </row>
    <row r="528" spans="1:9" customFormat="1" ht="16.5">
      <c r="A528" s="96">
        <f t="shared" si="30"/>
        <v>14828</v>
      </c>
      <c r="B528" s="65" t="s">
        <v>851</v>
      </c>
      <c r="C528" s="386"/>
      <c r="D528" s="386"/>
      <c r="E528" s="79" t="s">
        <v>145</v>
      </c>
      <c r="F528" s="79">
        <f t="shared" si="29"/>
        <v>1</v>
      </c>
      <c r="G528" s="415">
        <v>12</v>
      </c>
      <c r="H528" s="26"/>
      <c r="I528" s="136"/>
    </row>
    <row r="529" spans="1:9" customFormat="1" ht="16.5">
      <c r="A529" s="96">
        <f t="shared" si="30"/>
        <v>14840</v>
      </c>
      <c r="B529" s="65" t="s">
        <v>852</v>
      </c>
      <c r="C529" s="386"/>
      <c r="D529" s="386"/>
      <c r="E529" s="79" t="s">
        <v>145</v>
      </c>
      <c r="F529" s="79">
        <f t="shared" si="29"/>
        <v>1</v>
      </c>
      <c r="G529" s="415">
        <v>12</v>
      </c>
      <c r="H529" s="26"/>
      <c r="I529" s="136"/>
    </row>
    <row r="530" spans="1:9" customFormat="1" ht="16.5">
      <c r="A530" s="96">
        <f t="shared" si="30"/>
        <v>14852</v>
      </c>
      <c r="B530" s="65" t="s">
        <v>853</v>
      </c>
      <c r="C530" s="386"/>
      <c r="D530" s="386"/>
      <c r="E530" s="79" t="s">
        <v>145</v>
      </c>
      <c r="F530" s="79">
        <f t="shared" si="29"/>
        <v>1</v>
      </c>
      <c r="G530" s="415">
        <v>12</v>
      </c>
      <c r="H530" s="26"/>
      <c r="I530" s="136"/>
    </row>
    <row r="531" spans="1:9" customFormat="1" ht="16.5">
      <c r="A531" s="96">
        <f t="shared" si="30"/>
        <v>14864</v>
      </c>
      <c r="B531" s="65" t="s">
        <v>854</v>
      </c>
      <c r="C531" s="386"/>
      <c r="D531" s="386"/>
      <c r="E531" s="79" t="s">
        <v>145</v>
      </c>
      <c r="F531" s="79">
        <f t="shared" si="29"/>
        <v>1</v>
      </c>
      <c r="G531" s="415">
        <v>12</v>
      </c>
      <c r="H531" s="26"/>
      <c r="I531" s="136"/>
    </row>
    <row r="532" spans="1:9" customFormat="1" ht="16.5">
      <c r="A532" s="96">
        <f t="shared" si="30"/>
        <v>14876</v>
      </c>
      <c r="B532" s="65" t="s">
        <v>934</v>
      </c>
      <c r="C532" s="386"/>
      <c r="D532" s="386"/>
      <c r="E532" s="79" t="s">
        <v>145</v>
      </c>
      <c r="F532" s="79">
        <f>IF(OR(E532="U16", E532="S16"),1,IF(E532="TS",6,2))</f>
        <v>1</v>
      </c>
      <c r="G532" s="415">
        <v>12</v>
      </c>
      <c r="H532" s="26"/>
      <c r="I532" s="136"/>
    </row>
    <row r="533" spans="1:9" customFormat="1" ht="16.5">
      <c r="A533" s="96">
        <f t="shared" si="30"/>
        <v>14888</v>
      </c>
      <c r="B533" s="65"/>
      <c r="C533" s="386"/>
      <c r="D533" s="386"/>
      <c r="E533" s="79" t="s">
        <v>145</v>
      </c>
      <c r="F533" s="79">
        <f>IF(OR(E533="U16", E533="S16"),1,IF(E533="TS",6,2))</f>
        <v>1</v>
      </c>
      <c r="G533" s="415">
        <v>2</v>
      </c>
      <c r="H533" s="26"/>
      <c r="I533" s="136"/>
    </row>
    <row r="534" spans="1:9" customFormat="1" ht="16.5" customHeight="1">
      <c r="A534" s="479" t="s">
        <v>2043</v>
      </c>
      <c r="B534" s="480"/>
      <c r="C534" s="480"/>
      <c r="D534" s="480"/>
      <c r="E534" s="480"/>
      <c r="F534" s="480"/>
      <c r="G534" s="481"/>
      <c r="H534" s="26"/>
      <c r="I534" s="136"/>
    </row>
    <row r="535" spans="1:9" ht="15.75" customHeight="1">
      <c r="A535" s="386">
        <f>A533+(F533*G533)</f>
        <v>14890</v>
      </c>
      <c r="B535" s="67"/>
      <c r="C535" s="386"/>
      <c r="D535" s="386"/>
      <c r="E535" s="79" t="s">
        <v>145</v>
      </c>
      <c r="F535" s="79">
        <f t="shared" ref="F535:F544" si="31">IF(OR(E535="U16", E535="S16"),1,IF(E535="TS",6,2))</f>
        <v>1</v>
      </c>
      <c r="G535" s="386">
        <v>1</v>
      </c>
    </row>
    <row r="536" spans="1:9" ht="15.95" customHeight="1">
      <c r="A536" s="386">
        <f>A535+(F535*G535)</f>
        <v>14891</v>
      </c>
      <c r="B536" s="67"/>
      <c r="C536" s="386"/>
      <c r="D536" s="386"/>
      <c r="E536" s="79" t="s">
        <v>145</v>
      </c>
      <c r="F536" s="79">
        <f t="shared" si="31"/>
        <v>1</v>
      </c>
      <c r="G536" s="386">
        <v>1</v>
      </c>
    </row>
    <row r="537" spans="1:9" ht="15.95" customHeight="1">
      <c r="A537" s="386">
        <f t="shared" ref="A537:A544" si="32">A536+(F536*G536)</f>
        <v>14892</v>
      </c>
      <c r="B537" s="67"/>
      <c r="C537" s="386"/>
      <c r="D537" s="386"/>
      <c r="E537" s="79" t="s">
        <v>145</v>
      </c>
      <c r="F537" s="79">
        <f t="shared" si="31"/>
        <v>1</v>
      </c>
      <c r="G537" s="386">
        <v>1</v>
      </c>
    </row>
    <row r="538" spans="1:9" ht="15.95" customHeight="1">
      <c r="A538" s="386">
        <f t="shared" si="32"/>
        <v>14893</v>
      </c>
      <c r="B538" s="67" t="s">
        <v>2041</v>
      </c>
      <c r="C538" s="386"/>
      <c r="D538" s="386"/>
      <c r="E538" s="79" t="s">
        <v>145</v>
      </c>
      <c r="F538" s="79">
        <f t="shared" si="31"/>
        <v>1</v>
      </c>
      <c r="G538" s="386">
        <v>1</v>
      </c>
    </row>
    <row r="539" spans="1:9" customFormat="1" ht="16.5">
      <c r="A539" s="386">
        <f t="shared" si="32"/>
        <v>14894</v>
      </c>
      <c r="B539" s="67" t="s">
        <v>2042</v>
      </c>
      <c r="C539" s="386"/>
      <c r="D539" s="386"/>
      <c r="E539" s="79" t="s">
        <v>145</v>
      </c>
      <c r="F539" s="79">
        <f t="shared" si="31"/>
        <v>1</v>
      </c>
      <c r="G539" s="386">
        <v>1</v>
      </c>
      <c r="H539" s="26"/>
      <c r="I539" s="136"/>
    </row>
    <row r="540" spans="1:9" customFormat="1" ht="16.5" customHeight="1">
      <c r="A540" s="386">
        <f t="shared" si="32"/>
        <v>14895</v>
      </c>
      <c r="B540" s="67"/>
      <c r="C540" s="386"/>
      <c r="D540" s="386"/>
      <c r="E540" s="79" t="s">
        <v>145</v>
      </c>
      <c r="F540" s="79">
        <f t="shared" si="31"/>
        <v>1</v>
      </c>
      <c r="G540" s="386">
        <v>1</v>
      </c>
      <c r="H540" s="26"/>
      <c r="I540" s="136"/>
    </row>
    <row r="541" spans="1:9" customFormat="1" ht="16.5">
      <c r="A541" s="386">
        <f t="shared" si="32"/>
        <v>14896</v>
      </c>
      <c r="B541" s="67"/>
      <c r="C541" s="386"/>
      <c r="D541" s="386"/>
      <c r="E541" s="79" t="s">
        <v>145</v>
      </c>
      <c r="F541" s="79">
        <f t="shared" si="31"/>
        <v>1</v>
      </c>
      <c r="G541" s="386">
        <v>1</v>
      </c>
      <c r="H541" s="26"/>
      <c r="I541" s="136"/>
    </row>
    <row r="542" spans="1:9" customFormat="1" ht="16.5">
      <c r="A542" s="386">
        <f t="shared" si="32"/>
        <v>14897</v>
      </c>
      <c r="B542" s="67"/>
      <c r="C542" s="386"/>
      <c r="D542" s="386"/>
      <c r="E542" s="79" t="s">
        <v>145</v>
      </c>
      <c r="F542" s="79">
        <f t="shared" si="31"/>
        <v>1</v>
      </c>
      <c r="G542" s="386">
        <v>1</v>
      </c>
      <c r="H542" s="26"/>
      <c r="I542" s="136"/>
    </row>
    <row r="543" spans="1:9" customFormat="1" ht="16.5" customHeight="1">
      <c r="A543" s="386">
        <f t="shared" si="32"/>
        <v>14898</v>
      </c>
      <c r="B543" s="67"/>
      <c r="C543" s="386"/>
      <c r="D543" s="386"/>
      <c r="E543" s="79" t="s">
        <v>145</v>
      </c>
      <c r="F543" s="79">
        <f t="shared" si="31"/>
        <v>1</v>
      </c>
      <c r="G543" s="386">
        <v>1</v>
      </c>
      <c r="H543" s="26"/>
      <c r="I543" s="136"/>
    </row>
    <row r="544" spans="1:9" customFormat="1" ht="17.25" thickBot="1">
      <c r="A544" s="386">
        <f t="shared" si="32"/>
        <v>14899</v>
      </c>
      <c r="B544" s="67"/>
      <c r="C544" s="386"/>
      <c r="D544" s="386"/>
      <c r="E544" s="79" t="s">
        <v>145</v>
      </c>
      <c r="F544" s="79">
        <f t="shared" si="31"/>
        <v>1</v>
      </c>
      <c r="G544" s="386">
        <v>1</v>
      </c>
      <c r="H544" s="26"/>
      <c r="I544" s="136"/>
    </row>
    <row r="545" spans="1:9" customFormat="1" ht="16.5">
      <c r="A545" s="503" t="s">
        <v>1750</v>
      </c>
      <c r="B545" s="504"/>
      <c r="C545" s="504"/>
      <c r="D545" s="504"/>
      <c r="E545" s="504"/>
      <c r="F545" s="504"/>
      <c r="G545" s="505"/>
      <c r="H545" s="26"/>
      <c r="I545" s="136"/>
    </row>
    <row r="546" spans="1:9" customFormat="1" ht="16.5">
      <c r="A546" s="386">
        <f>A544+(F544*G544)</f>
        <v>14900</v>
      </c>
      <c r="B546" s="65"/>
      <c r="C546" s="386"/>
      <c r="D546" s="386"/>
      <c r="E546" s="79" t="s">
        <v>111</v>
      </c>
      <c r="F546" s="79">
        <f t="shared" ref="F546:F593" si="33">IF(OR(E546="U16", E546="S16"),1,IF(E546="TS",6,2))</f>
        <v>2</v>
      </c>
      <c r="G546" s="415">
        <v>1</v>
      </c>
      <c r="H546" s="26"/>
      <c r="I546" s="136"/>
    </row>
    <row r="547" spans="1:9" customFormat="1" ht="16.5">
      <c r="A547" s="96">
        <f t="shared" ref="A547:A594" si="34">A546+(F546*G546)</f>
        <v>14902</v>
      </c>
      <c r="B547" s="65"/>
      <c r="C547" s="386"/>
      <c r="D547" s="386"/>
      <c r="E547" s="79" t="s">
        <v>78</v>
      </c>
      <c r="F547" s="79">
        <f t="shared" si="33"/>
        <v>2</v>
      </c>
      <c r="G547" s="415">
        <v>1</v>
      </c>
      <c r="H547" s="26"/>
      <c r="I547" s="136"/>
    </row>
    <row r="548" spans="1:9" customFormat="1" ht="16.5">
      <c r="A548" s="96">
        <f t="shared" si="34"/>
        <v>14904</v>
      </c>
      <c r="B548" s="65"/>
      <c r="C548" s="65"/>
      <c r="D548" s="65"/>
      <c r="E548" s="79" t="s">
        <v>78</v>
      </c>
      <c r="F548" s="79">
        <f t="shared" si="33"/>
        <v>2</v>
      </c>
      <c r="G548" s="415">
        <v>1</v>
      </c>
      <c r="H548" s="26"/>
      <c r="I548" s="136"/>
    </row>
    <row r="549" spans="1:9" customFormat="1" ht="16.5">
      <c r="A549" s="96">
        <f t="shared" si="34"/>
        <v>14906</v>
      </c>
      <c r="B549" s="65"/>
      <c r="C549" s="65"/>
      <c r="D549" s="65"/>
      <c r="E549" s="79" t="s">
        <v>78</v>
      </c>
      <c r="F549" s="79">
        <f t="shared" si="33"/>
        <v>2</v>
      </c>
      <c r="G549" s="415">
        <v>1</v>
      </c>
      <c r="H549" s="26"/>
      <c r="I549" s="136"/>
    </row>
    <row r="550" spans="1:9" customFormat="1" ht="16.5">
      <c r="A550" s="96">
        <f t="shared" si="34"/>
        <v>14908</v>
      </c>
      <c r="B550" s="65"/>
      <c r="C550" s="65"/>
      <c r="D550" s="65"/>
      <c r="E550" s="79" t="s">
        <v>78</v>
      </c>
      <c r="F550" s="79">
        <f t="shared" si="33"/>
        <v>2</v>
      </c>
      <c r="G550" s="415">
        <v>1</v>
      </c>
      <c r="H550" s="26"/>
      <c r="I550" s="136"/>
    </row>
    <row r="551" spans="1:9" customFormat="1" ht="16.5">
      <c r="A551" s="96">
        <f t="shared" si="34"/>
        <v>14910</v>
      </c>
      <c r="B551" s="65"/>
      <c r="C551" s="65"/>
      <c r="D551" s="65"/>
      <c r="E551" s="79" t="s">
        <v>78</v>
      </c>
      <c r="F551" s="79">
        <f t="shared" si="33"/>
        <v>2</v>
      </c>
      <c r="G551" s="415">
        <v>1</v>
      </c>
      <c r="H551" s="26"/>
      <c r="I551" s="136"/>
    </row>
    <row r="552" spans="1:9" customFormat="1" ht="16.5">
      <c r="A552" s="96">
        <f t="shared" si="34"/>
        <v>14912</v>
      </c>
      <c r="B552" s="65"/>
      <c r="C552" s="65"/>
      <c r="D552" s="65"/>
      <c r="E552" s="79" t="s">
        <v>78</v>
      </c>
      <c r="F552" s="79">
        <f t="shared" si="33"/>
        <v>2</v>
      </c>
      <c r="G552" s="415">
        <v>1</v>
      </c>
      <c r="H552" s="26"/>
      <c r="I552" s="136"/>
    </row>
    <row r="553" spans="1:9" ht="15.95" customHeight="1">
      <c r="A553" s="96">
        <f t="shared" si="34"/>
        <v>14914</v>
      </c>
      <c r="B553" s="65"/>
      <c r="C553" s="65"/>
      <c r="D553" s="65"/>
      <c r="E553" s="79" t="s">
        <v>78</v>
      </c>
      <c r="F553" s="79">
        <f>IF(OR(E553="U16", E553="S16"),1,IF(E553="TS",6,2))</f>
        <v>2</v>
      </c>
      <c r="G553" s="415">
        <v>1</v>
      </c>
    </row>
    <row r="554" spans="1:9" customFormat="1" ht="16.5">
      <c r="A554" s="96">
        <f t="shared" si="34"/>
        <v>14916</v>
      </c>
      <c r="B554" s="65"/>
      <c r="C554" s="65"/>
      <c r="D554" s="65"/>
      <c r="E554" s="79" t="s">
        <v>78</v>
      </c>
      <c r="F554" s="79">
        <f>IF(OR(E554="U16", E554="S16"),1,IF(E554="TS",6,2))</f>
        <v>2</v>
      </c>
      <c r="G554" s="415">
        <v>1</v>
      </c>
      <c r="H554" s="26"/>
      <c r="I554" s="136"/>
    </row>
    <row r="555" spans="1:9" customFormat="1" ht="16.5" customHeight="1">
      <c r="A555" s="96">
        <f t="shared" si="34"/>
        <v>14918</v>
      </c>
      <c r="B555" s="65"/>
      <c r="C555" s="65"/>
      <c r="D555" s="65"/>
      <c r="E555" s="79" t="s">
        <v>78</v>
      </c>
      <c r="F555" s="79">
        <f>IF(OR(E555="U16", E555="S16"),1,IF(E555="TS",6,2))</f>
        <v>2</v>
      </c>
      <c r="G555" s="415">
        <v>1</v>
      </c>
      <c r="H555" s="26"/>
      <c r="I555" s="136"/>
    </row>
    <row r="556" spans="1:9" customFormat="1" ht="16.5">
      <c r="A556" s="96">
        <f t="shared" si="34"/>
        <v>14920</v>
      </c>
      <c r="B556" s="65"/>
      <c r="C556" s="65"/>
      <c r="D556" s="65"/>
      <c r="E556" s="79" t="s">
        <v>78</v>
      </c>
      <c r="F556" s="79">
        <f t="shared" si="33"/>
        <v>2</v>
      </c>
      <c r="G556" s="415">
        <v>1</v>
      </c>
      <c r="H556" s="26"/>
      <c r="I556" s="136"/>
    </row>
    <row r="557" spans="1:9" customFormat="1" ht="16.5">
      <c r="A557" s="96">
        <f t="shared" si="34"/>
        <v>14922</v>
      </c>
      <c r="B557" s="65"/>
      <c r="C557" s="65"/>
      <c r="D557" s="65"/>
      <c r="E557" s="79" t="s">
        <v>78</v>
      </c>
      <c r="F557" s="79">
        <f t="shared" si="33"/>
        <v>2</v>
      </c>
      <c r="G557" s="415">
        <v>1</v>
      </c>
      <c r="H557" s="26"/>
      <c r="I557" s="397"/>
    </row>
    <row r="558" spans="1:9" customFormat="1" ht="16.5">
      <c r="A558" s="96">
        <f t="shared" si="34"/>
        <v>14924</v>
      </c>
      <c r="B558" s="65"/>
      <c r="C558" s="65"/>
      <c r="D558" s="65"/>
      <c r="E558" s="79" t="s">
        <v>78</v>
      </c>
      <c r="F558" s="79">
        <f t="shared" si="33"/>
        <v>2</v>
      </c>
      <c r="G558" s="415">
        <v>1</v>
      </c>
      <c r="H558" s="26"/>
      <c r="I558" s="397"/>
    </row>
    <row r="559" spans="1:9" customFormat="1" ht="16.5">
      <c r="A559" s="96">
        <f t="shared" si="34"/>
        <v>14926</v>
      </c>
      <c r="B559" s="65"/>
      <c r="C559" s="65"/>
      <c r="D559" s="65"/>
      <c r="E559" s="79" t="s">
        <v>78</v>
      </c>
      <c r="F559" s="79">
        <f t="shared" si="33"/>
        <v>2</v>
      </c>
      <c r="G559" s="415">
        <v>1</v>
      </c>
      <c r="H559" s="26"/>
      <c r="I559" s="136"/>
    </row>
    <row r="560" spans="1:9" customFormat="1" ht="16.5">
      <c r="A560" s="96">
        <f t="shared" si="34"/>
        <v>14928</v>
      </c>
      <c r="B560" s="65"/>
      <c r="C560" s="65"/>
      <c r="D560" s="65"/>
      <c r="E560" s="79" t="s">
        <v>78</v>
      </c>
      <c r="F560" s="79">
        <f t="shared" si="33"/>
        <v>2</v>
      </c>
      <c r="G560" s="415">
        <v>1</v>
      </c>
      <c r="H560" s="26"/>
      <c r="I560" s="136"/>
    </row>
    <row r="561" spans="1:9" customFormat="1" ht="16.5">
      <c r="A561" s="96">
        <f t="shared" si="34"/>
        <v>14930</v>
      </c>
      <c r="B561" s="65"/>
      <c r="C561" s="65"/>
      <c r="D561" s="65"/>
      <c r="E561" s="79" t="s">
        <v>78</v>
      </c>
      <c r="F561" s="79">
        <f t="shared" si="33"/>
        <v>2</v>
      </c>
      <c r="G561" s="415">
        <v>1</v>
      </c>
      <c r="H561" s="26"/>
      <c r="I561" s="136"/>
    </row>
    <row r="562" spans="1:9" customFormat="1" ht="16.5">
      <c r="A562" s="96">
        <f t="shared" si="34"/>
        <v>14932</v>
      </c>
      <c r="B562" s="65"/>
      <c r="C562" s="65"/>
      <c r="D562" s="65"/>
      <c r="E562" s="79" t="s">
        <v>78</v>
      </c>
      <c r="F562" s="79">
        <f t="shared" si="33"/>
        <v>2</v>
      </c>
      <c r="G562" s="415">
        <v>1</v>
      </c>
      <c r="H562" s="26"/>
      <c r="I562" s="136"/>
    </row>
    <row r="563" spans="1:9" customFormat="1" ht="16.5">
      <c r="A563" s="96">
        <f t="shared" si="34"/>
        <v>14934</v>
      </c>
      <c r="B563" s="65"/>
      <c r="C563" s="65"/>
      <c r="D563" s="65"/>
      <c r="E563" s="79" t="s">
        <v>78</v>
      </c>
      <c r="F563" s="79">
        <f t="shared" si="33"/>
        <v>2</v>
      </c>
      <c r="G563" s="415">
        <v>1</v>
      </c>
      <c r="H563" s="26"/>
      <c r="I563" s="136"/>
    </row>
    <row r="564" spans="1:9" customFormat="1" ht="16.5">
      <c r="A564" s="96">
        <f t="shared" si="34"/>
        <v>14936</v>
      </c>
      <c r="B564" s="65"/>
      <c r="C564" s="65"/>
      <c r="D564" s="65"/>
      <c r="E564" s="79" t="s">
        <v>78</v>
      </c>
      <c r="F564" s="79">
        <f t="shared" si="33"/>
        <v>2</v>
      </c>
      <c r="G564" s="415">
        <v>1</v>
      </c>
      <c r="H564" s="26"/>
      <c r="I564" s="136"/>
    </row>
    <row r="565" spans="1:9" ht="15.95" customHeight="1">
      <c r="A565" s="96">
        <f t="shared" si="34"/>
        <v>14938</v>
      </c>
      <c r="B565" s="65"/>
      <c r="C565" s="65"/>
      <c r="D565" s="65"/>
      <c r="E565" s="79" t="s">
        <v>78</v>
      </c>
      <c r="F565" s="79">
        <f t="shared" si="33"/>
        <v>2</v>
      </c>
      <c r="G565" s="415">
        <v>1</v>
      </c>
    </row>
    <row r="566" spans="1:9" ht="15.95" customHeight="1">
      <c r="A566" s="96">
        <f t="shared" si="34"/>
        <v>14940</v>
      </c>
      <c r="B566" s="65"/>
      <c r="C566" s="65"/>
      <c r="D566" s="65"/>
      <c r="E566" s="79" t="s">
        <v>78</v>
      </c>
      <c r="F566" s="79">
        <f t="shared" si="33"/>
        <v>2</v>
      </c>
      <c r="G566" s="415">
        <v>1</v>
      </c>
    </row>
    <row r="567" spans="1:9" ht="15.95" customHeight="1">
      <c r="A567" s="96">
        <f t="shared" si="34"/>
        <v>14942</v>
      </c>
      <c r="B567" s="65"/>
      <c r="C567" s="386"/>
      <c r="D567" s="386"/>
      <c r="E567" s="79" t="s">
        <v>78</v>
      </c>
      <c r="F567" s="79">
        <f t="shared" si="33"/>
        <v>2</v>
      </c>
      <c r="G567" s="415">
        <v>1</v>
      </c>
    </row>
    <row r="568" spans="1:9" customFormat="1" ht="16.5">
      <c r="A568" s="96">
        <f t="shared" si="34"/>
        <v>14944</v>
      </c>
      <c r="B568" s="65"/>
      <c r="C568" s="386"/>
      <c r="D568" s="386"/>
      <c r="E568" s="79" t="s">
        <v>78</v>
      </c>
      <c r="F568" s="79">
        <f t="shared" si="33"/>
        <v>2</v>
      </c>
      <c r="G568" s="415">
        <v>1</v>
      </c>
      <c r="H568" s="26"/>
      <c r="I568" s="136"/>
    </row>
    <row r="569" spans="1:9" customFormat="1" ht="16.5" customHeight="1">
      <c r="A569" s="96">
        <f t="shared" si="34"/>
        <v>14946</v>
      </c>
      <c r="B569" s="65"/>
      <c r="C569" s="386"/>
      <c r="D569" s="386"/>
      <c r="E569" s="79" t="s">
        <v>78</v>
      </c>
      <c r="F569" s="79">
        <f t="shared" si="33"/>
        <v>2</v>
      </c>
      <c r="G569" s="415">
        <v>1</v>
      </c>
      <c r="H569" s="26"/>
      <c r="I569" s="136"/>
    </row>
    <row r="570" spans="1:9" customFormat="1" ht="16.5">
      <c r="A570" s="96">
        <f t="shared" si="34"/>
        <v>14948</v>
      </c>
      <c r="B570" s="65"/>
      <c r="C570" s="386"/>
      <c r="D570" s="386"/>
      <c r="E570" s="79" t="s">
        <v>78</v>
      </c>
      <c r="F570" s="79">
        <f t="shared" si="33"/>
        <v>2</v>
      </c>
      <c r="G570" s="415">
        <v>1</v>
      </c>
      <c r="H570" s="26"/>
      <c r="I570" s="136"/>
    </row>
    <row r="571" spans="1:9" customFormat="1" ht="16.5">
      <c r="A571" s="96">
        <f t="shared" si="34"/>
        <v>14950</v>
      </c>
      <c r="B571" s="65"/>
      <c r="C571" s="386"/>
      <c r="D571" s="386"/>
      <c r="E571" s="79" t="s">
        <v>78</v>
      </c>
      <c r="F571" s="79">
        <f t="shared" si="33"/>
        <v>2</v>
      </c>
      <c r="G571" s="415">
        <v>1</v>
      </c>
      <c r="H571" s="26"/>
      <c r="I571" s="136"/>
    </row>
    <row r="572" spans="1:9" customFormat="1" ht="16.5">
      <c r="A572" s="96">
        <f t="shared" si="34"/>
        <v>14952</v>
      </c>
      <c r="B572" s="65"/>
      <c r="C572" s="386"/>
      <c r="D572" s="386"/>
      <c r="E572" s="79" t="s">
        <v>78</v>
      </c>
      <c r="F572" s="79">
        <f t="shared" si="33"/>
        <v>2</v>
      </c>
      <c r="G572" s="415">
        <v>1</v>
      </c>
      <c r="H572" s="26"/>
      <c r="I572" s="136"/>
    </row>
    <row r="573" spans="1:9" customFormat="1" ht="16.5">
      <c r="A573" s="96">
        <f t="shared" si="34"/>
        <v>14954</v>
      </c>
      <c r="B573" s="65"/>
      <c r="C573" s="386"/>
      <c r="D573" s="386"/>
      <c r="E573" s="79" t="s">
        <v>78</v>
      </c>
      <c r="F573" s="79">
        <f t="shared" si="33"/>
        <v>2</v>
      </c>
      <c r="G573" s="415">
        <v>1</v>
      </c>
      <c r="H573" s="26"/>
      <c r="I573" s="136"/>
    </row>
    <row r="574" spans="1:9" ht="15.95" customHeight="1">
      <c r="A574" s="96">
        <f t="shared" si="34"/>
        <v>14956</v>
      </c>
      <c r="B574" s="65"/>
      <c r="C574" s="386"/>
      <c r="D574" s="386"/>
      <c r="E574" s="79" t="s">
        <v>78</v>
      </c>
      <c r="F574" s="79">
        <f t="shared" si="33"/>
        <v>2</v>
      </c>
      <c r="G574" s="415">
        <v>1</v>
      </c>
    </row>
    <row r="575" spans="1:9" ht="15.95" customHeight="1">
      <c r="A575" s="96">
        <f t="shared" si="34"/>
        <v>14958</v>
      </c>
      <c r="B575" s="65"/>
      <c r="C575" s="386"/>
      <c r="D575" s="386"/>
      <c r="E575" s="79" t="s">
        <v>78</v>
      </c>
      <c r="F575" s="79">
        <f t="shared" si="33"/>
        <v>2</v>
      </c>
      <c r="G575" s="415">
        <v>1</v>
      </c>
    </row>
    <row r="576" spans="1:9" ht="15.95" customHeight="1">
      <c r="A576" s="96">
        <f t="shared" si="34"/>
        <v>14960</v>
      </c>
      <c r="B576" s="65"/>
      <c r="C576" s="386"/>
      <c r="D576" s="386"/>
      <c r="E576" s="79" t="s">
        <v>78</v>
      </c>
      <c r="F576" s="79">
        <f t="shared" si="33"/>
        <v>2</v>
      </c>
      <c r="G576" s="415">
        <v>1</v>
      </c>
    </row>
    <row r="577" spans="1:9" customFormat="1" ht="16.5">
      <c r="A577" s="96">
        <f t="shared" si="34"/>
        <v>14962</v>
      </c>
      <c r="B577" s="65"/>
      <c r="C577" s="65"/>
      <c r="D577" s="65"/>
      <c r="E577" s="79" t="s">
        <v>78</v>
      </c>
      <c r="F577" s="79">
        <f t="shared" si="33"/>
        <v>2</v>
      </c>
      <c r="G577" s="415">
        <v>1</v>
      </c>
      <c r="H577" s="26"/>
      <c r="I577" s="136"/>
    </row>
    <row r="578" spans="1:9" customFormat="1" ht="16.5" customHeight="1">
      <c r="A578" s="96">
        <f t="shared" si="34"/>
        <v>14964</v>
      </c>
      <c r="B578" s="397"/>
      <c r="C578" s="65"/>
      <c r="D578" s="65"/>
      <c r="E578" s="79" t="s">
        <v>78</v>
      </c>
      <c r="F578" s="79">
        <f t="shared" si="33"/>
        <v>2</v>
      </c>
      <c r="G578" s="415">
        <v>1</v>
      </c>
      <c r="H578" s="26"/>
      <c r="I578" s="136"/>
    </row>
    <row r="579" spans="1:9" customFormat="1" ht="16.5">
      <c r="A579" s="96">
        <f t="shared" si="34"/>
        <v>14966</v>
      </c>
      <c r="B579" s="65"/>
      <c r="C579" s="65"/>
      <c r="D579" s="65"/>
      <c r="E579" s="79" t="s">
        <v>78</v>
      </c>
      <c r="F579" s="79">
        <f t="shared" si="33"/>
        <v>2</v>
      </c>
      <c r="G579" s="415">
        <v>1</v>
      </c>
      <c r="H579" s="26"/>
      <c r="I579" s="136"/>
    </row>
    <row r="580" spans="1:9" customFormat="1" ht="16.5">
      <c r="A580" s="96">
        <f t="shared" si="34"/>
        <v>14968</v>
      </c>
      <c r="B580" s="65"/>
      <c r="C580" s="65"/>
      <c r="D580" s="65"/>
      <c r="E580" s="79" t="s">
        <v>78</v>
      </c>
      <c r="F580" s="79">
        <f t="shared" si="33"/>
        <v>2</v>
      </c>
      <c r="G580" s="415">
        <v>1</v>
      </c>
      <c r="H580" s="26"/>
      <c r="I580" s="136"/>
    </row>
    <row r="581" spans="1:9" customFormat="1" ht="16.5">
      <c r="A581" s="96">
        <f t="shared" si="34"/>
        <v>14970</v>
      </c>
      <c r="B581" s="65"/>
      <c r="C581" s="475"/>
      <c r="D581" s="386"/>
      <c r="E581" s="79" t="s">
        <v>78</v>
      </c>
      <c r="F581" s="79">
        <f t="shared" si="33"/>
        <v>2</v>
      </c>
      <c r="G581" s="415">
        <v>1</v>
      </c>
      <c r="H581" s="26"/>
      <c r="I581" s="136"/>
    </row>
    <row r="582" spans="1:9" customFormat="1" ht="16.5">
      <c r="A582" s="96">
        <f t="shared" si="34"/>
        <v>14972</v>
      </c>
      <c r="B582" s="65"/>
      <c r="C582" s="475"/>
      <c r="D582" s="386"/>
      <c r="E582" s="79" t="s">
        <v>78</v>
      </c>
      <c r="F582" s="79">
        <f t="shared" si="33"/>
        <v>2</v>
      </c>
      <c r="G582" s="415">
        <v>1</v>
      </c>
      <c r="H582" s="26"/>
      <c r="I582" s="136"/>
    </row>
    <row r="583" spans="1:9" customFormat="1" ht="16.5">
      <c r="A583" s="96">
        <f t="shared" si="34"/>
        <v>14974</v>
      </c>
      <c r="B583" s="65"/>
      <c r="C583" s="475"/>
      <c r="D583" s="386"/>
      <c r="E583" s="79" t="s">
        <v>78</v>
      </c>
      <c r="F583" s="79">
        <f t="shared" si="33"/>
        <v>2</v>
      </c>
      <c r="G583" s="415">
        <v>1</v>
      </c>
      <c r="H583" s="26"/>
      <c r="I583" s="136"/>
    </row>
    <row r="584" spans="1:9" ht="16.5" customHeight="1">
      <c r="A584" s="96">
        <f t="shared" si="34"/>
        <v>14976</v>
      </c>
      <c r="B584" s="65"/>
      <c r="C584" s="475"/>
      <c r="D584" s="386"/>
      <c r="E584" s="79" t="s">
        <v>78</v>
      </c>
      <c r="F584" s="79">
        <f t="shared" si="33"/>
        <v>2</v>
      </c>
      <c r="G584" s="415">
        <v>1</v>
      </c>
      <c r="I584" s="397" t="s">
        <v>1787</v>
      </c>
    </row>
    <row r="585" spans="1:9" ht="16.5" customHeight="1">
      <c r="A585" s="96">
        <f t="shared" si="34"/>
        <v>14978</v>
      </c>
      <c r="B585" s="65"/>
      <c r="C585" s="476"/>
      <c r="D585" s="380"/>
      <c r="E585" s="79" t="s">
        <v>134</v>
      </c>
      <c r="F585" s="79">
        <f t="shared" si="33"/>
        <v>1</v>
      </c>
      <c r="G585" s="386">
        <v>24</v>
      </c>
    </row>
    <row r="586" spans="1:9" ht="16.5" customHeight="1">
      <c r="A586" s="96">
        <f t="shared" si="34"/>
        <v>15002</v>
      </c>
      <c r="B586" s="65"/>
      <c r="C586" s="477"/>
      <c r="D586" s="381"/>
      <c r="E586" s="79" t="s">
        <v>134</v>
      </c>
      <c r="F586" s="79">
        <f t="shared" si="33"/>
        <v>1</v>
      </c>
      <c r="G586" s="386">
        <v>24</v>
      </c>
      <c r="I586" s="397" t="s">
        <v>1788</v>
      </c>
    </row>
    <row r="587" spans="1:9" ht="16.5" customHeight="1">
      <c r="A587" s="96">
        <f t="shared" si="34"/>
        <v>15026</v>
      </c>
      <c r="B587" s="65"/>
      <c r="C587" s="477"/>
      <c r="D587" s="381"/>
      <c r="E587" s="79" t="s">
        <v>134</v>
      </c>
      <c r="F587" s="79">
        <f t="shared" si="33"/>
        <v>1</v>
      </c>
      <c r="G587" s="386">
        <v>24</v>
      </c>
    </row>
    <row r="588" spans="1:9" ht="16.5" customHeight="1">
      <c r="A588" s="96">
        <f t="shared" si="34"/>
        <v>15050</v>
      </c>
      <c r="B588" s="65"/>
      <c r="C588" s="477"/>
      <c r="D588" s="381"/>
      <c r="E588" s="79" t="s">
        <v>134</v>
      </c>
      <c r="F588" s="79">
        <f t="shared" si="33"/>
        <v>1</v>
      </c>
      <c r="G588" s="386">
        <v>24</v>
      </c>
    </row>
    <row r="589" spans="1:9" ht="16.5" customHeight="1">
      <c r="A589" s="96">
        <f t="shared" si="34"/>
        <v>15074</v>
      </c>
      <c r="B589" s="65"/>
      <c r="C589" s="477"/>
      <c r="D589" s="381"/>
      <c r="E589" s="79" t="s">
        <v>134</v>
      </c>
      <c r="F589" s="79">
        <f t="shared" si="33"/>
        <v>1</v>
      </c>
      <c r="G589" s="386">
        <v>24</v>
      </c>
    </row>
    <row r="590" spans="1:9" ht="16.5" customHeight="1">
      <c r="A590" s="96">
        <f t="shared" si="34"/>
        <v>15098</v>
      </c>
      <c r="B590" s="65"/>
      <c r="C590" s="477"/>
      <c r="D590" s="381"/>
      <c r="E590" s="79" t="s">
        <v>134</v>
      </c>
      <c r="F590" s="79">
        <f t="shared" si="33"/>
        <v>1</v>
      </c>
      <c r="G590" s="386">
        <v>24</v>
      </c>
    </row>
    <row r="591" spans="1:9" ht="16.5" customHeight="1">
      <c r="A591" s="96">
        <f t="shared" si="34"/>
        <v>15122</v>
      </c>
      <c r="B591" s="65"/>
      <c r="C591" s="477"/>
      <c r="D591" s="381"/>
      <c r="E591" s="79" t="s">
        <v>134</v>
      </c>
      <c r="F591" s="79">
        <f t="shared" si="33"/>
        <v>1</v>
      </c>
      <c r="G591" s="386">
        <v>24</v>
      </c>
    </row>
    <row r="592" spans="1:9" ht="16.5" customHeight="1">
      <c r="A592" s="96">
        <f t="shared" si="34"/>
        <v>15146</v>
      </c>
      <c r="B592" s="65"/>
      <c r="C592" s="477"/>
      <c r="D592" s="381"/>
      <c r="E592" s="79" t="s">
        <v>134</v>
      </c>
      <c r="F592" s="79">
        <f t="shared" si="33"/>
        <v>1</v>
      </c>
      <c r="G592" s="386">
        <v>24</v>
      </c>
    </row>
    <row r="593" spans="1:7" ht="16.5" customHeight="1">
      <c r="A593" s="96">
        <f t="shared" si="34"/>
        <v>15170</v>
      </c>
      <c r="B593" s="65"/>
      <c r="C593" s="478"/>
      <c r="D593" s="382"/>
      <c r="E593" s="79" t="s">
        <v>134</v>
      </c>
      <c r="F593" s="79">
        <f t="shared" si="33"/>
        <v>1</v>
      </c>
      <c r="G593" s="386">
        <v>24</v>
      </c>
    </row>
    <row r="594" spans="1:7" ht="16.5" customHeight="1" thickBot="1">
      <c r="A594" s="96">
        <f t="shared" si="34"/>
        <v>15194</v>
      </c>
      <c r="B594" s="180" t="s">
        <v>41</v>
      </c>
      <c r="C594" s="181"/>
      <c r="D594" s="181"/>
      <c r="E594" s="182" t="s">
        <v>145</v>
      </c>
      <c r="F594" s="182">
        <f>IF(OR(E594="U16", E594="S16"),1,IF(E594="TS",6,2))</f>
        <v>1</v>
      </c>
      <c r="G594" s="416">
        <v>6</v>
      </c>
    </row>
    <row r="595" spans="1:7" ht="16.5" customHeight="1" thickBot="1">
      <c r="A595" s="497" t="s">
        <v>1786</v>
      </c>
      <c r="B595" s="498"/>
      <c r="C595" s="498"/>
      <c r="D595" s="498"/>
      <c r="E595" s="498"/>
      <c r="F595" s="498"/>
      <c r="G595" s="499"/>
    </row>
    <row r="596" spans="1:7" ht="16.5" customHeight="1">
      <c r="A596" s="204">
        <f>A594+(F594*G594)</f>
        <v>15200</v>
      </c>
      <c r="B596" s="205"/>
      <c r="C596" s="206"/>
      <c r="D596" s="206"/>
      <c r="E596" s="206" t="s">
        <v>111</v>
      </c>
      <c r="F596" s="206">
        <f t="shared" ref="F596:F603" si="35">IF(OR(E596="U16", E596="S16"),1,IF(E596="TS",6,2))</f>
        <v>2</v>
      </c>
      <c r="G596" s="207">
        <v>1</v>
      </c>
    </row>
    <row r="597" spans="1:7" ht="16.5" customHeight="1">
      <c r="A597" s="96">
        <f t="shared" ref="A597:A653" si="36">A596+(F596*G596)</f>
        <v>15202</v>
      </c>
      <c r="B597" s="65"/>
      <c r="C597" s="386"/>
      <c r="D597" s="386"/>
      <c r="E597" s="79" t="s">
        <v>78</v>
      </c>
      <c r="F597" s="79">
        <f>IF(OR(E597="U16", E597="S16"),1,IF(E597="TS",6,2))</f>
        <v>2</v>
      </c>
      <c r="G597" s="415">
        <v>1</v>
      </c>
    </row>
    <row r="598" spans="1:7" ht="16.5" customHeight="1">
      <c r="A598" s="96">
        <f t="shared" si="36"/>
        <v>15204</v>
      </c>
      <c r="B598" s="65"/>
      <c r="C598" s="386"/>
      <c r="D598" s="386"/>
      <c r="E598" s="79" t="s">
        <v>78</v>
      </c>
      <c r="F598" s="79">
        <f t="shared" si="35"/>
        <v>2</v>
      </c>
      <c r="G598" s="415">
        <v>1</v>
      </c>
    </row>
    <row r="599" spans="1:7" ht="16.5" customHeight="1">
      <c r="A599" s="96">
        <f t="shared" si="36"/>
        <v>15206</v>
      </c>
      <c r="B599" s="65"/>
      <c r="C599" s="65"/>
      <c r="D599" s="65"/>
      <c r="E599" s="79" t="s">
        <v>78</v>
      </c>
      <c r="F599" s="79">
        <f t="shared" si="35"/>
        <v>2</v>
      </c>
      <c r="G599" s="415">
        <v>1</v>
      </c>
    </row>
    <row r="600" spans="1:7" ht="16.5" customHeight="1">
      <c r="A600" s="96">
        <f t="shared" si="36"/>
        <v>15208</v>
      </c>
      <c r="B600" s="65"/>
      <c r="C600" s="65"/>
      <c r="D600" s="65"/>
      <c r="E600" s="79" t="s">
        <v>78</v>
      </c>
      <c r="F600" s="79">
        <f t="shared" si="35"/>
        <v>2</v>
      </c>
      <c r="G600" s="415">
        <v>1</v>
      </c>
    </row>
    <row r="601" spans="1:7" ht="16.5" customHeight="1">
      <c r="A601" s="96">
        <f t="shared" si="36"/>
        <v>15210</v>
      </c>
      <c r="B601" s="65"/>
      <c r="C601" s="65"/>
      <c r="D601" s="65"/>
      <c r="E601" s="79" t="s">
        <v>78</v>
      </c>
      <c r="F601" s="79">
        <f t="shared" si="35"/>
        <v>2</v>
      </c>
      <c r="G601" s="415">
        <v>4</v>
      </c>
    </row>
    <row r="602" spans="1:7" ht="16.5" customHeight="1">
      <c r="A602" s="96">
        <f t="shared" si="36"/>
        <v>15218</v>
      </c>
      <c r="B602" s="65"/>
      <c r="C602" s="65"/>
      <c r="D602" s="65"/>
      <c r="E602" s="79" t="s">
        <v>78</v>
      </c>
      <c r="F602" s="79">
        <f t="shared" si="35"/>
        <v>2</v>
      </c>
      <c r="G602" s="415">
        <v>4</v>
      </c>
    </row>
    <row r="603" spans="1:7" ht="16.5" customHeight="1">
      <c r="A603" s="96">
        <f t="shared" si="36"/>
        <v>15226</v>
      </c>
      <c r="B603" s="65"/>
      <c r="C603" s="65"/>
      <c r="D603" s="65"/>
      <c r="E603" s="79" t="s">
        <v>78</v>
      </c>
      <c r="F603" s="79">
        <f t="shared" si="35"/>
        <v>2</v>
      </c>
      <c r="G603" s="415">
        <v>4</v>
      </c>
    </row>
    <row r="604" spans="1:7" ht="16.5" customHeight="1">
      <c r="A604" s="96">
        <f t="shared" si="36"/>
        <v>15234</v>
      </c>
      <c r="B604" s="65"/>
      <c r="C604" s="65"/>
      <c r="D604" s="65"/>
      <c r="E604" s="79" t="s">
        <v>78</v>
      </c>
      <c r="F604" s="79">
        <f>IF(OR(E604="U16", E604="S16"),1,IF(E604="TS",6,2))</f>
        <v>2</v>
      </c>
      <c r="G604" s="415">
        <v>4</v>
      </c>
    </row>
    <row r="605" spans="1:7" ht="16.5" customHeight="1">
      <c r="A605" s="96">
        <f t="shared" si="36"/>
        <v>15242</v>
      </c>
      <c r="B605" s="65"/>
      <c r="C605" s="65"/>
      <c r="D605" s="65"/>
      <c r="E605" s="79" t="s">
        <v>78</v>
      </c>
      <c r="F605" s="79">
        <f>IF(OR(E605="U16", E605="S16"),1,IF(E605="TS",6,2))</f>
        <v>2</v>
      </c>
      <c r="G605" s="415">
        <v>4</v>
      </c>
    </row>
    <row r="606" spans="1:7" ht="16.5" customHeight="1">
      <c r="A606" s="96">
        <f t="shared" si="36"/>
        <v>15250</v>
      </c>
      <c r="B606" s="65"/>
      <c r="C606" s="65"/>
      <c r="D606" s="65"/>
      <c r="E606" s="79" t="s">
        <v>78</v>
      </c>
      <c r="F606" s="79">
        <f>IF(OR(E606="U16", E606="S16"),1,IF(E606="TS",6,2))</f>
        <v>2</v>
      </c>
      <c r="G606" s="415">
        <v>4</v>
      </c>
    </row>
    <row r="607" spans="1:7" ht="16.5" customHeight="1">
      <c r="A607" s="96">
        <f t="shared" si="36"/>
        <v>15258</v>
      </c>
      <c r="B607" s="65"/>
      <c r="C607" s="65"/>
      <c r="D607" s="65"/>
      <c r="E607" s="79" t="s">
        <v>78</v>
      </c>
      <c r="F607" s="79">
        <f t="shared" ref="F607:F657" si="37">IF(OR(E607="U16", E607="S16"),1,IF(E607="TS",6,2))</f>
        <v>2</v>
      </c>
      <c r="G607" s="415">
        <v>4</v>
      </c>
    </row>
    <row r="608" spans="1:7" ht="16.5" customHeight="1">
      <c r="A608" s="96">
        <f t="shared" si="36"/>
        <v>15266</v>
      </c>
      <c r="B608" s="65"/>
      <c r="C608" s="65"/>
      <c r="D608" s="65"/>
      <c r="E608" s="79" t="s">
        <v>78</v>
      </c>
      <c r="F608" s="79">
        <f t="shared" si="37"/>
        <v>2</v>
      </c>
      <c r="G608" s="415">
        <v>4</v>
      </c>
    </row>
    <row r="609" spans="1:7" ht="16.5" customHeight="1">
      <c r="A609" s="96">
        <f t="shared" si="36"/>
        <v>15274</v>
      </c>
      <c r="B609" s="65"/>
      <c r="C609" s="65"/>
      <c r="D609" s="65"/>
      <c r="E609" s="79" t="s">
        <v>78</v>
      </c>
      <c r="F609" s="79">
        <f t="shared" si="37"/>
        <v>2</v>
      </c>
      <c r="G609" s="415">
        <v>4</v>
      </c>
    </row>
    <row r="610" spans="1:7" ht="16.5" customHeight="1">
      <c r="A610" s="96">
        <f t="shared" si="36"/>
        <v>15282</v>
      </c>
      <c r="B610" s="65"/>
      <c r="C610" s="65"/>
      <c r="D610" s="65"/>
      <c r="E610" s="79" t="s">
        <v>78</v>
      </c>
      <c r="F610" s="79">
        <f t="shared" si="37"/>
        <v>2</v>
      </c>
      <c r="G610" s="415">
        <v>4</v>
      </c>
    </row>
    <row r="611" spans="1:7" ht="16.5" customHeight="1">
      <c r="A611" s="96">
        <f t="shared" si="36"/>
        <v>15290</v>
      </c>
      <c r="B611" s="65"/>
      <c r="C611" s="65"/>
      <c r="D611" s="65"/>
      <c r="E611" s="79" t="s">
        <v>78</v>
      </c>
      <c r="F611" s="79">
        <f t="shared" si="37"/>
        <v>2</v>
      </c>
      <c r="G611" s="415">
        <v>4</v>
      </c>
    </row>
    <row r="612" spans="1:7" ht="16.5" customHeight="1">
      <c r="A612" s="96">
        <f t="shared" si="36"/>
        <v>15298</v>
      </c>
      <c r="B612" s="65"/>
      <c r="C612" s="65"/>
      <c r="D612" s="65"/>
      <c r="E612" s="79" t="s">
        <v>78</v>
      </c>
      <c r="F612" s="79">
        <f t="shared" si="37"/>
        <v>2</v>
      </c>
      <c r="G612" s="415">
        <v>4</v>
      </c>
    </row>
    <row r="613" spans="1:7" ht="16.5" customHeight="1">
      <c r="A613" s="96">
        <f t="shared" si="36"/>
        <v>15306</v>
      </c>
      <c r="B613" s="65"/>
      <c r="C613" s="65"/>
      <c r="D613" s="65"/>
      <c r="E613" s="79" t="s">
        <v>78</v>
      </c>
      <c r="F613" s="79">
        <f t="shared" si="37"/>
        <v>2</v>
      </c>
      <c r="G613" s="415">
        <v>4</v>
      </c>
    </row>
    <row r="614" spans="1:7" ht="16.5" customHeight="1">
      <c r="A614" s="96">
        <f t="shared" si="36"/>
        <v>15314</v>
      </c>
      <c r="B614" s="65"/>
      <c r="C614" s="65"/>
      <c r="D614" s="65"/>
      <c r="E614" s="79" t="s">
        <v>78</v>
      </c>
      <c r="F614" s="79">
        <f t="shared" si="37"/>
        <v>2</v>
      </c>
      <c r="G614" s="415">
        <v>4</v>
      </c>
    </row>
    <row r="615" spans="1:7" ht="16.5" customHeight="1">
      <c r="A615" s="96">
        <f t="shared" si="36"/>
        <v>15322</v>
      </c>
      <c r="B615" s="65"/>
      <c r="C615" s="65"/>
      <c r="D615" s="65"/>
      <c r="E615" s="79" t="s">
        <v>78</v>
      </c>
      <c r="F615" s="79">
        <f t="shared" si="37"/>
        <v>2</v>
      </c>
      <c r="G615" s="415">
        <v>4</v>
      </c>
    </row>
    <row r="616" spans="1:7" ht="16.5" customHeight="1">
      <c r="A616" s="96">
        <f t="shared" si="36"/>
        <v>15330</v>
      </c>
      <c r="B616" s="65"/>
      <c r="C616" s="65"/>
      <c r="D616" s="65"/>
      <c r="E616" s="79" t="s">
        <v>78</v>
      </c>
      <c r="F616" s="79">
        <f t="shared" si="37"/>
        <v>2</v>
      </c>
      <c r="G616" s="415">
        <v>4</v>
      </c>
    </row>
    <row r="617" spans="1:7" ht="16.5" customHeight="1">
      <c r="A617" s="96">
        <f t="shared" si="36"/>
        <v>15338</v>
      </c>
      <c r="B617" s="65"/>
      <c r="C617" s="65"/>
      <c r="D617" s="65"/>
      <c r="E617" s="79" t="s">
        <v>78</v>
      </c>
      <c r="F617" s="79">
        <f t="shared" si="37"/>
        <v>2</v>
      </c>
      <c r="G617" s="415">
        <v>4</v>
      </c>
    </row>
    <row r="618" spans="1:7" ht="16.5" customHeight="1">
      <c r="A618" s="96">
        <f t="shared" si="36"/>
        <v>15346</v>
      </c>
      <c r="B618" s="65"/>
      <c r="C618" s="386"/>
      <c r="D618" s="386"/>
      <c r="E618" s="79" t="s">
        <v>78</v>
      </c>
      <c r="F618" s="79">
        <f t="shared" si="37"/>
        <v>2</v>
      </c>
      <c r="G618" s="415">
        <v>4</v>
      </c>
    </row>
    <row r="619" spans="1:7" ht="16.5" customHeight="1">
      <c r="A619" s="96">
        <f t="shared" si="36"/>
        <v>15354</v>
      </c>
      <c r="B619" s="65"/>
      <c r="C619" s="386"/>
      <c r="D619" s="386"/>
      <c r="E619" s="79" t="s">
        <v>78</v>
      </c>
      <c r="F619" s="79">
        <f t="shared" si="37"/>
        <v>2</v>
      </c>
      <c r="G619" s="415">
        <v>4</v>
      </c>
    </row>
    <row r="620" spans="1:7" ht="16.5" customHeight="1">
      <c r="A620" s="96">
        <f t="shared" si="36"/>
        <v>15362</v>
      </c>
      <c r="B620" s="65"/>
      <c r="C620" s="386"/>
      <c r="D620" s="386"/>
      <c r="E620" s="79" t="s">
        <v>78</v>
      </c>
      <c r="F620" s="79">
        <f t="shared" si="37"/>
        <v>2</v>
      </c>
      <c r="G620" s="415">
        <v>4</v>
      </c>
    </row>
    <row r="621" spans="1:7" ht="16.5" customHeight="1">
      <c r="A621" s="96">
        <f t="shared" si="36"/>
        <v>15370</v>
      </c>
      <c r="B621" s="65"/>
      <c r="C621" s="386"/>
      <c r="D621" s="386"/>
      <c r="E621" s="79" t="s">
        <v>78</v>
      </c>
      <c r="F621" s="79">
        <f t="shared" si="37"/>
        <v>2</v>
      </c>
      <c r="G621" s="415">
        <v>4</v>
      </c>
    </row>
    <row r="622" spans="1:7" ht="16.5" customHeight="1">
      <c r="A622" s="96">
        <f t="shared" si="36"/>
        <v>15378</v>
      </c>
      <c r="B622" s="65"/>
      <c r="C622" s="386"/>
      <c r="D622" s="386"/>
      <c r="E622" s="79" t="s">
        <v>78</v>
      </c>
      <c r="F622" s="79">
        <f t="shared" si="37"/>
        <v>2</v>
      </c>
      <c r="G622" s="415">
        <v>4</v>
      </c>
    </row>
    <row r="623" spans="1:7" ht="16.5" customHeight="1">
      <c r="A623" s="96">
        <f t="shared" si="36"/>
        <v>15386</v>
      </c>
      <c r="B623" s="65"/>
      <c r="C623" s="386"/>
      <c r="D623" s="386"/>
      <c r="E623" s="79" t="s">
        <v>78</v>
      </c>
      <c r="F623" s="79">
        <f t="shared" si="37"/>
        <v>2</v>
      </c>
      <c r="G623" s="415">
        <v>4</v>
      </c>
    </row>
    <row r="624" spans="1:7" ht="16.5" customHeight="1" thickBot="1">
      <c r="A624" s="98">
        <f t="shared" si="36"/>
        <v>15394</v>
      </c>
      <c r="B624" s="180"/>
      <c r="C624" s="181"/>
      <c r="D624" s="181"/>
      <c r="E624" s="182" t="s">
        <v>145</v>
      </c>
      <c r="F624" s="182">
        <f t="shared" si="37"/>
        <v>1</v>
      </c>
      <c r="G624" s="416">
        <v>6</v>
      </c>
    </row>
    <row r="625" spans="1:7" ht="16.5" customHeight="1">
      <c r="A625" s="96">
        <f t="shared" si="36"/>
        <v>15400</v>
      </c>
      <c r="B625" s="211"/>
      <c r="C625" s="400"/>
      <c r="D625" s="400"/>
      <c r="E625" s="400" t="s">
        <v>111</v>
      </c>
      <c r="F625" s="400">
        <f>IF(OR(E625="U16", E625="S16"),1,IF(E625="TS",6,2))</f>
        <v>2</v>
      </c>
      <c r="G625" s="208">
        <v>1</v>
      </c>
    </row>
    <row r="626" spans="1:7" ht="16.5" customHeight="1">
      <c r="A626" s="96">
        <f t="shared" si="36"/>
        <v>15402</v>
      </c>
      <c r="B626" s="160"/>
      <c r="C626" s="382"/>
      <c r="D626" s="382"/>
      <c r="E626" s="79" t="s">
        <v>78</v>
      </c>
      <c r="F626" s="176">
        <f t="shared" si="37"/>
        <v>2</v>
      </c>
      <c r="G626" s="186">
        <v>1</v>
      </c>
    </row>
    <row r="627" spans="1:7" ht="16.5" customHeight="1">
      <c r="A627" s="96">
        <f t="shared" si="36"/>
        <v>15404</v>
      </c>
      <c r="B627" s="65"/>
      <c r="C627" s="386"/>
      <c r="D627" s="386"/>
      <c r="E627" s="79" t="s">
        <v>78</v>
      </c>
      <c r="F627" s="79">
        <f t="shared" si="37"/>
        <v>2</v>
      </c>
      <c r="G627" s="415">
        <v>1</v>
      </c>
    </row>
    <row r="628" spans="1:7" ht="16.5" customHeight="1">
      <c r="A628" s="96">
        <f t="shared" si="36"/>
        <v>15406</v>
      </c>
      <c r="B628" s="65"/>
      <c r="C628" s="65"/>
      <c r="D628" s="65"/>
      <c r="E628" s="79" t="s">
        <v>78</v>
      </c>
      <c r="F628" s="79">
        <f t="shared" si="37"/>
        <v>2</v>
      </c>
      <c r="G628" s="415">
        <v>1</v>
      </c>
    </row>
    <row r="629" spans="1:7" ht="16.5" customHeight="1">
      <c r="A629" s="96">
        <f t="shared" si="36"/>
        <v>15408</v>
      </c>
      <c r="B629" s="65"/>
      <c r="C629" s="65"/>
      <c r="D629" s="65"/>
      <c r="E629" s="79" t="s">
        <v>78</v>
      </c>
      <c r="F629" s="79">
        <f t="shared" si="37"/>
        <v>2</v>
      </c>
      <c r="G629" s="415">
        <v>1</v>
      </c>
    </row>
    <row r="630" spans="1:7" ht="16.5" customHeight="1">
      <c r="A630" s="96">
        <f t="shared" si="36"/>
        <v>15410</v>
      </c>
      <c r="B630" s="65"/>
      <c r="C630" s="65"/>
      <c r="D630" s="65"/>
      <c r="E630" s="79" t="s">
        <v>78</v>
      </c>
      <c r="F630" s="79">
        <f t="shared" si="37"/>
        <v>2</v>
      </c>
      <c r="G630" s="415">
        <v>4</v>
      </c>
    </row>
    <row r="631" spans="1:7" ht="16.5" customHeight="1">
      <c r="A631" s="96">
        <f t="shared" si="36"/>
        <v>15418</v>
      </c>
      <c r="B631" s="65"/>
      <c r="C631" s="65"/>
      <c r="D631" s="65"/>
      <c r="E631" s="79" t="s">
        <v>78</v>
      </c>
      <c r="F631" s="79">
        <f t="shared" si="37"/>
        <v>2</v>
      </c>
      <c r="G631" s="415">
        <v>4</v>
      </c>
    </row>
    <row r="632" spans="1:7" ht="16.5" customHeight="1">
      <c r="A632" s="96">
        <f t="shared" si="36"/>
        <v>15426</v>
      </c>
      <c r="B632" s="65"/>
      <c r="C632" s="65"/>
      <c r="D632" s="65"/>
      <c r="E632" s="79" t="s">
        <v>78</v>
      </c>
      <c r="F632" s="79">
        <f t="shared" si="37"/>
        <v>2</v>
      </c>
      <c r="G632" s="415">
        <v>4</v>
      </c>
    </row>
    <row r="633" spans="1:7" ht="16.5" customHeight="1">
      <c r="A633" s="96">
        <f t="shared" si="36"/>
        <v>15434</v>
      </c>
      <c r="B633" s="65"/>
      <c r="C633" s="65"/>
      <c r="D633" s="65"/>
      <c r="E633" s="79" t="s">
        <v>78</v>
      </c>
      <c r="F633" s="79">
        <f t="shared" si="37"/>
        <v>2</v>
      </c>
      <c r="G633" s="415">
        <v>4</v>
      </c>
    </row>
    <row r="634" spans="1:7" ht="16.5" customHeight="1">
      <c r="A634" s="96">
        <f t="shared" si="36"/>
        <v>15442</v>
      </c>
      <c r="B634" s="65"/>
      <c r="C634" s="65"/>
      <c r="D634" s="65"/>
      <c r="E634" s="79" t="s">
        <v>78</v>
      </c>
      <c r="F634" s="79">
        <f t="shared" si="37"/>
        <v>2</v>
      </c>
      <c r="G634" s="415">
        <v>4</v>
      </c>
    </row>
    <row r="635" spans="1:7" ht="16.5" customHeight="1">
      <c r="A635" s="96">
        <f t="shared" si="36"/>
        <v>15450</v>
      </c>
      <c r="B635" s="65"/>
      <c r="C635" s="65"/>
      <c r="D635" s="65"/>
      <c r="E635" s="79" t="s">
        <v>78</v>
      </c>
      <c r="F635" s="79">
        <f t="shared" si="37"/>
        <v>2</v>
      </c>
      <c r="G635" s="415">
        <v>4</v>
      </c>
    </row>
    <row r="636" spans="1:7" ht="16.5" customHeight="1">
      <c r="A636" s="96">
        <f t="shared" si="36"/>
        <v>15458</v>
      </c>
      <c r="B636" s="65"/>
      <c r="C636" s="65"/>
      <c r="D636" s="65"/>
      <c r="E636" s="79" t="s">
        <v>78</v>
      </c>
      <c r="F636" s="79">
        <f t="shared" si="37"/>
        <v>2</v>
      </c>
      <c r="G636" s="415">
        <v>4</v>
      </c>
    </row>
    <row r="637" spans="1:7" ht="16.5" customHeight="1">
      <c r="A637" s="96">
        <f t="shared" si="36"/>
        <v>15466</v>
      </c>
      <c r="B637" s="65"/>
      <c r="C637" s="65"/>
      <c r="D637" s="65"/>
      <c r="E637" s="79" t="s">
        <v>78</v>
      </c>
      <c r="F637" s="79">
        <f t="shared" si="37"/>
        <v>2</v>
      </c>
      <c r="G637" s="415">
        <v>4</v>
      </c>
    </row>
    <row r="638" spans="1:7" ht="16.5" customHeight="1">
      <c r="A638" s="96">
        <f t="shared" si="36"/>
        <v>15474</v>
      </c>
      <c r="B638" s="65"/>
      <c r="C638" s="65"/>
      <c r="D638" s="65"/>
      <c r="E638" s="79" t="s">
        <v>78</v>
      </c>
      <c r="F638" s="79">
        <f t="shared" si="37"/>
        <v>2</v>
      </c>
      <c r="G638" s="415">
        <v>4</v>
      </c>
    </row>
    <row r="639" spans="1:7" ht="16.5" customHeight="1">
      <c r="A639" s="96">
        <f t="shared" si="36"/>
        <v>15482</v>
      </c>
      <c r="B639" s="65"/>
      <c r="C639" s="65"/>
      <c r="D639" s="65"/>
      <c r="E639" s="79" t="s">
        <v>78</v>
      </c>
      <c r="F639" s="79">
        <f t="shared" si="37"/>
        <v>2</v>
      </c>
      <c r="G639" s="415">
        <v>4</v>
      </c>
    </row>
    <row r="640" spans="1:7" ht="16.5" customHeight="1">
      <c r="A640" s="96">
        <f t="shared" si="36"/>
        <v>15490</v>
      </c>
      <c r="B640" s="65"/>
      <c r="C640" s="65"/>
      <c r="D640" s="65"/>
      <c r="E640" s="79" t="s">
        <v>78</v>
      </c>
      <c r="F640" s="79">
        <f t="shared" si="37"/>
        <v>2</v>
      </c>
      <c r="G640" s="415">
        <v>4</v>
      </c>
    </row>
    <row r="641" spans="1:9" ht="16.5" customHeight="1">
      <c r="A641" s="96">
        <f t="shared" si="36"/>
        <v>15498</v>
      </c>
      <c r="B641" s="65"/>
      <c r="C641" s="65"/>
      <c r="D641" s="65"/>
      <c r="E641" s="79" t="s">
        <v>78</v>
      </c>
      <c r="F641" s="79">
        <f t="shared" si="37"/>
        <v>2</v>
      </c>
      <c r="G641" s="415">
        <v>4</v>
      </c>
    </row>
    <row r="642" spans="1:9" ht="16.5" customHeight="1">
      <c r="A642" s="96">
        <f t="shared" si="36"/>
        <v>15506</v>
      </c>
      <c r="B642" s="65"/>
      <c r="C642" s="65"/>
      <c r="D642" s="65"/>
      <c r="E642" s="79" t="s">
        <v>78</v>
      </c>
      <c r="F642" s="79">
        <f t="shared" si="37"/>
        <v>2</v>
      </c>
      <c r="G642" s="415">
        <v>4</v>
      </c>
    </row>
    <row r="643" spans="1:9" customFormat="1" ht="16.5">
      <c r="A643" s="96">
        <f t="shared" si="36"/>
        <v>15514</v>
      </c>
      <c r="B643" s="65"/>
      <c r="C643" s="65"/>
      <c r="D643" s="65"/>
      <c r="E643" s="79" t="s">
        <v>78</v>
      </c>
      <c r="F643" s="79">
        <f t="shared" si="37"/>
        <v>2</v>
      </c>
      <c r="G643" s="415">
        <v>4</v>
      </c>
      <c r="H643" s="26"/>
      <c r="I643" s="136" t="s">
        <v>1793</v>
      </c>
    </row>
    <row r="644" spans="1:9" ht="15.95" customHeight="1">
      <c r="A644" s="96">
        <f t="shared" si="36"/>
        <v>15522</v>
      </c>
      <c r="B644" s="65"/>
      <c r="C644" s="65"/>
      <c r="D644" s="65"/>
      <c r="E644" s="79" t="s">
        <v>78</v>
      </c>
      <c r="F644" s="79">
        <f t="shared" si="37"/>
        <v>2</v>
      </c>
      <c r="G644" s="415">
        <v>4</v>
      </c>
    </row>
    <row r="645" spans="1:9" ht="15.95" customHeight="1">
      <c r="A645" s="96">
        <f t="shared" si="36"/>
        <v>15530</v>
      </c>
      <c r="B645" s="65"/>
      <c r="C645" s="65"/>
      <c r="D645" s="65"/>
      <c r="E645" s="79" t="s">
        <v>78</v>
      </c>
      <c r="F645" s="79">
        <f t="shared" si="37"/>
        <v>2</v>
      </c>
      <c r="G645" s="415">
        <v>4</v>
      </c>
    </row>
    <row r="646" spans="1:9" ht="15.95" customHeight="1">
      <c r="A646" s="96">
        <f t="shared" si="36"/>
        <v>15538</v>
      </c>
      <c r="B646" s="65"/>
      <c r="C646" s="65"/>
      <c r="D646" s="65"/>
      <c r="E646" s="79" t="s">
        <v>78</v>
      </c>
      <c r="F646" s="79">
        <f t="shared" si="37"/>
        <v>2</v>
      </c>
      <c r="G646" s="415">
        <v>4</v>
      </c>
    </row>
    <row r="647" spans="1:9" customFormat="1" ht="16.5">
      <c r="A647" s="96">
        <f t="shared" si="36"/>
        <v>15546</v>
      </c>
      <c r="B647" s="65"/>
      <c r="C647" s="386"/>
      <c r="D647" s="386"/>
      <c r="E647" s="79" t="s">
        <v>78</v>
      </c>
      <c r="F647" s="79">
        <f t="shared" si="37"/>
        <v>2</v>
      </c>
      <c r="G647" s="415">
        <v>4</v>
      </c>
      <c r="H647" s="26"/>
      <c r="I647" s="136"/>
    </row>
    <row r="648" spans="1:9" customFormat="1" ht="16.5" customHeight="1">
      <c r="A648" s="96">
        <f t="shared" si="36"/>
        <v>15554</v>
      </c>
      <c r="B648" s="65"/>
      <c r="C648" s="386"/>
      <c r="D648" s="386"/>
      <c r="E648" s="79" t="s">
        <v>78</v>
      </c>
      <c r="F648" s="79">
        <f t="shared" si="37"/>
        <v>2</v>
      </c>
      <c r="G648" s="415">
        <v>4</v>
      </c>
      <c r="H648" s="26" t="s">
        <v>41</v>
      </c>
      <c r="I648" s="136"/>
    </row>
    <row r="649" spans="1:9" customFormat="1" ht="16.5">
      <c r="A649" s="96">
        <f t="shared" si="36"/>
        <v>15562</v>
      </c>
      <c r="B649" s="65"/>
      <c r="C649" s="386"/>
      <c r="D649" s="386"/>
      <c r="E649" s="79" t="s">
        <v>78</v>
      </c>
      <c r="F649" s="79">
        <f t="shared" si="37"/>
        <v>2</v>
      </c>
      <c r="G649" s="415">
        <v>4</v>
      </c>
      <c r="H649" s="26"/>
      <c r="I649" s="136"/>
    </row>
    <row r="650" spans="1:9" customFormat="1" ht="16.5">
      <c r="A650" s="96">
        <f t="shared" si="36"/>
        <v>15570</v>
      </c>
      <c r="B650" s="65"/>
      <c r="C650" s="386"/>
      <c r="D650" s="386"/>
      <c r="E650" s="79" t="s">
        <v>78</v>
      </c>
      <c r="F650" s="79">
        <f t="shared" si="37"/>
        <v>2</v>
      </c>
      <c r="G650" s="415">
        <v>4</v>
      </c>
      <c r="H650" s="26"/>
      <c r="I650" s="136"/>
    </row>
    <row r="651" spans="1:9" customFormat="1" ht="16.5">
      <c r="A651" s="96">
        <f t="shared" si="36"/>
        <v>15578</v>
      </c>
      <c r="B651" s="65"/>
      <c r="C651" s="386"/>
      <c r="D651" s="386"/>
      <c r="E651" s="79" t="s">
        <v>78</v>
      </c>
      <c r="F651" s="79">
        <f t="shared" si="37"/>
        <v>2</v>
      </c>
      <c r="G651" s="415">
        <v>4</v>
      </c>
      <c r="H651" s="60"/>
      <c r="I651" s="136"/>
    </row>
    <row r="652" spans="1:9" customFormat="1" ht="16.5">
      <c r="A652" s="96">
        <f t="shared" si="36"/>
        <v>15586</v>
      </c>
      <c r="B652" s="65"/>
      <c r="C652" s="386"/>
      <c r="D652" s="386"/>
      <c r="E652" s="79" t="s">
        <v>78</v>
      </c>
      <c r="F652" s="79">
        <f t="shared" si="37"/>
        <v>2</v>
      </c>
      <c r="G652" s="415">
        <v>4</v>
      </c>
      <c r="H652" s="60"/>
      <c r="I652" s="136"/>
    </row>
    <row r="653" spans="1:9" customFormat="1" ht="17.25" thickBot="1">
      <c r="A653" s="96">
        <f t="shared" si="36"/>
        <v>15594</v>
      </c>
      <c r="B653" s="160"/>
      <c r="C653" s="382"/>
      <c r="D653" s="382"/>
      <c r="E653" s="176" t="s">
        <v>145</v>
      </c>
      <c r="F653" s="176">
        <f t="shared" si="37"/>
        <v>1</v>
      </c>
      <c r="G653" s="186">
        <v>6</v>
      </c>
      <c r="H653" s="60"/>
      <c r="I653" s="136"/>
    </row>
    <row r="654" spans="1:9" customFormat="1" ht="16.5">
      <c r="A654" s="503" t="s">
        <v>1789</v>
      </c>
      <c r="B654" s="504"/>
      <c r="C654" s="504"/>
      <c r="D654" s="504"/>
      <c r="E654" s="504"/>
      <c r="F654" s="504"/>
      <c r="G654" s="505"/>
      <c r="H654" s="60"/>
      <c r="I654" s="136"/>
    </row>
    <row r="655" spans="1:9" customFormat="1" ht="16.5">
      <c r="A655" s="96">
        <f>A653+(F653*G653)</f>
        <v>15600</v>
      </c>
      <c r="B655" s="65" t="s">
        <v>110</v>
      </c>
      <c r="C655" s="386"/>
      <c r="D655" s="386"/>
      <c r="E655" s="79" t="s">
        <v>260</v>
      </c>
      <c r="F655" s="79">
        <f t="shared" si="37"/>
        <v>2</v>
      </c>
      <c r="G655" s="415">
        <v>1</v>
      </c>
      <c r="H655" s="26"/>
      <c r="I655" s="136"/>
    </row>
    <row r="656" spans="1:9" customFormat="1" ht="16.5">
      <c r="A656" s="96">
        <f>A655+(F655*G655)</f>
        <v>15602</v>
      </c>
      <c r="B656" s="65" t="s">
        <v>796</v>
      </c>
      <c r="C656" s="386"/>
      <c r="D656" s="386"/>
      <c r="E656" s="79" t="s">
        <v>78</v>
      </c>
      <c r="F656" s="79">
        <f>IF(OR(E656="U16", E656="S16"),1,IF(E656="TS",6,2))</f>
        <v>2</v>
      </c>
      <c r="G656" s="415">
        <v>96</v>
      </c>
      <c r="H656" s="26"/>
      <c r="I656" s="136"/>
    </row>
    <row r="657" spans="1:9" customFormat="1" ht="17.25" thickBot="1">
      <c r="A657" s="98">
        <f>A656+(F656*G656)</f>
        <v>15794</v>
      </c>
      <c r="B657" s="180" t="s">
        <v>41</v>
      </c>
      <c r="C657" s="181"/>
      <c r="D657" s="181"/>
      <c r="E657" s="182" t="s">
        <v>145</v>
      </c>
      <c r="F657" s="182">
        <f t="shared" si="37"/>
        <v>1</v>
      </c>
      <c r="G657" s="416">
        <v>6</v>
      </c>
      <c r="H657" s="26"/>
      <c r="I657" s="136"/>
    </row>
    <row r="658" spans="1:9" customFormat="1" ht="17.25" thickBot="1">
      <c r="A658" s="507" t="s">
        <v>1804</v>
      </c>
      <c r="B658" s="508"/>
      <c r="C658" s="508"/>
      <c r="D658" s="508"/>
      <c r="E658" s="508"/>
      <c r="F658" s="508"/>
      <c r="G658" s="509"/>
      <c r="H658" s="26"/>
      <c r="I658" s="136"/>
    </row>
    <row r="659" spans="1:9" customFormat="1" ht="16.5">
      <c r="A659" s="382">
        <f>A657+(F657*G657)</f>
        <v>15800</v>
      </c>
      <c r="B659" s="160" t="s">
        <v>1484</v>
      </c>
      <c r="C659" s="382"/>
      <c r="D659" s="382"/>
      <c r="E659" s="176" t="s">
        <v>134</v>
      </c>
      <c r="F659" s="176">
        <f t="shared" ref="F659:F680" si="38">IF(OR(E659="U16", E659="S16"),1,IF(E659="TS",6,2))</f>
        <v>1</v>
      </c>
      <c r="G659" s="382">
        <v>1</v>
      </c>
      <c r="H659" s="26" t="s">
        <v>41</v>
      </c>
      <c r="I659" s="136"/>
    </row>
    <row r="660" spans="1:9" customFormat="1" ht="15.95" customHeight="1">
      <c r="A660" s="386">
        <f t="shared" ref="A660:A707" si="39">A659+(F659*G659)</f>
        <v>15801</v>
      </c>
      <c r="B660" s="65" t="s">
        <v>1485</v>
      </c>
      <c r="C660" s="386"/>
      <c r="D660" s="386"/>
      <c r="E660" s="79" t="s">
        <v>134</v>
      </c>
      <c r="F660" s="79">
        <f t="shared" si="38"/>
        <v>1</v>
      </c>
      <c r="G660" s="386">
        <v>1</v>
      </c>
      <c r="H660" s="26"/>
      <c r="I660" s="136"/>
    </row>
    <row r="661" spans="1:9" customFormat="1" ht="16.5">
      <c r="A661" s="386">
        <f t="shared" si="39"/>
        <v>15802</v>
      </c>
      <c r="B661" s="65" t="s">
        <v>137</v>
      </c>
      <c r="C661" s="386"/>
      <c r="D661" s="386"/>
      <c r="E661" s="79" t="s">
        <v>111</v>
      </c>
      <c r="F661" s="79">
        <f t="shared" si="38"/>
        <v>2</v>
      </c>
      <c r="G661" s="386">
        <v>1</v>
      </c>
      <c r="H661" s="26"/>
      <c r="I661" s="136"/>
    </row>
    <row r="662" spans="1:9" customFormat="1" ht="16.5">
      <c r="A662" s="386">
        <f t="shared" si="39"/>
        <v>15804</v>
      </c>
      <c r="B662" s="65" t="s">
        <v>30</v>
      </c>
      <c r="C662" s="386"/>
      <c r="D662" s="386"/>
      <c r="E662" s="79" t="s">
        <v>78</v>
      </c>
      <c r="F662" s="79">
        <f t="shared" si="38"/>
        <v>2</v>
      </c>
      <c r="G662" s="386">
        <v>2</v>
      </c>
      <c r="H662" s="26"/>
      <c r="I662" s="136"/>
    </row>
    <row r="663" spans="1:9" customFormat="1" ht="16.5">
      <c r="A663" s="386">
        <f t="shared" si="39"/>
        <v>15808</v>
      </c>
      <c r="B663" s="65" t="s">
        <v>480</v>
      </c>
      <c r="C663" s="386"/>
      <c r="D663" s="386"/>
      <c r="E663" s="79" t="s">
        <v>78</v>
      </c>
      <c r="F663" s="79">
        <f t="shared" si="38"/>
        <v>2</v>
      </c>
      <c r="G663" s="386">
        <v>2</v>
      </c>
      <c r="H663" s="26"/>
      <c r="I663" s="136"/>
    </row>
    <row r="664" spans="1:9" customFormat="1" ht="16.5">
      <c r="A664" s="386">
        <f t="shared" si="39"/>
        <v>15812</v>
      </c>
      <c r="B664" s="65" t="s">
        <v>312</v>
      </c>
      <c r="C664" s="386"/>
      <c r="D664" s="386"/>
      <c r="E664" s="79" t="s">
        <v>78</v>
      </c>
      <c r="F664" s="79">
        <f t="shared" si="38"/>
        <v>2</v>
      </c>
      <c r="G664" s="386">
        <v>2</v>
      </c>
      <c r="H664" s="26"/>
      <c r="I664" s="136"/>
    </row>
    <row r="665" spans="1:9" customFormat="1" ht="16.5">
      <c r="A665" s="386">
        <f t="shared" si="39"/>
        <v>15816</v>
      </c>
      <c r="B665" s="65" t="s">
        <v>313</v>
      </c>
      <c r="C665" s="386"/>
      <c r="D665" s="386"/>
      <c r="E665" s="79" t="s">
        <v>78</v>
      </c>
      <c r="F665" s="79">
        <f t="shared" si="38"/>
        <v>2</v>
      </c>
      <c r="G665" s="386">
        <v>2</v>
      </c>
      <c r="H665" s="26"/>
      <c r="I665" s="136"/>
    </row>
    <row r="666" spans="1:9" customFormat="1" ht="16.5">
      <c r="A666" s="386">
        <f t="shared" si="39"/>
        <v>15820</v>
      </c>
      <c r="B666" s="65" t="s">
        <v>314</v>
      </c>
      <c r="C666" s="386"/>
      <c r="D666" s="386"/>
      <c r="E666" s="79" t="s">
        <v>78</v>
      </c>
      <c r="F666" s="79">
        <f t="shared" si="38"/>
        <v>2</v>
      </c>
      <c r="G666" s="386">
        <v>2</v>
      </c>
      <c r="H666" s="26"/>
      <c r="I666" s="136"/>
    </row>
    <row r="667" spans="1:9" customFormat="1" ht="16.5">
      <c r="A667" s="386">
        <f t="shared" si="39"/>
        <v>15824</v>
      </c>
      <c r="B667" s="65" t="s">
        <v>315</v>
      </c>
      <c r="C667" s="386"/>
      <c r="D667" s="386"/>
      <c r="E667" s="79" t="s">
        <v>78</v>
      </c>
      <c r="F667" s="79">
        <f t="shared" si="38"/>
        <v>2</v>
      </c>
      <c r="G667" s="386">
        <v>2</v>
      </c>
      <c r="H667" s="26"/>
      <c r="I667" s="136"/>
    </row>
    <row r="668" spans="1:9" customFormat="1" ht="16.5">
      <c r="A668" s="386">
        <f t="shared" si="39"/>
        <v>15828</v>
      </c>
      <c r="B668" s="65" t="s">
        <v>316</v>
      </c>
      <c r="C668" s="386"/>
      <c r="D668" s="386"/>
      <c r="E668" s="79" t="s">
        <v>78</v>
      </c>
      <c r="F668" s="79">
        <f t="shared" si="38"/>
        <v>2</v>
      </c>
      <c r="G668" s="386">
        <v>2</v>
      </c>
      <c r="H668" s="26"/>
      <c r="I668" s="136"/>
    </row>
    <row r="669" spans="1:9" customFormat="1" ht="16.5">
      <c r="A669" s="386">
        <f t="shared" si="39"/>
        <v>15832</v>
      </c>
      <c r="B669" s="65" t="s">
        <v>317</v>
      </c>
      <c r="C669" s="386"/>
      <c r="D669" s="386"/>
      <c r="E669" s="79" t="s">
        <v>78</v>
      </c>
      <c r="F669" s="79">
        <f t="shared" si="38"/>
        <v>2</v>
      </c>
      <c r="G669" s="386">
        <v>2</v>
      </c>
      <c r="H669" s="26"/>
      <c r="I669" s="136"/>
    </row>
    <row r="670" spans="1:9" customFormat="1" ht="16.5">
      <c r="A670" s="386">
        <f t="shared" si="39"/>
        <v>15836</v>
      </c>
      <c r="B670" s="65" t="s">
        <v>318</v>
      </c>
      <c r="C670" s="386"/>
      <c r="D670" s="386"/>
      <c r="E670" s="79" t="s">
        <v>78</v>
      </c>
      <c r="F670" s="79">
        <f t="shared" si="38"/>
        <v>2</v>
      </c>
      <c r="G670" s="386">
        <v>2</v>
      </c>
      <c r="H670" s="26"/>
      <c r="I670" s="136"/>
    </row>
    <row r="671" spans="1:9" customFormat="1" ht="16.5">
      <c r="A671" s="386">
        <f t="shared" si="39"/>
        <v>15840</v>
      </c>
      <c r="B671" s="65" t="s">
        <v>319</v>
      </c>
      <c r="C671" s="386"/>
      <c r="D671" s="386"/>
      <c r="E671" s="79" t="s">
        <v>78</v>
      </c>
      <c r="F671" s="79">
        <f t="shared" si="38"/>
        <v>2</v>
      </c>
      <c r="G671" s="386">
        <v>2</v>
      </c>
      <c r="H671" s="26"/>
      <c r="I671" s="136"/>
    </row>
    <row r="672" spans="1:9" customFormat="1" ht="16.5">
      <c r="A672" s="386">
        <f t="shared" si="39"/>
        <v>15844</v>
      </c>
      <c r="B672" s="65" t="s">
        <v>0</v>
      </c>
      <c r="C672" s="386"/>
      <c r="D672" s="386"/>
      <c r="E672" s="79" t="s">
        <v>78</v>
      </c>
      <c r="F672" s="79">
        <f t="shared" si="38"/>
        <v>2</v>
      </c>
      <c r="G672" s="386">
        <v>2</v>
      </c>
      <c r="H672" s="26"/>
      <c r="I672" s="136"/>
    </row>
    <row r="673" spans="1:9" customFormat="1" ht="16.5">
      <c r="A673" s="386">
        <f t="shared" si="39"/>
        <v>15848</v>
      </c>
      <c r="B673" s="65" t="s">
        <v>141</v>
      </c>
      <c r="C673" s="386"/>
      <c r="D673" s="386"/>
      <c r="E673" s="79" t="s">
        <v>78</v>
      </c>
      <c r="F673" s="79">
        <f t="shared" si="38"/>
        <v>2</v>
      </c>
      <c r="G673" s="386">
        <v>2</v>
      </c>
      <c r="H673" s="26"/>
      <c r="I673" s="136"/>
    </row>
    <row r="674" spans="1:9" customFormat="1" ht="16.5">
      <c r="A674" s="386">
        <f t="shared" si="39"/>
        <v>15852</v>
      </c>
      <c r="B674" s="65" t="s">
        <v>142</v>
      </c>
      <c r="C674" s="386"/>
      <c r="D674" s="386"/>
      <c r="E674" s="79" t="s">
        <v>78</v>
      </c>
      <c r="F674" s="79">
        <f t="shared" si="38"/>
        <v>2</v>
      </c>
      <c r="G674" s="386">
        <v>2</v>
      </c>
      <c r="H674" s="26"/>
      <c r="I674" s="136"/>
    </row>
    <row r="675" spans="1:9" customFormat="1" ht="16.5">
      <c r="A675" s="386">
        <f t="shared" si="39"/>
        <v>15856</v>
      </c>
      <c r="B675" s="65" t="s">
        <v>180</v>
      </c>
      <c r="C675" s="386"/>
      <c r="D675" s="386"/>
      <c r="E675" s="79" t="s">
        <v>78</v>
      </c>
      <c r="F675" s="79">
        <f t="shared" si="38"/>
        <v>2</v>
      </c>
      <c r="G675" s="386">
        <v>2</v>
      </c>
      <c r="H675" s="26"/>
      <c r="I675" s="136"/>
    </row>
    <row r="676" spans="1:9" customFormat="1" ht="16.5">
      <c r="A676" s="386">
        <f t="shared" si="39"/>
        <v>15860</v>
      </c>
      <c r="B676" s="65" t="s">
        <v>186</v>
      </c>
      <c r="C676" s="386"/>
      <c r="D676" s="386"/>
      <c r="E676" s="79" t="s">
        <v>78</v>
      </c>
      <c r="F676" s="79">
        <f t="shared" si="38"/>
        <v>2</v>
      </c>
      <c r="G676" s="386">
        <v>2</v>
      </c>
      <c r="H676" s="26"/>
      <c r="I676" s="136"/>
    </row>
    <row r="677" spans="1:9" customFormat="1" ht="16.5">
      <c r="A677" s="386">
        <f t="shared" si="39"/>
        <v>15864</v>
      </c>
      <c r="B677" s="65" t="s">
        <v>144</v>
      </c>
      <c r="C677" s="386"/>
      <c r="D677" s="386"/>
      <c r="E677" s="79" t="s">
        <v>78</v>
      </c>
      <c r="F677" s="79">
        <f t="shared" si="38"/>
        <v>2</v>
      </c>
      <c r="G677" s="386">
        <v>2</v>
      </c>
      <c r="H677" s="26"/>
      <c r="I677" s="136"/>
    </row>
    <row r="678" spans="1:9" customFormat="1" ht="16.5">
      <c r="A678" s="386">
        <f t="shared" si="39"/>
        <v>15868</v>
      </c>
      <c r="B678" s="65" t="s">
        <v>185</v>
      </c>
      <c r="C678" s="386"/>
      <c r="D678" s="386"/>
      <c r="E678" s="79" t="s">
        <v>78</v>
      </c>
      <c r="F678" s="79">
        <f t="shared" si="38"/>
        <v>2</v>
      </c>
      <c r="G678" s="386">
        <v>2</v>
      </c>
      <c r="H678" s="26"/>
      <c r="I678" s="136"/>
    </row>
    <row r="679" spans="1:9" customFormat="1" ht="16.5">
      <c r="A679" s="386">
        <f t="shared" si="39"/>
        <v>15872</v>
      </c>
      <c r="B679" s="65" t="s">
        <v>80</v>
      </c>
      <c r="C679" s="386"/>
      <c r="D679" s="386"/>
      <c r="E679" s="79" t="s">
        <v>78</v>
      </c>
      <c r="F679" s="79">
        <f t="shared" si="38"/>
        <v>2</v>
      </c>
      <c r="G679" s="386">
        <v>2</v>
      </c>
      <c r="H679" s="26"/>
      <c r="I679" s="136"/>
    </row>
    <row r="680" spans="1:9" customFormat="1" ht="16.5">
      <c r="A680" s="386">
        <f t="shared" si="39"/>
        <v>15876</v>
      </c>
      <c r="B680" s="65" t="s">
        <v>3</v>
      </c>
      <c r="C680" s="386"/>
      <c r="D680" s="386"/>
      <c r="E680" s="79" t="s">
        <v>78</v>
      </c>
      <c r="F680" s="79">
        <f t="shared" si="38"/>
        <v>2</v>
      </c>
      <c r="G680" s="386">
        <v>2</v>
      </c>
      <c r="H680" s="26"/>
      <c r="I680" s="136"/>
    </row>
    <row r="681" spans="1:9" customFormat="1" ht="16.5">
      <c r="A681" s="386">
        <f t="shared" si="39"/>
        <v>15880</v>
      </c>
      <c r="B681" s="65" t="s">
        <v>4</v>
      </c>
      <c r="C681" s="386"/>
      <c r="D681" s="386"/>
      <c r="E681" s="79" t="s">
        <v>78</v>
      </c>
      <c r="F681" s="79">
        <f>IF(OR(E681="U16", E681="S16"),1,IF(E681="TS",6,2))</f>
        <v>2</v>
      </c>
      <c r="G681" s="386">
        <v>2</v>
      </c>
      <c r="H681" s="26"/>
      <c r="I681" s="136"/>
    </row>
    <row r="682" spans="1:9" customFormat="1" ht="16.5">
      <c r="A682" s="386">
        <f t="shared" si="39"/>
        <v>15884</v>
      </c>
      <c r="B682" s="65" t="s">
        <v>81</v>
      </c>
      <c r="C682" s="386"/>
      <c r="D682" s="386"/>
      <c r="E682" s="79" t="s">
        <v>78</v>
      </c>
      <c r="F682" s="79">
        <f>IF(OR(E682="U16", E682="S16"),1,IF(E682="TS",6,2))</f>
        <v>2</v>
      </c>
      <c r="G682" s="386">
        <v>2</v>
      </c>
      <c r="H682" s="26"/>
      <c r="I682" s="136"/>
    </row>
    <row r="683" spans="1:9" customFormat="1" ht="16.5">
      <c r="A683" s="386">
        <f t="shared" si="39"/>
        <v>15888</v>
      </c>
      <c r="B683" s="65" t="s">
        <v>82</v>
      </c>
      <c r="C683" s="386"/>
      <c r="D683" s="386"/>
      <c r="E683" s="79" t="s">
        <v>78</v>
      </c>
      <c r="F683" s="79">
        <f>IF(OR(E683="U16", E683="S16"),1,IF(E683="TS",6,2))</f>
        <v>2</v>
      </c>
      <c r="G683" s="386">
        <v>2</v>
      </c>
      <c r="H683" s="26"/>
      <c r="I683" s="136"/>
    </row>
    <row r="684" spans="1:9" customFormat="1" ht="16.5">
      <c r="A684" s="386">
        <f t="shared" si="39"/>
        <v>15892</v>
      </c>
      <c r="B684" s="65" t="s">
        <v>83</v>
      </c>
      <c r="C684" s="386"/>
      <c r="D684" s="386"/>
      <c r="E684" s="79" t="s">
        <v>78</v>
      </c>
      <c r="F684" s="79">
        <f>IF(OR(E684="U16", E684="S16"),1,IF(E684="TS",6,2))</f>
        <v>2</v>
      </c>
      <c r="G684" s="386">
        <v>2</v>
      </c>
      <c r="H684" s="26"/>
      <c r="I684" s="136"/>
    </row>
    <row r="685" spans="1:9" customFormat="1" ht="16.5">
      <c r="A685" s="386">
        <f t="shared" si="39"/>
        <v>15896</v>
      </c>
      <c r="B685" s="65" t="s">
        <v>84</v>
      </c>
      <c r="C685" s="386"/>
      <c r="D685" s="386"/>
      <c r="E685" s="79" t="s">
        <v>78</v>
      </c>
      <c r="F685" s="79">
        <f t="shared" ref="F685:F702" si="40">IF(OR(E685="U16", E685="S16"),1,IF(E685="TS",6,2))</f>
        <v>2</v>
      </c>
      <c r="G685" s="386">
        <v>2</v>
      </c>
      <c r="H685" s="26"/>
      <c r="I685" s="136"/>
    </row>
    <row r="686" spans="1:9" customFormat="1" ht="16.5">
      <c r="A686" s="386">
        <f t="shared" si="39"/>
        <v>15900</v>
      </c>
      <c r="B686" s="65" t="s">
        <v>85</v>
      </c>
      <c r="C686" s="386"/>
      <c r="D686" s="386"/>
      <c r="E686" s="79" t="s">
        <v>78</v>
      </c>
      <c r="F686" s="79">
        <f t="shared" si="40"/>
        <v>2</v>
      </c>
      <c r="G686" s="386">
        <v>2</v>
      </c>
      <c r="H686" s="26"/>
      <c r="I686" s="136"/>
    </row>
    <row r="687" spans="1:9" customFormat="1" ht="16.5">
      <c r="A687" s="386">
        <f t="shared" si="39"/>
        <v>15904</v>
      </c>
      <c r="B687" s="65" t="s">
        <v>86</v>
      </c>
      <c r="C687" s="386"/>
      <c r="D687" s="386"/>
      <c r="E687" s="79" t="s">
        <v>78</v>
      </c>
      <c r="F687" s="79">
        <f t="shared" si="40"/>
        <v>2</v>
      </c>
      <c r="G687" s="386">
        <v>2</v>
      </c>
      <c r="H687" s="26"/>
      <c r="I687" s="136"/>
    </row>
    <row r="688" spans="1:9" ht="15.95" customHeight="1">
      <c r="A688" s="386">
        <f t="shared" si="39"/>
        <v>15908</v>
      </c>
      <c r="B688" s="65" t="s">
        <v>6</v>
      </c>
      <c r="C688" s="386"/>
      <c r="D688" s="386"/>
      <c r="E688" s="79" t="s">
        <v>78</v>
      </c>
      <c r="F688" s="79">
        <f t="shared" si="40"/>
        <v>2</v>
      </c>
      <c r="G688" s="386">
        <v>2</v>
      </c>
    </row>
    <row r="689" spans="1:9" customFormat="1" ht="16.5">
      <c r="A689" s="386">
        <f t="shared" si="39"/>
        <v>15912</v>
      </c>
      <c r="B689" s="65" t="s">
        <v>7</v>
      </c>
      <c r="C689" s="386"/>
      <c r="D689" s="386"/>
      <c r="E689" s="79" t="s">
        <v>78</v>
      </c>
      <c r="F689" s="79">
        <f t="shared" si="40"/>
        <v>2</v>
      </c>
      <c r="G689" s="386">
        <v>2</v>
      </c>
      <c r="H689" s="26"/>
      <c r="I689" s="136"/>
    </row>
    <row r="690" spans="1:9" customFormat="1" ht="16.5">
      <c r="A690" s="386">
        <f t="shared" si="39"/>
        <v>15916</v>
      </c>
      <c r="B690" s="65" t="s">
        <v>87</v>
      </c>
      <c r="C690" s="386"/>
      <c r="D690" s="386"/>
      <c r="E690" s="79" t="s">
        <v>78</v>
      </c>
      <c r="F690" s="79">
        <f t="shared" si="40"/>
        <v>2</v>
      </c>
      <c r="G690" s="386">
        <v>2</v>
      </c>
      <c r="H690" s="26"/>
      <c r="I690" s="136"/>
    </row>
    <row r="691" spans="1:9" customFormat="1" ht="16.5">
      <c r="A691" s="386">
        <f t="shared" si="39"/>
        <v>15920</v>
      </c>
      <c r="B691" s="65" t="s">
        <v>228</v>
      </c>
      <c r="C691" s="386"/>
      <c r="D691" s="386"/>
      <c r="E691" s="79" t="s">
        <v>78</v>
      </c>
      <c r="F691" s="79">
        <f t="shared" si="40"/>
        <v>2</v>
      </c>
      <c r="G691" s="386">
        <v>2</v>
      </c>
      <c r="H691" s="26"/>
      <c r="I691" s="136"/>
    </row>
    <row r="692" spans="1:9" customFormat="1" ht="16.5">
      <c r="A692" s="386">
        <f t="shared" si="39"/>
        <v>15924</v>
      </c>
      <c r="B692" s="65" t="s">
        <v>229</v>
      </c>
      <c r="C692" s="386"/>
      <c r="D692" s="386"/>
      <c r="E692" s="79" t="s">
        <v>78</v>
      </c>
      <c r="F692" s="79">
        <f t="shared" si="40"/>
        <v>2</v>
      </c>
      <c r="G692" s="386">
        <v>2</v>
      </c>
      <c r="H692" s="26"/>
      <c r="I692" s="136"/>
    </row>
    <row r="693" spans="1:9" customFormat="1" ht="16.5">
      <c r="A693" s="386">
        <f t="shared" si="39"/>
        <v>15928</v>
      </c>
      <c r="B693" s="65" t="s">
        <v>230</v>
      </c>
      <c r="C693" s="386"/>
      <c r="D693" s="386"/>
      <c r="E693" s="79" t="s">
        <v>78</v>
      </c>
      <c r="F693" s="79">
        <f t="shared" si="40"/>
        <v>2</v>
      </c>
      <c r="G693" s="386">
        <v>2</v>
      </c>
      <c r="H693" s="26"/>
      <c r="I693" s="136"/>
    </row>
    <row r="694" spans="1:9" customFormat="1" ht="16.5">
      <c r="A694" s="386">
        <f t="shared" si="39"/>
        <v>15932</v>
      </c>
      <c r="B694" s="65" t="s">
        <v>101</v>
      </c>
      <c r="C694" s="386"/>
      <c r="D694" s="386"/>
      <c r="E694" s="79" t="s">
        <v>78</v>
      </c>
      <c r="F694" s="79">
        <f t="shared" si="40"/>
        <v>2</v>
      </c>
      <c r="G694" s="386">
        <v>2</v>
      </c>
      <c r="H694" s="26"/>
      <c r="I694" s="136"/>
    </row>
    <row r="695" spans="1:9" customFormat="1" ht="16.5">
      <c r="A695" s="386">
        <f t="shared" si="39"/>
        <v>15936</v>
      </c>
      <c r="B695" s="65" t="s">
        <v>712</v>
      </c>
      <c r="C695" s="386"/>
      <c r="D695" s="386"/>
      <c r="E695" s="79" t="s">
        <v>78</v>
      </c>
      <c r="F695" s="79">
        <f t="shared" si="40"/>
        <v>2</v>
      </c>
      <c r="G695" s="386">
        <v>2</v>
      </c>
      <c r="H695" s="26"/>
      <c r="I695" s="136"/>
    </row>
    <row r="696" spans="1:9" customFormat="1" ht="16.5">
      <c r="A696" s="386">
        <f t="shared" si="39"/>
        <v>15940</v>
      </c>
      <c r="B696" s="65" t="s">
        <v>713</v>
      </c>
      <c r="C696" s="386"/>
      <c r="D696" s="386"/>
      <c r="E696" s="79" t="s">
        <v>78</v>
      </c>
      <c r="F696" s="79">
        <f t="shared" si="40"/>
        <v>2</v>
      </c>
      <c r="G696" s="386">
        <v>2</v>
      </c>
      <c r="H696" s="26"/>
      <c r="I696" s="136"/>
    </row>
    <row r="697" spans="1:9" customFormat="1" ht="16.5">
      <c r="A697" s="386">
        <f t="shared" si="39"/>
        <v>15944</v>
      </c>
      <c r="B697" s="65" t="s">
        <v>714</v>
      </c>
      <c r="C697" s="386"/>
      <c r="D697" s="386"/>
      <c r="E697" s="79" t="s">
        <v>78</v>
      </c>
      <c r="F697" s="79">
        <f t="shared" si="40"/>
        <v>2</v>
      </c>
      <c r="G697" s="386">
        <v>2</v>
      </c>
      <c r="H697" s="26"/>
      <c r="I697" s="136"/>
    </row>
    <row r="698" spans="1:9" customFormat="1" ht="16.5">
      <c r="A698" s="386">
        <f t="shared" si="39"/>
        <v>15948</v>
      </c>
      <c r="B698" s="397" t="s">
        <v>715</v>
      </c>
      <c r="C698" s="386"/>
      <c r="D698" s="386"/>
      <c r="E698" s="79" t="s">
        <v>78</v>
      </c>
      <c r="F698" s="79">
        <f t="shared" si="40"/>
        <v>2</v>
      </c>
      <c r="G698" s="386">
        <v>2</v>
      </c>
      <c r="H698" s="26">
        <v>6000</v>
      </c>
      <c r="I698" s="136"/>
    </row>
    <row r="699" spans="1:9" customFormat="1" ht="16.5">
      <c r="A699" s="386">
        <f t="shared" si="39"/>
        <v>15952</v>
      </c>
      <c r="B699" s="397" t="s">
        <v>716</v>
      </c>
      <c r="C699" s="386"/>
      <c r="D699" s="386"/>
      <c r="E699" s="79" t="s">
        <v>78</v>
      </c>
      <c r="F699" s="79">
        <f t="shared" si="40"/>
        <v>2</v>
      </c>
      <c r="G699" s="386">
        <v>2</v>
      </c>
      <c r="H699" s="26"/>
      <c r="I699" s="136"/>
    </row>
    <row r="700" spans="1:9" customFormat="1" ht="16.5">
      <c r="A700" s="386">
        <f t="shared" si="39"/>
        <v>15956</v>
      </c>
      <c r="B700" s="397" t="s">
        <v>717</v>
      </c>
      <c r="C700" s="386"/>
      <c r="D700" s="386"/>
      <c r="E700" s="79" t="s">
        <v>78</v>
      </c>
      <c r="F700" s="79">
        <f t="shared" si="40"/>
        <v>2</v>
      </c>
      <c r="G700" s="386">
        <v>2</v>
      </c>
      <c r="H700" s="26"/>
      <c r="I700" s="136"/>
    </row>
    <row r="701" spans="1:9" customFormat="1" ht="16.5" customHeight="1">
      <c r="A701" s="386">
        <f t="shared" si="39"/>
        <v>15960</v>
      </c>
      <c r="B701" s="65" t="s">
        <v>718</v>
      </c>
      <c r="C701" s="386"/>
      <c r="D701" s="386"/>
      <c r="E701" s="79" t="s">
        <v>78</v>
      </c>
      <c r="F701" s="79">
        <f t="shared" si="40"/>
        <v>2</v>
      </c>
      <c r="G701" s="386">
        <v>2</v>
      </c>
      <c r="H701" s="26">
        <v>6100</v>
      </c>
      <c r="I701" s="136"/>
    </row>
    <row r="702" spans="1:9" customFormat="1" ht="16.5">
      <c r="A702" s="386">
        <f t="shared" si="39"/>
        <v>15964</v>
      </c>
      <c r="B702" s="65" t="s">
        <v>25</v>
      </c>
      <c r="C702" s="386"/>
      <c r="D702" s="386"/>
      <c r="E702" s="79" t="s">
        <v>78</v>
      </c>
      <c r="F702" s="79">
        <f t="shared" si="40"/>
        <v>2</v>
      </c>
      <c r="G702" s="386">
        <v>2</v>
      </c>
      <c r="H702" s="26"/>
      <c r="I702" s="136"/>
    </row>
    <row r="703" spans="1:9" customFormat="1" ht="16.5" customHeight="1">
      <c r="A703" s="386">
        <f t="shared" si="39"/>
        <v>15968</v>
      </c>
      <c r="B703" s="65" t="s">
        <v>26</v>
      </c>
      <c r="C703" s="386"/>
      <c r="D703" s="386"/>
      <c r="E703" s="79" t="s">
        <v>78</v>
      </c>
      <c r="F703" s="79">
        <f>IF(OR(E703="U16", E703="S16"),1,IF(E703="TS",6,2))</f>
        <v>2</v>
      </c>
      <c r="G703" s="386">
        <v>2</v>
      </c>
      <c r="H703" s="26"/>
      <c r="I703" s="136"/>
    </row>
    <row r="704" spans="1:9" customFormat="1" ht="16.5" customHeight="1">
      <c r="A704" s="386">
        <f t="shared" si="39"/>
        <v>15972</v>
      </c>
      <c r="B704" s="65" t="s">
        <v>1486</v>
      </c>
      <c r="C704" s="386"/>
      <c r="D704" s="386"/>
      <c r="E704" s="79" t="s">
        <v>776</v>
      </c>
      <c r="F704" s="79">
        <f>IF(OR(E704="U16", E704="S16"),1,IF(E704="TS",6,2))</f>
        <v>2</v>
      </c>
      <c r="G704" s="386">
        <v>1</v>
      </c>
      <c r="H704" s="26"/>
      <c r="I704" s="136"/>
    </row>
    <row r="705" spans="1:9" customFormat="1" ht="16.5" customHeight="1">
      <c r="A705" s="386">
        <f t="shared" si="39"/>
        <v>15974</v>
      </c>
      <c r="B705" s="65" t="s">
        <v>478</v>
      </c>
      <c r="C705" s="386"/>
      <c r="D705" s="386"/>
      <c r="E705" s="79" t="s">
        <v>145</v>
      </c>
      <c r="F705" s="79">
        <f>IF(OR(E705="U16", E705="S16"),1,IF(E705="TS",6,2))</f>
        <v>1</v>
      </c>
      <c r="G705" s="386">
        <v>1</v>
      </c>
      <c r="H705" s="26"/>
      <c r="I705" s="136"/>
    </row>
    <row r="706" spans="1:9" customFormat="1" ht="16.5" customHeight="1">
      <c r="A706" s="386">
        <f t="shared" si="39"/>
        <v>15975</v>
      </c>
      <c r="B706" s="65" t="s">
        <v>980</v>
      </c>
      <c r="C706" s="64"/>
      <c r="D706" s="64"/>
      <c r="E706" s="79" t="s">
        <v>145</v>
      </c>
      <c r="F706" s="79">
        <f>IF(OR(E706="U16", E706="S16"),1,IF(E706="TS",6,2))</f>
        <v>1</v>
      </c>
      <c r="G706" s="386">
        <v>1</v>
      </c>
      <c r="H706" s="26"/>
      <c r="I706" s="136"/>
    </row>
    <row r="707" spans="1:9" customFormat="1" ht="16.5" customHeight="1" thickBot="1">
      <c r="A707" s="386">
        <f t="shared" si="39"/>
        <v>15976</v>
      </c>
      <c r="B707" s="413"/>
      <c r="C707" s="64"/>
      <c r="D707" s="64"/>
      <c r="E707" s="79" t="s">
        <v>145</v>
      </c>
      <c r="F707" s="79">
        <f>IF(OR(E707="U16", E707="S16"),1,IF(E707="TS",6,2))</f>
        <v>1</v>
      </c>
      <c r="G707" s="386">
        <v>24</v>
      </c>
      <c r="H707" s="26"/>
      <c r="I707" s="136"/>
    </row>
    <row r="708" spans="1:9" customFormat="1" ht="17.25" thickBot="1">
      <c r="A708" s="500" t="s">
        <v>771</v>
      </c>
      <c r="B708" s="501"/>
      <c r="C708" s="501"/>
      <c r="D708" s="501"/>
      <c r="E708" s="501"/>
      <c r="F708" s="501"/>
      <c r="G708" s="502"/>
      <c r="H708" s="26"/>
      <c r="I708" s="136"/>
    </row>
    <row r="709" spans="1:9" customFormat="1" ht="16.5">
      <c r="A709" s="96">
        <f>A707+(F707*G707)</f>
        <v>16000</v>
      </c>
      <c r="B709" s="93" t="s">
        <v>1613</v>
      </c>
      <c r="C709" s="93"/>
      <c r="D709" s="93"/>
      <c r="E709" s="94" t="s">
        <v>145</v>
      </c>
      <c r="F709" s="94">
        <f>IF(OR(E709="U16", E709="S16"),1,IF(E709="TS",6,2))</f>
        <v>1</v>
      </c>
      <c r="G709" s="414">
        <v>8</v>
      </c>
      <c r="H709" s="26"/>
      <c r="I709" s="136"/>
    </row>
    <row r="710" spans="1:9" customFormat="1" ht="17.25" thickBot="1">
      <c r="A710" s="98">
        <f>A709+(F709*G709)</f>
        <v>16008</v>
      </c>
      <c r="B710" s="99" t="s">
        <v>41</v>
      </c>
      <c r="C710" s="99"/>
      <c r="D710" s="99"/>
      <c r="E710" s="100" t="s">
        <v>145</v>
      </c>
      <c r="F710" s="100">
        <v>1</v>
      </c>
      <c r="G710" s="416">
        <v>92</v>
      </c>
      <c r="H710" s="26"/>
      <c r="I710" s="136"/>
    </row>
    <row r="711" spans="1:9" customFormat="1" ht="17.25" thickBot="1">
      <c r="A711" s="528" t="s">
        <v>771</v>
      </c>
      <c r="B711" s="482"/>
      <c r="C711" s="482"/>
      <c r="D711" s="482"/>
      <c r="E711" s="482"/>
      <c r="F711" s="482"/>
      <c r="G711" s="529"/>
      <c r="H711" s="26"/>
      <c r="I711" s="136"/>
    </row>
    <row r="712" spans="1:9" customFormat="1" ht="16.5">
      <c r="A712" s="96">
        <f>A710+(F710*G710)</f>
        <v>16100</v>
      </c>
      <c r="B712" s="93" t="s">
        <v>773</v>
      </c>
      <c r="C712" s="93" t="s">
        <v>722</v>
      </c>
      <c r="D712" s="93"/>
      <c r="E712" s="94" t="s">
        <v>145</v>
      </c>
      <c r="F712" s="94">
        <f t="shared" ref="F712:F719" si="41">IF(OR(E712="U16", E712="S16"),1,IF(E712="TS",6,2))</f>
        <v>1</v>
      </c>
      <c r="G712" s="414">
        <v>1</v>
      </c>
      <c r="H712" s="26"/>
      <c r="I712" s="136"/>
    </row>
    <row r="713" spans="1:9" customFormat="1" ht="54">
      <c r="A713" s="96">
        <f t="shared" ref="A713:A772" si="42">A712+(F712*G712)</f>
        <v>16101</v>
      </c>
      <c r="B713" s="87" t="s">
        <v>764</v>
      </c>
      <c r="C713" s="87"/>
      <c r="D713" s="87"/>
      <c r="E713" s="84" t="s">
        <v>145</v>
      </c>
      <c r="F713" s="84">
        <f t="shared" si="41"/>
        <v>1</v>
      </c>
      <c r="G713" s="415">
        <v>1</v>
      </c>
      <c r="H713" s="26"/>
      <c r="I713" s="136"/>
    </row>
    <row r="714" spans="1:9" customFormat="1" ht="16.5">
      <c r="A714" s="96">
        <f t="shared" si="42"/>
        <v>16102</v>
      </c>
      <c r="B714" s="83" t="s">
        <v>724</v>
      </c>
      <c r="C714" s="83"/>
      <c r="D714" s="83"/>
      <c r="E714" s="84" t="s">
        <v>145</v>
      </c>
      <c r="F714" s="84">
        <f t="shared" si="41"/>
        <v>1</v>
      </c>
      <c r="G714" s="415">
        <v>1</v>
      </c>
      <c r="H714" s="26"/>
      <c r="I714" s="136"/>
    </row>
    <row r="715" spans="1:9" customFormat="1" ht="17.25" thickBot="1">
      <c r="A715" s="98">
        <f t="shared" si="42"/>
        <v>16103</v>
      </c>
      <c r="B715" s="99" t="s">
        <v>725</v>
      </c>
      <c r="C715" s="99"/>
      <c r="D715" s="99"/>
      <c r="E715" s="100" t="s">
        <v>145</v>
      </c>
      <c r="F715" s="100">
        <f t="shared" si="41"/>
        <v>1</v>
      </c>
      <c r="G715" s="416">
        <v>1</v>
      </c>
      <c r="H715" s="26"/>
      <c r="I715" s="136"/>
    </row>
    <row r="716" spans="1:9" customFormat="1" ht="16.5">
      <c r="A716" s="92">
        <f t="shared" si="42"/>
        <v>16104</v>
      </c>
      <c r="B716" s="93" t="s">
        <v>766</v>
      </c>
      <c r="C716" s="93"/>
      <c r="D716" s="93"/>
      <c r="E716" s="94" t="s">
        <v>145</v>
      </c>
      <c r="F716" s="94">
        <f t="shared" si="41"/>
        <v>1</v>
      </c>
      <c r="G716" s="414">
        <v>1</v>
      </c>
      <c r="H716" s="26"/>
      <c r="I716" s="136"/>
    </row>
    <row r="717" spans="1:9" customFormat="1" ht="16.5">
      <c r="A717" s="96">
        <f t="shared" si="42"/>
        <v>16105</v>
      </c>
      <c r="B717" s="83" t="s">
        <v>765</v>
      </c>
      <c r="C717" s="83"/>
      <c r="D717" s="83"/>
      <c r="E717" s="84" t="s">
        <v>145</v>
      </c>
      <c r="F717" s="84">
        <f t="shared" si="41"/>
        <v>1</v>
      </c>
      <c r="G717" s="415">
        <v>1</v>
      </c>
      <c r="H717" s="26"/>
      <c r="I717" s="136"/>
    </row>
    <row r="718" spans="1:9" customFormat="1" ht="16.5">
      <c r="A718" s="96">
        <f t="shared" si="42"/>
        <v>16106</v>
      </c>
      <c r="B718" s="83" t="s">
        <v>726</v>
      </c>
      <c r="C718" s="83"/>
      <c r="D718" s="83"/>
      <c r="E718" s="84" t="s">
        <v>145</v>
      </c>
      <c r="F718" s="84">
        <f t="shared" si="41"/>
        <v>1</v>
      </c>
      <c r="G718" s="415">
        <v>1</v>
      </c>
      <c r="H718" s="26"/>
      <c r="I718" s="136"/>
    </row>
    <row r="719" spans="1:9" customFormat="1" ht="17.25" thickBot="1">
      <c r="A719" s="98">
        <f t="shared" si="42"/>
        <v>16107</v>
      </c>
      <c r="B719" s="99" t="s">
        <v>727</v>
      </c>
      <c r="C719" s="99"/>
      <c r="D719" s="99"/>
      <c r="E719" s="100" t="s">
        <v>145</v>
      </c>
      <c r="F719" s="100">
        <f t="shared" si="41"/>
        <v>1</v>
      </c>
      <c r="G719" s="416">
        <v>1</v>
      </c>
      <c r="H719" s="26"/>
      <c r="I719" s="136"/>
    </row>
    <row r="720" spans="1:9" customFormat="1" ht="16.5">
      <c r="A720" s="92">
        <f t="shared" si="42"/>
        <v>16108</v>
      </c>
      <c r="B720" s="93" t="s">
        <v>728</v>
      </c>
      <c r="C720" s="103"/>
      <c r="D720" s="103"/>
      <c r="E720" s="94" t="s">
        <v>145</v>
      </c>
      <c r="F720" s="94">
        <v>1</v>
      </c>
      <c r="G720" s="414">
        <v>1</v>
      </c>
      <c r="H720" s="26"/>
      <c r="I720" s="136"/>
    </row>
    <row r="721" spans="1:9" customFormat="1" ht="16.5">
      <c r="A721" s="96">
        <f t="shared" si="42"/>
        <v>16109</v>
      </c>
      <c r="B721" s="83" t="s">
        <v>729</v>
      </c>
      <c r="C721" s="85"/>
      <c r="D721" s="85"/>
      <c r="E721" s="84" t="s">
        <v>145</v>
      </c>
      <c r="F721" s="84">
        <v>1</v>
      </c>
      <c r="G721" s="415">
        <v>1</v>
      </c>
      <c r="H721" s="26"/>
      <c r="I721" s="136"/>
    </row>
    <row r="722" spans="1:9" customFormat="1" ht="16.5">
      <c r="A722" s="96">
        <f t="shared" si="42"/>
        <v>16110</v>
      </c>
      <c r="B722" s="83" t="s">
        <v>730</v>
      </c>
      <c r="C722" s="83"/>
      <c r="D722" s="83"/>
      <c r="E722" s="84" t="s">
        <v>145</v>
      </c>
      <c r="F722" s="84">
        <v>1</v>
      </c>
      <c r="G722" s="415">
        <v>1</v>
      </c>
      <c r="H722" s="26"/>
      <c r="I722" s="136"/>
    </row>
    <row r="723" spans="1:9" customFormat="1" ht="17.25" thickBot="1">
      <c r="A723" s="98">
        <f t="shared" si="42"/>
        <v>16111</v>
      </c>
      <c r="B723" s="99" t="s">
        <v>731</v>
      </c>
      <c r="C723" s="99"/>
      <c r="D723" s="99"/>
      <c r="E723" s="100" t="s">
        <v>145</v>
      </c>
      <c r="F723" s="100">
        <v>1</v>
      </c>
      <c r="G723" s="416">
        <v>1</v>
      </c>
      <c r="H723" s="26"/>
      <c r="I723" s="136"/>
    </row>
    <row r="724" spans="1:9" customFormat="1" ht="16.5">
      <c r="A724" s="92">
        <f t="shared" si="42"/>
        <v>16112</v>
      </c>
      <c r="B724" s="93"/>
      <c r="C724" s="93"/>
      <c r="D724" s="93"/>
      <c r="E724" s="94" t="s">
        <v>145</v>
      </c>
      <c r="F724" s="94">
        <v>1</v>
      </c>
      <c r="G724" s="414">
        <v>1</v>
      </c>
      <c r="H724" s="26"/>
      <c r="I724" s="136"/>
    </row>
    <row r="725" spans="1:9" ht="15.95" customHeight="1">
      <c r="A725" s="96">
        <f t="shared" si="42"/>
        <v>16113</v>
      </c>
      <c r="B725" s="86" t="s">
        <v>767</v>
      </c>
      <c r="C725" s="83"/>
      <c r="D725" s="83"/>
      <c r="E725" s="84" t="s">
        <v>145</v>
      </c>
      <c r="F725" s="84">
        <v>1</v>
      </c>
      <c r="G725" s="415">
        <v>1</v>
      </c>
    </row>
    <row r="726" spans="1:9" ht="15.95" customHeight="1">
      <c r="A726" s="96">
        <f t="shared" si="42"/>
        <v>16114</v>
      </c>
      <c r="B726" s="86" t="s">
        <v>768</v>
      </c>
      <c r="C726" s="83"/>
      <c r="D726" s="83"/>
      <c r="E726" s="84" t="s">
        <v>145</v>
      </c>
      <c r="F726" s="84">
        <v>1</v>
      </c>
      <c r="G726" s="415">
        <v>1</v>
      </c>
    </row>
    <row r="727" spans="1:9" ht="15.95" customHeight="1" thickBot="1">
      <c r="A727" s="98">
        <f t="shared" si="42"/>
        <v>16115</v>
      </c>
      <c r="B727" s="104" t="s">
        <v>769</v>
      </c>
      <c r="C727" s="99"/>
      <c r="D727" s="99"/>
      <c r="E727" s="100" t="s">
        <v>145</v>
      </c>
      <c r="F727" s="100">
        <v>1</v>
      </c>
      <c r="G727" s="416">
        <v>1</v>
      </c>
    </row>
    <row r="728" spans="1:9" ht="15.95" customHeight="1">
      <c r="A728" s="382">
        <f>A727+(F727*G727)</f>
        <v>16116</v>
      </c>
      <c r="B728" s="90"/>
      <c r="C728" s="90"/>
      <c r="D728" s="90"/>
      <c r="E728" s="91" t="s">
        <v>145</v>
      </c>
      <c r="F728" s="91">
        <v>1</v>
      </c>
      <c r="G728" s="382">
        <v>4</v>
      </c>
    </row>
    <row r="729" spans="1:9" ht="15.95" customHeight="1" thickBot="1">
      <c r="A729" s="489" t="s">
        <v>762</v>
      </c>
      <c r="B729" s="490"/>
      <c r="C729" s="490"/>
      <c r="D729" s="490"/>
      <c r="E729" s="490"/>
      <c r="F729" s="490"/>
      <c r="G729" s="491"/>
    </row>
    <row r="730" spans="1:9" ht="15.95" customHeight="1">
      <c r="A730" s="92">
        <f>A728+(F728*G728)</f>
        <v>16120</v>
      </c>
      <c r="B730" s="93" t="s">
        <v>760</v>
      </c>
      <c r="C730" s="93"/>
      <c r="D730" s="93"/>
      <c r="E730" s="94" t="s">
        <v>145</v>
      </c>
      <c r="F730" s="94">
        <f>IF(OR(E730="U16", E730="S16"),1,IF(E730="TS",6,2))</f>
        <v>1</v>
      </c>
      <c r="G730" s="414">
        <v>1</v>
      </c>
    </row>
    <row r="731" spans="1:9" ht="15.95" customHeight="1">
      <c r="A731" s="96">
        <f>A730+(F730*G730)</f>
        <v>16121</v>
      </c>
      <c r="B731" s="83" t="s">
        <v>761</v>
      </c>
      <c r="C731" s="83"/>
      <c r="D731" s="83"/>
      <c r="E731" s="84" t="s">
        <v>145</v>
      </c>
      <c r="F731" s="84">
        <f>IF(OR(E731="U16", E731="S16"),1,IF(E731="TS",6,2))</f>
        <v>1</v>
      </c>
      <c r="G731" s="415">
        <v>1</v>
      </c>
    </row>
    <row r="732" spans="1:9" ht="15.95" customHeight="1">
      <c r="A732" s="96">
        <f t="shared" ref="A732:A749" si="43">A731+(F731*G731)</f>
        <v>16122</v>
      </c>
      <c r="B732" s="83"/>
      <c r="C732" s="83"/>
      <c r="D732" s="83"/>
      <c r="E732" s="84" t="s">
        <v>145</v>
      </c>
      <c r="F732" s="84">
        <f>IF(OR(E732="U16", E732="S16"),1,IF(E732="TS",6,2))</f>
        <v>1</v>
      </c>
      <c r="G732" s="415">
        <v>1</v>
      </c>
    </row>
    <row r="733" spans="1:9" ht="15.75" customHeight="1" thickBot="1">
      <c r="A733" s="98">
        <f t="shared" si="43"/>
        <v>16123</v>
      </c>
      <c r="B733" s="99"/>
      <c r="C733" s="99"/>
      <c r="D733" s="99"/>
      <c r="E733" s="100" t="s">
        <v>145</v>
      </c>
      <c r="F733" s="100">
        <f>IF(OR(E733="U16", E733="S16"),1,IF(E733="TS",6,2))</f>
        <v>1</v>
      </c>
      <c r="G733" s="416">
        <v>1</v>
      </c>
    </row>
    <row r="734" spans="1:9" ht="16.5" customHeight="1">
      <c r="A734" s="92">
        <f t="shared" si="43"/>
        <v>16124</v>
      </c>
      <c r="B734" s="93" t="s">
        <v>732</v>
      </c>
      <c r="C734" s="93" t="s">
        <v>41</v>
      </c>
      <c r="D734" s="93"/>
      <c r="E734" s="94" t="s">
        <v>145</v>
      </c>
      <c r="F734" s="94">
        <f t="shared" ref="F734:F772" si="44">IF(OR(E734="U16", E734="S16"),1,IF(E734="TS",6,2))</f>
        <v>1</v>
      </c>
      <c r="G734" s="414">
        <v>1</v>
      </c>
    </row>
    <row r="735" spans="1:9" ht="16.5" customHeight="1">
      <c r="A735" s="96">
        <f t="shared" si="43"/>
        <v>16125</v>
      </c>
      <c r="B735" s="83" t="s">
        <v>733</v>
      </c>
      <c r="C735" s="83"/>
      <c r="D735" s="83"/>
      <c r="E735" s="84" t="s">
        <v>145</v>
      </c>
      <c r="F735" s="84">
        <f t="shared" si="44"/>
        <v>1</v>
      </c>
      <c r="G735" s="415">
        <v>1</v>
      </c>
    </row>
    <row r="736" spans="1:9" ht="15.95" customHeight="1">
      <c r="A736" s="96">
        <f t="shared" si="43"/>
        <v>16126</v>
      </c>
      <c r="B736" s="83" t="s">
        <v>734</v>
      </c>
      <c r="C736" s="83"/>
      <c r="D736" s="83"/>
      <c r="E736" s="84" t="s">
        <v>145</v>
      </c>
      <c r="F736" s="84">
        <f t="shared" si="44"/>
        <v>1</v>
      </c>
      <c r="G736" s="415">
        <v>1</v>
      </c>
    </row>
    <row r="737" spans="1:9" ht="15.95" customHeight="1">
      <c r="A737" s="96">
        <f t="shared" si="43"/>
        <v>16127</v>
      </c>
      <c r="B737" s="83" t="s">
        <v>735</v>
      </c>
      <c r="C737" s="83"/>
      <c r="D737" s="83"/>
      <c r="E737" s="84" t="s">
        <v>145</v>
      </c>
      <c r="F737" s="84">
        <f t="shared" si="44"/>
        <v>1</v>
      </c>
      <c r="G737" s="415">
        <v>1</v>
      </c>
    </row>
    <row r="738" spans="1:9" ht="15.95" customHeight="1">
      <c r="A738" s="96">
        <f t="shared" si="43"/>
        <v>16128</v>
      </c>
      <c r="B738" s="83" t="s">
        <v>736</v>
      </c>
      <c r="C738" s="83"/>
      <c r="D738" s="83"/>
      <c r="E738" s="84" t="s">
        <v>145</v>
      </c>
      <c r="F738" s="84">
        <f t="shared" si="44"/>
        <v>1</v>
      </c>
      <c r="G738" s="415">
        <v>1</v>
      </c>
    </row>
    <row r="739" spans="1:9" ht="17.25" customHeight="1">
      <c r="A739" s="96">
        <f t="shared" si="43"/>
        <v>16129</v>
      </c>
      <c r="B739" s="83" t="s">
        <v>737</v>
      </c>
      <c r="C739" s="83"/>
      <c r="D739" s="83"/>
      <c r="E739" s="84" t="s">
        <v>145</v>
      </c>
      <c r="F739" s="84">
        <f t="shared" si="44"/>
        <v>1</v>
      </c>
      <c r="G739" s="415">
        <v>1</v>
      </c>
    </row>
    <row r="740" spans="1:9" ht="15.95" customHeight="1">
      <c r="A740" s="96">
        <f t="shared" si="43"/>
        <v>16130</v>
      </c>
      <c r="B740" s="83" t="s">
        <v>738</v>
      </c>
      <c r="C740" s="83"/>
      <c r="D740" s="83"/>
      <c r="E740" s="84" t="s">
        <v>145</v>
      </c>
      <c r="F740" s="84">
        <f t="shared" si="44"/>
        <v>1</v>
      </c>
      <c r="G740" s="415">
        <v>1</v>
      </c>
    </row>
    <row r="741" spans="1:9" ht="15.95" customHeight="1" thickBot="1">
      <c r="A741" s="98">
        <f t="shared" si="43"/>
        <v>16131</v>
      </c>
      <c r="B741" s="99" t="s">
        <v>739</v>
      </c>
      <c r="C741" s="99"/>
      <c r="D741" s="99"/>
      <c r="E741" s="100" t="s">
        <v>145</v>
      </c>
      <c r="F741" s="100">
        <f t="shared" si="44"/>
        <v>1</v>
      </c>
      <c r="G741" s="416">
        <v>1</v>
      </c>
    </row>
    <row r="742" spans="1:9" s="73" customFormat="1" ht="15.95" customHeight="1">
      <c r="A742" s="92">
        <f t="shared" si="43"/>
        <v>16132</v>
      </c>
      <c r="B742" s="93" t="s">
        <v>740</v>
      </c>
      <c r="C742" s="93"/>
      <c r="D742" s="93"/>
      <c r="E742" s="94" t="s">
        <v>677</v>
      </c>
      <c r="F742" s="94">
        <f t="shared" si="44"/>
        <v>2</v>
      </c>
      <c r="G742" s="414">
        <v>1</v>
      </c>
      <c r="I742" s="353"/>
    </row>
    <row r="743" spans="1:9" ht="15.95" customHeight="1">
      <c r="A743" s="96">
        <f t="shared" si="43"/>
        <v>16134</v>
      </c>
      <c r="B743" s="83" t="s">
        <v>741</v>
      </c>
      <c r="C743" s="83"/>
      <c r="D743" s="83"/>
      <c r="E743" s="84" t="s">
        <v>677</v>
      </c>
      <c r="F743" s="84">
        <f t="shared" si="44"/>
        <v>2</v>
      </c>
      <c r="G743" s="415">
        <v>1</v>
      </c>
    </row>
    <row r="744" spans="1:9" ht="16.5" customHeight="1">
      <c r="A744" s="96">
        <f t="shared" si="43"/>
        <v>16136</v>
      </c>
      <c r="B744" s="83" t="s">
        <v>742</v>
      </c>
      <c r="C744" s="83"/>
      <c r="D744" s="83"/>
      <c r="E744" s="84" t="s">
        <v>677</v>
      </c>
      <c r="F744" s="84">
        <f t="shared" si="44"/>
        <v>2</v>
      </c>
      <c r="G744" s="415">
        <v>1</v>
      </c>
    </row>
    <row r="745" spans="1:9" ht="15.95" customHeight="1">
      <c r="A745" s="96">
        <f t="shared" si="43"/>
        <v>16138</v>
      </c>
      <c r="B745" s="83" t="s">
        <v>743</v>
      </c>
      <c r="C745" s="83"/>
      <c r="D745" s="83"/>
      <c r="E745" s="84" t="s">
        <v>677</v>
      </c>
      <c r="F745" s="84">
        <f t="shared" si="44"/>
        <v>2</v>
      </c>
      <c r="G745" s="415">
        <v>1</v>
      </c>
    </row>
    <row r="746" spans="1:9" ht="15.95" customHeight="1">
      <c r="A746" s="96">
        <f t="shared" si="43"/>
        <v>16140</v>
      </c>
      <c r="B746" s="83" t="s">
        <v>744</v>
      </c>
      <c r="C746" s="83"/>
      <c r="D746" s="83"/>
      <c r="E746" s="84" t="s">
        <v>677</v>
      </c>
      <c r="F746" s="84">
        <f t="shared" si="44"/>
        <v>2</v>
      </c>
      <c r="G746" s="415">
        <v>1</v>
      </c>
    </row>
    <row r="747" spans="1:9" ht="16.5" customHeight="1">
      <c r="A747" s="96">
        <f t="shared" si="43"/>
        <v>16142</v>
      </c>
      <c r="B747" s="83" t="s">
        <v>745</v>
      </c>
      <c r="C747" s="83"/>
      <c r="D747" s="83"/>
      <c r="E747" s="84" t="s">
        <v>677</v>
      </c>
      <c r="F747" s="84">
        <f t="shared" si="44"/>
        <v>2</v>
      </c>
      <c r="G747" s="415">
        <v>1</v>
      </c>
    </row>
    <row r="748" spans="1:9" ht="15.95" customHeight="1">
      <c r="A748" s="96">
        <f t="shared" si="43"/>
        <v>16144</v>
      </c>
      <c r="B748" s="83" t="s">
        <v>746</v>
      </c>
      <c r="C748" s="83"/>
      <c r="D748" s="83"/>
      <c r="E748" s="84" t="s">
        <v>677</v>
      </c>
      <c r="F748" s="84">
        <f t="shared" si="44"/>
        <v>2</v>
      </c>
      <c r="G748" s="415">
        <v>1</v>
      </c>
    </row>
    <row r="749" spans="1:9" ht="15.95" customHeight="1" thickBot="1">
      <c r="A749" s="98">
        <f t="shared" si="43"/>
        <v>16146</v>
      </c>
      <c r="B749" s="99" t="s">
        <v>747</v>
      </c>
      <c r="C749" s="99"/>
      <c r="D749" s="99"/>
      <c r="E749" s="100" t="s">
        <v>677</v>
      </c>
      <c r="F749" s="100">
        <f t="shared" si="44"/>
        <v>2</v>
      </c>
      <c r="G749" s="416">
        <v>1</v>
      </c>
    </row>
    <row r="750" spans="1:9" ht="63" customHeight="1">
      <c r="A750" s="384">
        <f t="shared" si="42"/>
        <v>16148</v>
      </c>
      <c r="B750" s="125" t="s">
        <v>770</v>
      </c>
      <c r="C750" s="126"/>
      <c r="D750" s="126"/>
      <c r="E750" s="127" t="s">
        <v>145</v>
      </c>
      <c r="F750" s="127">
        <f t="shared" si="44"/>
        <v>1</v>
      </c>
      <c r="G750" s="385">
        <v>1</v>
      </c>
    </row>
    <row r="751" spans="1:9" ht="16.5" customHeight="1">
      <c r="A751" s="96">
        <f t="shared" si="42"/>
        <v>16149</v>
      </c>
      <c r="B751" s="83" t="s">
        <v>748</v>
      </c>
      <c r="C751" s="88"/>
      <c r="D751" s="88"/>
      <c r="E751" s="84" t="s">
        <v>145</v>
      </c>
      <c r="F751" s="84">
        <f t="shared" si="44"/>
        <v>1</v>
      </c>
      <c r="G751" s="415">
        <v>1</v>
      </c>
    </row>
    <row r="752" spans="1:9" ht="15.95" customHeight="1">
      <c r="A752" s="96">
        <f t="shared" si="42"/>
        <v>16150</v>
      </c>
      <c r="B752" s="83" t="s">
        <v>749</v>
      </c>
      <c r="C752" s="88"/>
      <c r="D752" s="88"/>
      <c r="E752" s="84" t="s">
        <v>145</v>
      </c>
      <c r="F752" s="84">
        <f t="shared" si="44"/>
        <v>1</v>
      </c>
      <c r="G752" s="415">
        <v>1</v>
      </c>
    </row>
    <row r="753" spans="1:9" ht="15.95" customHeight="1">
      <c r="A753" s="96">
        <f t="shared" si="42"/>
        <v>16151</v>
      </c>
      <c r="B753" s="83" t="s">
        <v>750</v>
      </c>
      <c r="C753" s="88"/>
      <c r="D753" s="88"/>
      <c r="E753" s="84" t="s">
        <v>145</v>
      </c>
      <c r="F753" s="84">
        <f t="shared" si="44"/>
        <v>1</v>
      </c>
      <c r="G753" s="415">
        <v>1</v>
      </c>
    </row>
    <row r="754" spans="1:9" ht="15.95" customHeight="1">
      <c r="A754" s="96">
        <f t="shared" si="42"/>
        <v>16152</v>
      </c>
      <c r="B754" s="83" t="s">
        <v>751</v>
      </c>
      <c r="C754" s="88"/>
      <c r="D754" s="88"/>
      <c r="E754" s="84" t="s">
        <v>145</v>
      </c>
      <c r="F754" s="84">
        <f t="shared" si="44"/>
        <v>1</v>
      </c>
      <c r="G754" s="415">
        <v>1</v>
      </c>
    </row>
    <row r="755" spans="1:9" ht="15.95" customHeight="1">
      <c r="A755" s="96">
        <f t="shared" si="42"/>
        <v>16153</v>
      </c>
      <c r="B755" s="83" t="s">
        <v>752</v>
      </c>
      <c r="C755" s="88"/>
      <c r="D755" s="88"/>
      <c r="E755" s="84" t="s">
        <v>145</v>
      </c>
      <c r="F755" s="84">
        <f t="shared" si="44"/>
        <v>1</v>
      </c>
      <c r="G755" s="415">
        <v>1</v>
      </c>
    </row>
    <row r="756" spans="1:9" ht="16.5" customHeight="1">
      <c r="A756" s="96">
        <f t="shared" si="42"/>
        <v>16154</v>
      </c>
      <c r="B756" s="83"/>
      <c r="C756" s="88"/>
      <c r="D756" s="88"/>
      <c r="E756" s="84" t="s">
        <v>145</v>
      </c>
      <c r="F756" s="84">
        <f t="shared" si="44"/>
        <v>1</v>
      </c>
      <c r="G756" s="415">
        <v>1</v>
      </c>
    </row>
    <row r="757" spans="1:9" ht="15.95" customHeight="1" thickBot="1">
      <c r="A757" s="98">
        <f t="shared" si="42"/>
        <v>16155</v>
      </c>
      <c r="B757" s="99"/>
      <c r="C757" s="105"/>
      <c r="D757" s="105"/>
      <c r="E757" s="100" t="s">
        <v>145</v>
      </c>
      <c r="F757" s="100">
        <f t="shared" si="44"/>
        <v>1</v>
      </c>
      <c r="G757" s="416">
        <v>1</v>
      </c>
    </row>
    <row r="758" spans="1:9" ht="16.5" customHeight="1">
      <c r="A758" s="92">
        <f t="shared" si="42"/>
        <v>16156</v>
      </c>
      <c r="B758" s="93" t="s">
        <v>478</v>
      </c>
      <c r="C758" s="103"/>
      <c r="D758" s="103"/>
      <c r="E758" s="94" t="s">
        <v>145</v>
      </c>
      <c r="F758" s="94">
        <f t="shared" si="44"/>
        <v>1</v>
      </c>
      <c r="G758" s="414">
        <v>1</v>
      </c>
    </row>
    <row r="759" spans="1:9" s="110" customFormat="1" ht="16.5" customHeight="1">
      <c r="A759" s="96">
        <f t="shared" si="42"/>
        <v>16157</v>
      </c>
      <c r="B759" s="83" t="s">
        <v>478</v>
      </c>
      <c r="C759" s="85"/>
      <c r="D759" s="85"/>
      <c r="E759" s="84" t="s">
        <v>145</v>
      </c>
      <c r="F759" s="84">
        <f t="shared" si="44"/>
        <v>1</v>
      </c>
      <c r="G759" s="415">
        <v>1</v>
      </c>
      <c r="I759" s="354"/>
    </row>
    <row r="760" spans="1:9" ht="15.95" customHeight="1">
      <c r="A760" s="96">
        <f t="shared" si="42"/>
        <v>16158</v>
      </c>
      <c r="B760" s="83" t="s">
        <v>478</v>
      </c>
      <c r="C760" s="85"/>
      <c r="D760" s="85"/>
      <c r="E760" s="84" t="s">
        <v>145</v>
      </c>
      <c r="F760" s="84">
        <f t="shared" si="44"/>
        <v>1</v>
      </c>
      <c r="G760" s="415">
        <v>1</v>
      </c>
    </row>
    <row r="761" spans="1:9" ht="15.95" customHeight="1">
      <c r="A761" s="96">
        <f t="shared" si="42"/>
        <v>16159</v>
      </c>
      <c r="B761" s="83" t="s">
        <v>478</v>
      </c>
      <c r="C761" s="85"/>
      <c r="D761" s="85"/>
      <c r="E761" s="84" t="s">
        <v>145</v>
      </c>
      <c r="F761" s="84">
        <f t="shared" si="44"/>
        <v>1</v>
      </c>
      <c r="G761" s="415">
        <v>1</v>
      </c>
    </row>
    <row r="762" spans="1:9" ht="15.95" customHeight="1">
      <c r="A762" s="96">
        <f t="shared" si="42"/>
        <v>16160</v>
      </c>
      <c r="B762" s="83" t="s">
        <v>478</v>
      </c>
      <c r="C762" s="85"/>
      <c r="D762" s="85"/>
      <c r="E762" s="84" t="s">
        <v>145</v>
      </c>
      <c r="F762" s="84">
        <f t="shared" si="44"/>
        <v>1</v>
      </c>
      <c r="G762" s="415">
        <v>1</v>
      </c>
    </row>
    <row r="763" spans="1:9" ht="15.95" customHeight="1">
      <c r="A763" s="96">
        <f t="shared" si="42"/>
        <v>16161</v>
      </c>
      <c r="B763" s="83" t="s">
        <v>478</v>
      </c>
      <c r="C763" s="85"/>
      <c r="D763" s="85"/>
      <c r="E763" s="84" t="s">
        <v>145</v>
      </c>
      <c r="F763" s="84">
        <f t="shared" si="44"/>
        <v>1</v>
      </c>
      <c r="G763" s="415">
        <v>1</v>
      </c>
    </row>
    <row r="764" spans="1:9" ht="15.95" customHeight="1">
      <c r="A764" s="96">
        <f t="shared" si="42"/>
        <v>16162</v>
      </c>
      <c r="B764" s="83" t="s">
        <v>478</v>
      </c>
      <c r="C764" s="85"/>
      <c r="D764" s="85"/>
      <c r="E764" s="84" t="s">
        <v>145</v>
      </c>
      <c r="F764" s="84">
        <f t="shared" si="44"/>
        <v>1</v>
      </c>
      <c r="G764" s="415">
        <v>1</v>
      </c>
    </row>
    <row r="765" spans="1:9" ht="15.95" customHeight="1" thickBot="1">
      <c r="A765" s="98">
        <f t="shared" si="42"/>
        <v>16163</v>
      </c>
      <c r="B765" s="99" t="s">
        <v>478</v>
      </c>
      <c r="C765" s="106"/>
      <c r="D765" s="106"/>
      <c r="E765" s="100" t="s">
        <v>145</v>
      </c>
      <c r="F765" s="100">
        <f t="shared" si="44"/>
        <v>1</v>
      </c>
      <c r="G765" s="416">
        <v>1</v>
      </c>
    </row>
    <row r="766" spans="1:9" ht="16.5" customHeight="1">
      <c r="A766" s="92">
        <f t="shared" si="42"/>
        <v>16164</v>
      </c>
      <c r="B766" s="93" t="s">
        <v>753</v>
      </c>
      <c r="C766" s="93"/>
      <c r="D766" s="93"/>
      <c r="E766" s="94" t="s">
        <v>78</v>
      </c>
      <c r="F766" s="94">
        <f t="shared" si="44"/>
        <v>2</v>
      </c>
      <c r="G766" s="414">
        <v>1</v>
      </c>
    </row>
    <row r="767" spans="1:9">
      <c r="A767" s="96">
        <f t="shared" si="42"/>
        <v>16166</v>
      </c>
      <c r="B767" s="83" t="s">
        <v>755</v>
      </c>
      <c r="C767" s="83"/>
      <c r="D767" s="83"/>
      <c r="E767" s="84" t="s">
        <v>78</v>
      </c>
      <c r="F767" s="84">
        <f t="shared" si="44"/>
        <v>2</v>
      </c>
      <c r="G767" s="415">
        <v>1</v>
      </c>
    </row>
    <row r="768" spans="1:9">
      <c r="A768" s="96">
        <f t="shared" si="42"/>
        <v>16168</v>
      </c>
      <c r="B768" s="83" t="s">
        <v>756</v>
      </c>
      <c r="C768" s="83"/>
      <c r="D768" s="83"/>
      <c r="E768" s="84" t="s">
        <v>78</v>
      </c>
      <c r="F768" s="84">
        <f t="shared" si="44"/>
        <v>2</v>
      </c>
      <c r="G768" s="415">
        <v>1</v>
      </c>
    </row>
    <row r="769" spans="1:9" ht="14.25" thickBot="1">
      <c r="A769" s="98">
        <f t="shared" si="42"/>
        <v>16170</v>
      </c>
      <c r="B769" s="99" t="s">
        <v>757</v>
      </c>
      <c r="C769" s="99"/>
      <c r="D769" s="99"/>
      <c r="E769" s="100" t="s">
        <v>78</v>
      </c>
      <c r="F769" s="100">
        <f t="shared" si="44"/>
        <v>2</v>
      </c>
      <c r="G769" s="416">
        <v>1</v>
      </c>
    </row>
    <row r="770" spans="1:9" ht="16.5" customHeight="1">
      <c r="A770" s="92">
        <f t="shared" si="42"/>
        <v>16172</v>
      </c>
      <c r="B770" s="93" t="s">
        <v>758</v>
      </c>
      <c r="C770" s="93"/>
      <c r="D770" s="93"/>
      <c r="E770" s="94" t="s">
        <v>145</v>
      </c>
      <c r="F770" s="94">
        <f t="shared" si="44"/>
        <v>1</v>
      </c>
      <c r="G770" s="414">
        <v>1</v>
      </c>
    </row>
    <row r="771" spans="1:9" ht="16.5" customHeight="1" thickBot="1">
      <c r="A771" s="98">
        <f t="shared" si="42"/>
        <v>16173</v>
      </c>
      <c r="B771" s="99" t="s">
        <v>759</v>
      </c>
      <c r="C771" s="99"/>
      <c r="D771" s="99"/>
      <c r="E771" s="100" t="s">
        <v>145</v>
      </c>
      <c r="F771" s="100">
        <f t="shared" si="44"/>
        <v>1</v>
      </c>
      <c r="G771" s="416">
        <v>1</v>
      </c>
    </row>
    <row r="772" spans="1:9" ht="16.5" customHeight="1">
      <c r="A772" s="382">
        <f t="shared" si="42"/>
        <v>16174</v>
      </c>
      <c r="B772" s="90" t="s">
        <v>478</v>
      </c>
      <c r="C772" s="102"/>
      <c r="D772" s="102"/>
      <c r="E772" s="91" t="s">
        <v>145</v>
      </c>
      <c r="F772" s="91">
        <f t="shared" si="44"/>
        <v>1</v>
      </c>
      <c r="G772" s="382">
        <v>6</v>
      </c>
    </row>
    <row r="773" spans="1:9" ht="15.95" customHeight="1">
      <c r="A773" s="492"/>
      <c r="B773" s="492"/>
      <c r="C773" s="492"/>
      <c r="D773" s="492"/>
      <c r="E773" s="492"/>
      <c r="F773" s="492"/>
      <c r="G773" s="492"/>
    </row>
    <row r="774" spans="1:9" ht="15.95" customHeight="1">
      <c r="A774" s="386">
        <f>A772+(F772*G772)</f>
        <v>16180</v>
      </c>
      <c r="B774" s="83" t="s">
        <v>760</v>
      </c>
      <c r="C774" s="83"/>
      <c r="D774" s="83"/>
      <c r="E774" s="84" t="s">
        <v>145</v>
      </c>
      <c r="F774" s="84">
        <f>IF(OR(E774="U16", E774="S16"),1,IF(E774="TS",6,2))</f>
        <v>1</v>
      </c>
      <c r="G774" s="386">
        <v>1</v>
      </c>
    </row>
    <row r="775" spans="1:9" ht="15.95" customHeight="1">
      <c r="A775" s="386">
        <f>A774+(F774*G774)</f>
        <v>16181</v>
      </c>
      <c r="B775" s="83" t="s">
        <v>761</v>
      </c>
      <c r="C775" s="83"/>
      <c r="D775" s="83"/>
      <c r="E775" s="84" t="s">
        <v>145</v>
      </c>
      <c r="F775" s="84">
        <f>IF(OR(E775="U16", E775="S16"),1,IF(E775="TS",6,2))</f>
        <v>1</v>
      </c>
      <c r="G775" s="386">
        <v>1</v>
      </c>
    </row>
    <row r="776" spans="1:9" ht="15.95" customHeight="1">
      <c r="A776" s="386">
        <f t="shared" ref="A776:A816" si="45">A775+(F775*G775)</f>
        <v>16182</v>
      </c>
      <c r="B776" s="83"/>
      <c r="C776" s="83"/>
      <c r="D776" s="83"/>
      <c r="E776" s="84" t="s">
        <v>145</v>
      </c>
      <c r="F776" s="84">
        <f>IF(OR(E776="U16", E776="S16"),1,IF(E776="TS",6,2))</f>
        <v>1</v>
      </c>
      <c r="G776" s="386">
        <v>1</v>
      </c>
    </row>
    <row r="777" spans="1:9" ht="15.95" customHeight="1">
      <c r="A777" s="386">
        <f t="shared" si="45"/>
        <v>16183</v>
      </c>
      <c r="B777" s="83"/>
      <c r="C777" s="83"/>
      <c r="D777" s="83"/>
      <c r="E777" s="84" t="s">
        <v>145</v>
      </c>
      <c r="F777" s="84">
        <f>IF(OR(E777="U16", E777="S16"),1,IF(E777="TS",6,2))</f>
        <v>1</v>
      </c>
      <c r="G777" s="386">
        <v>1</v>
      </c>
      <c r="H777" s="60">
        <f>A857-A829</f>
        <v>60</v>
      </c>
    </row>
    <row r="778" spans="1:9" ht="15.95" customHeight="1">
      <c r="A778" s="386">
        <f t="shared" si="45"/>
        <v>16184</v>
      </c>
      <c r="B778" s="83" t="s">
        <v>732</v>
      </c>
      <c r="C778" s="83" t="s">
        <v>41</v>
      </c>
      <c r="D778" s="83"/>
      <c r="E778" s="84" t="s">
        <v>145</v>
      </c>
      <c r="F778" s="84">
        <f t="shared" ref="F778:F816" si="46">IF(OR(E778="U16", E778="S16"),1,IF(E778="TS",6,2))</f>
        <v>1</v>
      </c>
      <c r="G778" s="386">
        <v>1</v>
      </c>
    </row>
    <row r="779" spans="1:9" ht="15.95" customHeight="1">
      <c r="A779" s="386">
        <f t="shared" si="45"/>
        <v>16185</v>
      </c>
      <c r="B779" s="83" t="s">
        <v>733</v>
      </c>
      <c r="C779" s="83"/>
      <c r="D779" s="83"/>
      <c r="E779" s="84" t="s">
        <v>145</v>
      </c>
      <c r="F779" s="84">
        <f t="shared" si="46"/>
        <v>1</v>
      </c>
      <c r="G779" s="386">
        <v>1</v>
      </c>
    </row>
    <row r="780" spans="1:9" ht="15.95" customHeight="1">
      <c r="A780" s="386">
        <f t="shared" si="45"/>
        <v>16186</v>
      </c>
      <c r="B780" s="83" t="s">
        <v>734</v>
      </c>
      <c r="C780" s="83"/>
      <c r="D780" s="83"/>
      <c r="E780" s="84" t="s">
        <v>145</v>
      </c>
      <c r="F780" s="84">
        <f t="shared" si="46"/>
        <v>1</v>
      </c>
      <c r="G780" s="386">
        <v>1</v>
      </c>
    </row>
    <row r="781" spans="1:9" ht="15.95" customHeight="1">
      <c r="A781" s="386">
        <f t="shared" si="45"/>
        <v>16187</v>
      </c>
      <c r="B781" s="83" t="s">
        <v>735</v>
      </c>
      <c r="C781" s="83"/>
      <c r="D781" s="83"/>
      <c r="E781" s="84" t="s">
        <v>145</v>
      </c>
      <c r="F781" s="84">
        <f t="shared" si="46"/>
        <v>1</v>
      </c>
      <c r="G781" s="386">
        <v>1</v>
      </c>
    </row>
    <row r="782" spans="1:9" ht="15.95" customHeight="1">
      <c r="A782" s="386">
        <f t="shared" si="45"/>
        <v>16188</v>
      </c>
      <c r="B782" s="83" t="s">
        <v>736</v>
      </c>
      <c r="C782" s="83"/>
      <c r="D782" s="83"/>
      <c r="E782" s="84" t="s">
        <v>145</v>
      </c>
      <c r="F782" s="84">
        <f t="shared" si="46"/>
        <v>1</v>
      </c>
      <c r="G782" s="386">
        <v>1</v>
      </c>
    </row>
    <row r="783" spans="1:9" ht="15.95" customHeight="1">
      <c r="A783" s="386">
        <f t="shared" si="45"/>
        <v>16189</v>
      </c>
      <c r="B783" s="83" t="s">
        <v>737</v>
      </c>
      <c r="C783" s="83"/>
      <c r="D783" s="83"/>
      <c r="E783" s="84" t="s">
        <v>145</v>
      </c>
      <c r="F783" s="84">
        <f t="shared" si="46"/>
        <v>1</v>
      </c>
      <c r="G783" s="386">
        <v>1</v>
      </c>
    </row>
    <row r="784" spans="1:9" ht="15.95" customHeight="1">
      <c r="A784" s="386">
        <f t="shared" si="45"/>
        <v>16190</v>
      </c>
      <c r="B784" s="83" t="s">
        <v>738</v>
      </c>
      <c r="C784" s="83"/>
      <c r="D784" s="83"/>
      <c r="E784" s="84" t="s">
        <v>145</v>
      </c>
      <c r="F784" s="84">
        <f t="shared" si="46"/>
        <v>1</v>
      </c>
      <c r="G784" s="386">
        <v>1</v>
      </c>
      <c r="I784" s="397" t="s">
        <v>1612</v>
      </c>
    </row>
    <row r="785" spans="1:9" ht="15.95" customHeight="1">
      <c r="A785" s="386">
        <f t="shared" si="45"/>
        <v>16191</v>
      </c>
      <c r="B785" s="83" t="s">
        <v>739</v>
      </c>
      <c r="C785" s="83"/>
      <c r="D785" s="83"/>
      <c r="E785" s="84" t="s">
        <v>145</v>
      </c>
      <c r="F785" s="84">
        <f t="shared" si="46"/>
        <v>1</v>
      </c>
      <c r="G785" s="386">
        <v>1</v>
      </c>
    </row>
    <row r="786" spans="1:9" ht="15.95" customHeight="1">
      <c r="A786" s="386">
        <f t="shared" si="45"/>
        <v>16192</v>
      </c>
      <c r="B786" s="83" t="s">
        <v>740</v>
      </c>
      <c r="C786" s="83"/>
      <c r="D786" s="83"/>
      <c r="E786" s="84" t="s">
        <v>677</v>
      </c>
      <c r="F786" s="84">
        <f t="shared" si="46"/>
        <v>2</v>
      </c>
      <c r="G786" s="386">
        <v>1</v>
      </c>
      <c r="H786" s="60">
        <v>6360</v>
      </c>
    </row>
    <row r="787" spans="1:9" ht="15.95" customHeight="1">
      <c r="A787" s="386">
        <f t="shared" si="45"/>
        <v>16194</v>
      </c>
      <c r="B787" s="83" t="s">
        <v>741</v>
      </c>
      <c r="C787" s="83"/>
      <c r="D787" s="83"/>
      <c r="E787" s="84" t="s">
        <v>677</v>
      </c>
      <c r="F787" s="84">
        <f t="shared" si="46"/>
        <v>2</v>
      </c>
      <c r="G787" s="386">
        <v>1</v>
      </c>
      <c r="I787" s="397" t="s">
        <v>41</v>
      </c>
    </row>
    <row r="788" spans="1:9" ht="15.95" customHeight="1">
      <c r="A788" s="386">
        <f t="shared" si="45"/>
        <v>16196</v>
      </c>
      <c r="B788" s="83" t="s">
        <v>742</v>
      </c>
      <c r="C788" s="83"/>
      <c r="D788" s="83"/>
      <c r="E788" s="84" t="s">
        <v>677</v>
      </c>
      <c r="F788" s="84">
        <f t="shared" si="46"/>
        <v>2</v>
      </c>
      <c r="G788" s="386">
        <v>1</v>
      </c>
    </row>
    <row r="789" spans="1:9" ht="15.95" customHeight="1">
      <c r="A789" s="386">
        <f t="shared" si="45"/>
        <v>16198</v>
      </c>
      <c r="B789" s="83" t="s">
        <v>743</v>
      </c>
      <c r="C789" s="83"/>
      <c r="D789" s="83"/>
      <c r="E789" s="84" t="s">
        <v>677</v>
      </c>
      <c r="F789" s="84">
        <f t="shared" si="46"/>
        <v>2</v>
      </c>
      <c r="G789" s="386">
        <v>1</v>
      </c>
    </row>
    <row r="790" spans="1:9" ht="15.95" customHeight="1">
      <c r="A790" s="386">
        <f t="shared" si="45"/>
        <v>16200</v>
      </c>
      <c r="B790" s="83" t="s">
        <v>744</v>
      </c>
      <c r="C790" s="83"/>
      <c r="D790" s="83"/>
      <c r="E790" s="84" t="s">
        <v>677</v>
      </c>
      <c r="F790" s="84">
        <f t="shared" si="46"/>
        <v>2</v>
      </c>
      <c r="G790" s="386">
        <v>1</v>
      </c>
    </row>
    <row r="791" spans="1:9" ht="15.95" customHeight="1">
      <c r="A791" s="386">
        <f t="shared" si="45"/>
        <v>16202</v>
      </c>
      <c r="B791" s="83" t="s">
        <v>745</v>
      </c>
      <c r="C791" s="83"/>
      <c r="D791" s="83"/>
      <c r="E791" s="84" t="s">
        <v>677</v>
      </c>
      <c r="F791" s="84">
        <f t="shared" si="46"/>
        <v>2</v>
      </c>
      <c r="G791" s="386">
        <v>1</v>
      </c>
    </row>
    <row r="792" spans="1:9" ht="15.95" customHeight="1">
      <c r="A792" s="386">
        <f t="shared" si="45"/>
        <v>16204</v>
      </c>
      <c r="B792" s="83" t="s">
        <v>746</v>
      </c>
      <c r="C792" s="83"/>
      <c r="D792" s="83"/>
      <c r="E792" s="84" t="s">
        <v>677</v>
      </c>
      <c r="F792" s="84">
        <f t="shared" si="46"/>
        <v>2</v>
      </c>
      <c r="G792" s="386">
        <v>1</v>
      </c>
    </row>
    <row r="793" spans="1:9" ht="15.95" customHeight="1">
      <c r="A793" s="386">
        <f t="shared" si="45"/>
        <v>16206</v>
      </c>
      <c r="B793" s="83" t="s">
        <v>747</v>
      </c>
      <c r="C793" s="83"/>
      <c r="D793" s="83"/>
      <c r="E793" s="84" t="s">
        <v>677</v>
      </c>
      <c r="F793" s="84">
        <f t="shared" si="46"/>
        <v>2</v>
      </c>
      <c r="G793" s="386">
        <v>1</v>
      </c>
    </row>
    <row r="794" spans="1:9" ht="93.75" customHeight="1">
      <c r="A794" s="383">
        <f t="shared" si="45"/>
        <v>16208</v>
      </c>
      <c r="B794" s="128" t="s">
        <v>770</v>
      </c>
      <c r="C794" s="129"/>
      <c r="D794" s="129"/>
      <c r="E794" s="405" t="s">
        <v>145</v>
      </c>
      <c r="F794" s="405">
        <f t="shared" si="46"/>
        <v>1</v>
      </c>
      <c r="G794" s="383">
        <v>1</v>
      </c>
    </row>
    <row r="795" spans="1:9" ht="15.95" customHeight="1">
      <c r="A795" s="386">
        <f t="shared" si="45"/>
        <v>16209</v>
      </c>
      <c r="B795" s="83" t="s">
        <v>748</v>
      </c>
      <c r="C795" s="88"/>
      <c r="D795" s="88"/>
      <c r="E795" s="84" t="s">
        <v>145</v>
      </c>
      <c r="F795" s="84">
        <f t="shared" si="46"/>
        <v>1</v>
      </c>
      <c r="G795" s="386">
        <v>1</v>
      </c>
    </row>
    <row r="796" spans="1:9" ht="15.95" customHeight="1">
      <c r="A796" s="386">
        <f t="shared" si="45"/>
        <v>16210</v>
      </c>
      <c r="B796" s="83" t="s">
        <v>749</v>
      </c>
      <c r="C796" s="88"/>
      <c r="D796" s="88"/>
      <c r="E796" s="84" t="s">
        <v>145</v>
      </c>
      <c r="F796" s="84">
        <f t="shared" si="46"/>
        <v>1</v>
      </c>
      <c r="G796" s="386">
        <v>1</v>
      </c>
    </row>
    <row r="797" spans="1:9" ht="15.95" customHeight="1">
      <c r="A797" s="386">
        <f t="shared" si="45"/>
        <v>16211</v>
      </c>
      <c r="B797" s="83" t="s">
        <v>750</v>
      </c>
      <c r="C797" s="88"/>
      <c r="D797" s="88"/>
      <c r="E797" s="84" t="s">
        <v>145</v>
      </c>
      <c r="F797" s="84">
        <f t="shared" si="46"/>
        <v>1</v>
      </c>
      <c r="G797" s="386">
        <v>1</v>
      </c>
    </row>
    <row r="798" spans="1:9" ht="15.95" customHeight="1">
      <c r="A798" s="386">
        <f t="shared" si="45"/>
        <v>16212</v>
      </c>
      <c r="B798" s="83" t="s">
        <v>751</v>
      </c>
      <c r="C798" s="88"/>
      <c r="D798" s="88"/>
      <c r="E798" s="84" t="s">
        <v>145</v>
      </c>
      <c r="F798" s="84">
        <f t="shared" si="46"/>
        <v>1</v>
      </c>
      <c r="G798" s="386">
        <v>1</v>
      </c>
    </row>
    <row r="799" spans="1:9" ht="15.95" customHeight="1">
      <c r="A799" s="386">
        <f t="shared" si="45"/>
        <v>16213</v>
      </c>
      <c r="B799" s="83" t="s">
        <v>752</v>
      </c>
      <c r="C799" s="88"/>
      <c r="D799" s="88"/>
      <c r="E799" s="84" t="s">
        <v>145</v>
      </c>
      <c r="F799" s="84">
        <f t="shared" si="46"/>
        <v>1</v>
      </c>
      <c r="G799" s="386">
        <v>1</v>
      </c>
    </row>
    <row r="800" spans="1:9" ht="15.95" customHeight="1">
      <c r="A800" s="386">
        <f t="shared" si="45"/>
        <v>16214</v>
      </c>
      <c r="B800" s="83"/>
      <c r="C800" s="88"/>
      <c r="D800" s="88"/>
      <c r="E800" s="84" t="s">
        <v>145</v>
      </c>
      <c r="F800" s="84">
        <f t="shared" si="46"/>
        <v>1</v>
      </c>
      <c r="G800" s="386">
        <v>1</v>
      </c>
    </row>
    <row r="801" spans="1:8" ht="15.95" customHeight="1">
      <c r="A801" s="386">
        <f t="shared" si="45"/>
        <v>16215</v>
      </c>
      <c r="B801" s="83"/>
      <c r="C801" s="88"/>
      <c r="D801" s="88"/>
      <c r="E801" s="84" t="s">
        <v>145</v>
      </c>
      <c r="F801" s="84">
        <f t="shared" si="46"/>
        <v>1</v>
      </c>
      <c r="G801" s="386">
        <v>1</v>
      </c>
    </row>
    <row r="802" spans="1:8" ht="15.95" customHeight="1">
      <c r="A802" s="386">
        <f t="shared" si="45"/>
        <v>16216</v>
      </c>
      <c r="B802" s="83" t="s">
        <v>478</v>
      </c>
      <c r="C802" s="85"/>
      <c r="D802" s="85"/>
      <c r="E802" s="84" t="s">
        <v>145</v>
      </c>
      <c r="F802" s="84">
        <f t="shared" si="46"/>
        <v>1</v>
      </c>
      <c r="G802" s="386">
        <v>1</v>
      </c>
    </row>
    <row r="803" spans="1:8" ht="15.95" customHeight="1">
      <c r="A803" s="386">
        <f t="shared" si="45"/>
        <v>16217</v>
      </c>
      <c r="B803" s="83" t="s">
        <v>478</v>
      </c>
      <c r="C803" s="85"/>
      <c r="D803" s="85"/>
      <c r="E803" s="84" t="s">
        <v>145</v>
      </c>
      <c r="F803" s="84">
        <f t="shared" si="46"/>
        <v>1</v>
      </c>
      <c r="G803" s="386">
        <v>1</v>
      </c>
      <c r="H803" s="60">
        <f>A880-A864</f>
        <v>20</v>
      </c>
    </row>
    <row r="804" spans="1:8" ht="15.95" customHeight="1">
      <c r="A804" s="386">
        <f t="shared" si="45"/>
        <v>16218</v>
      </c>
      <c r="B804" s="83" t="s">
        <v>478</v>
      </c>
      <c r="C804" s="85"/>
      <c r="D804" s="85"/>
      <c r="E804" s="84" t="s">
        <v>145</v>
      </c>
      <c r="F804" s="84">
        <f t="shared" si="46"/>
        <v>1</v>
      </c>
      <c r="G804" s="386">
        <v>1</v>
      </c>
    </row>
    <row r="805" spans="1:8" ht="15.95" customHeight="1">
      <c r="A805" s="386">
        <f t="shared" si="45"/>
        <v>16219</v>
      </c>
      <c r="B805" s="83" t="s">
        <v>478</v>
      </c>
      <c r="C805" s="85"/>
      <c r="D805" s="85"/>
      <c r="E805" s="84" t="s">
        <v>145</v>
      </c>
      <c r="F805" s="84">
        <f t="shared" si="46"/>
        <v>1</v>
      </c>
      <c r="G805" s="386">
        <v>1</v>
      </c>
    </row>
    <row r="806" spans="1:8" ht="15.95" customHeight="1">
      <c r="A806" s="386">
        <f t="shared" si="45"/>
        <v>16220</v>
      </c>
      <c r="B806" s="83" t="s">
        <v>478</v>
      </c>
      <c r="C806" s="85"/>
      <c r="D806" s="85"/>
      <c r="E806" s="84" t="s">
        <v>145</v>
      </c>
      <c r="F806" s="84">
        <f t="shared" si="46"/>
        <v>1</v>
      </c>
      <c r="G806" s="386">
        <v>1</v>
      </c>
    </row>
    <row r="807" spans="1:8" ht="15.95" customHeight="1">
      <c r="A807" s="386">
        <f t="shared" si="45"/>
        <v>16221</v>
      </c>
      <c r="B807" s="83" t="s">
        <v>478</v>
      </c>
      <c r="C807" s="85"/>
      <c r="D807" s="85"/>
      <c r="E807" s="84" t="s">
        <v>145</v>
      </c>
      <c r="F807" s="84">
        <f t="shared" si="46"/>
        <v>1</v>
      </c>
      <c r="G807" s="386">
        <v>1</v>
      </c>
    </row>
    <row r="808" spans="1:8" ht="15.95" customHeight="1">
      <c r="A808" s="386">
        <f t="shared" si="45"/>
        <v>16222</v>
      </c>
      <c r="B808" s="83" t="s">
        <v>478</v>
      </c>
      <c r="C808" s="85"/>
      <c r="D808" s="85"/>
      <c r="E808" s="84" t="s">
        <v>145</v>
      </c>
      <c r="F808" s="84">
        <f t="shared" si="46"/>
        <v>1</v>
      </c>
      <c r="G808" s="386">
        <v>1</v>
      </c>
    </row>
    <row r="809" spans="1:8" ht="15.95" customHeight="1">
      <c r="A809" s="386">
        <f t="shared" si="45"/>
        <v>16223</v>
      </c>
      <c r="B809" s="83" t="s">
        <v>478</v>
      </c>
      <c r="C809" s="85"/>
      <c r="D809" s="85"/>
      <c r="E809" s="84" t="s">
        <v>145</v>
      </c>
      <c r="F809" s="84">
        <f t="shared" si="46"/>
        <v>1</v>
      </c>
      <c r="G809" s="386">
        <v>1</v>
      </c>
    </row>
    <row r="810" spans="1:8" ht="15.95" customHeight="1">
      <c r="A810" s="386">
        <f t="shared" si="45"/>
        <v>16224</v>
      </c>
      <c r="B810" s="83" t="s">
        <v>753</v>
      </c>
      <c r="C810" s="83"/>
      <c r="D810" s="83"/>
      <c r="E810" s="84" t="s">
        <v>78</v>
      </c>
      <c r="F810" s="84">
        <f t="shared" si="46"/>
        <v>2</v>
      </c>
      <c r="G810" s="386">
        <v>1</v>
      </c>
    </row>
    <row r="811" spans="1:8" ht="15.95" customHeight="1">
      <c r="A811" s="386">
        <f t="shared" si="45"/>
        <v>16226</v>
      </c>
      <c r="B811" s="83" t="s">
        <v>755</v>
      </c>
      <c r="C811" s="83"/>
      <c r="D811" s="83"/>
      <c r="E811" s="84" t="s">
        <v>78</v>
      </c>
      <c r="F811" s="84">
        <f t="shared" si="46"/>
        <v>2</v>
      </c>
      <c r="G811" s="386">
        <v>1</v>
      </c>
    </row>
    <row r="812" spans="1:8" ht="15.95" customHeight="1">
      <c r="A812" s="386">
        <f t="shared" si="45"/>
        <v>16228</v>
      </c>
      <c r="B812" s="83" t="s">
        <v>756</v>
      </c>
      <c r="C812" s="83"/>
      <c r="D812" s="83"/>
      <c r="E812" s="84" t="s">
        <v>78</v>
      </c>
      <c r="F812" s="84">
        <f t="shared" si="46"/>
        <v>2</v>
      </c>
      <c r="G812" s="386">
        <v>1</v>
      </c>
    </row>
    <row r="813" spans="1:8" ht="15.95" customHeight="1">
      <c r="A813" s="386">
        <f t="shared" si="45"/>
        <v>16230</v>
      </c>
      <c r="B813" s="83" t="s">
        <v>757</v>
      </c>
      <c r="C813" s="83"/>
      <c r="D813" s="83"/>
      <c r="E813" s="84" t="s">
        <v>78</v>
      </c>
      <c r="F813" s="84">
        <f t="shared" si="46"/>
        <v>2</v>
      </c>
      <c r="G813" s="386">
        <v>1</v>
      </c>
    </row>
    <row r="814" spans="1:8" ht="15.95" customHeight="1">
      <c r="A814" s="386">
        <f t="shared" si="45"/>
        <v>16232</v>
      </c>
      <c r="B814" s="83" t="s">
        <v>758</v>
      </c>
      <c r="C814" s="83"/>
      <c r="D814" s="83"/>
      <c r="E814" s="84" t="s">
        <v>145</v>
      </c>
      <c r="F814" s="84">
        <f t="shared" si="46"/>
        <v>1</v>
      </c>
      <c r="G814" s="386">
        <v>1</v>
      </c>
    </row>
    <row r="815" spans="1:8" ht="15.95" customHeight="1">
      <c r="A815" s="386">
        <f t="shared" si="45"/>
        <v>16233</v>
      </c>
      <c r="B815" s="83" t="s">
        <v>759</v>
      </c>
      <c r="C815" s="83"/>
      <c r="D815" s="83"/>
      <c r="E815" s="84" t="s">
        <v>145</v>
      </c>
      <c r="F815" s="84">
        <f t="shared" si="46"/>
        <v>1</v>
      </c>
      <c r="G815" s="386">
        <v>1</v>
      </c>
    </row>
    <row r="816" spans="1:8" ht="15.95" customHeight="1">
      <c r="A816" s="386">
        <f t="shared" si="45"/>
        <v>16234</v>
      </c>
      <c r="B816" s="83" t="s">
        <v>478</v>
      </c>
      <c r="C816" s="85"/>
      <c r="D816" s="85"/>
      <c r="E816" s="84" t="s">
        <v>145</v>
      </c>
      <c r="F816" s="84">
        <f t="shared" si="46"/>
        <v>1</v>
      </c>
      <c r="G816" s="386">
        <v>6</v>
      </c>
    </row>
    <row r="817" spans="1:7" ht="15.95" customHeight="1">
      <c r="A817" s="479" t="s">
        <v>763</v>
      </c>
      <c r="B817" s="480"/>
      <c r="C817" s="480"/>
      <c r="D817" s="480"/>
      <c r="E817" s="480"/>
      <c r="F817" s="480"/>
      <c r="G817" s="481"/>
    </row>
    <row r="818" spans="1:7" ht="15" customHeight="1">
      <c r="A818" s="386">
        <f>A816+(F816*G816)</f>
        <v>16240</v>
      </c>
      <c r="B818" s="65" t="s">
        <v>308</v>
      </c>
      <c r="C818" s="386"/>
      <c r="D818" s="386"/>
      <c r="E818" s="79" t="s">
        <v>145</v>
      </c>
      <c r="F818" s="79">
        <f t="shared" ref="F818:F823" si="47">IF(OR(E818="U16", E818="S16"),1,IF(E818="TS",6,2))</f>
        <v>1</v>
      </c>
      <c r="G818" s="386">
        <v>6</v>
      </c>
    </row>
    <row r="819" spans="1:7" ht="15" customHeight="1">
      <c r="A819" s="386">
        <f t="shared" ref="A819:A826" si="48">A818+(F818*G818)</f>
        <v>16246</v>
      </c>
      <c r="B819" s="65" t="s">
        <v>311</v>
      </c>
      <c r="E819" s="79" t="s">
        <v>145</v>
      </c>
      <c r="F819" s="79">
        <f t="shared" si="47"/>
        <v>1</v>
      </c>
      <c r="G819" s="386">
        <v>4</v>
      </c>
    </row>
    <row r="820" spans="1:7" ht="18" customHeight="1">
      <c r="A820" s="386">
        <f t="shared" si="48"/>
        <v>16250</v>
      </c>
      <c r="B820" s="65" t="s">
        <v>336</v>
      </c>
      <c r="C820" s="386"/>
      <c r="D820" s="386"/>
      <c r="E820" s="79" t="s">
        <v>145</v>
      </c>
      <c r="F820" s="79">
        <f t="shared" si="47"/>
        <v>1</v>
      </c>
      <c r="G820" s="386">
        <v>1</v>
      </c>
    </row>
    <row r="821" spans="1:7" ht="18" customHeight="1">
      <c r="A821" s="386">
        <f t="shared" si="48"/>
        <v>16251</v>
      </c>
      <c r="B821" s="65" t="s">
        <v>309</v>
      </c>
      <c r="C821" s="386"/>
      <c r="D821" s="386"/>
      <c r="E821" s="79" t="s">
        <v>145</v>
      </c>
      <c r="F821" s="79">
        <f t="shared" si="47"/>
        <v>1</v>
      </c>
      <c r="G821" s="386">
        <v>1</v>
      </c>
    </row>
    <row r="822" spans="1:7" ht="15.95" customHeight="1">
      <c r="A822" s="386">
        <f t="shared" si="48"/>
        <v>16252</v>
      </c>
      <c r="B822" s="65" t="s">
        <v>310</v>
      </c>
      <c r="C822" s="386"/>
      <c r="D822" s="386"/>
      <c r="E822" s="79" t="s">
        <v>145</v>
      </c>
      <c r="F822" s="79">
        <f t="shared" si="47"/>
        <v>1</v>
      </c>
      <c r="G822" s="386">
        <v>1</v>
      </c>
    </row>
    <row r="823" spans="1:7" ht="15.95" customHeight="1">
      <c r="A823" s="386">
        <f t="shared" si="48"/>
        <v>16253</v>
      </c>
      <c r="B823" s="65" t="s">
        <v>1639</v>
      </c>
      <c r="E823" s="79" t="s">
        <v>145</v>
      </c>
      <c r="F823" s="79">
        <f t="shared" si="47"/>
        <v>1</v>
      </c>
      <c r="G823" s="386">
        <v>1</v>
      </c>
    </row>
    <row r="824" spans="1:7" ht="15.95" customHeight="1">
      <c r="A824" s="386">
        <f t="shared" si="48"/>
        <v>16254</v>
      </c>
      <c r="B824" s="65" t="s">
        <v>1640</v>
      </c>
      <c r="C824" s="386"/>
      <c r="D824" s="386"/>
      <c r="E824" s="79" t="s">
        <v>145</v>
      </c>
      <c r="F824" s="79">
        <f>IF(OR(E824="U16", E824="S16"),1,IF(E824="TS",6,2))</f>
        <v>1</v>
      </c>
      <c r="G824" s="386">
        <v>1</v>
      </c>
    </row>
    <row r="825" spans="1:7" ht="15.95" customHeight="1">
      <c r="A825" s="386">
        <f t="shared" si="48"/>
        <v>16255</v>
      </c>
      <c r="B825" s="65" t="s">
        <v>1641</v>
      </c>
      <c r="C825" s="386"/>
      <c r="D825" s="386"/>
      <c r="E825" s="79" t="s">
        <v>145</v>
      </c>
      <c r="F825" s="79">
        <f>IF(OR(E825="U16", E825="S16"),1,IF(E825="TS",6,2))</f>
        <v>1</v>
      </c>
      <c r="G825" s="386">
        <v>1</v>
      </c>
    </row>
    <row r="826" spans="1:7" ht="15.95" customHeight="1">
      <c r="A826" s="380">
        <f t="shared" si="48"/>
        <v>16256</v>
      </c>
      <c r="B826" s="118" t="s">
        <v>478</v>
      </c>
      <c r="E826" s="82" t="s">
        <v>145</v>
      </c>
      <c r="F826" s="82">
        <f>IF(OR(E826="U16", E826="S16"),1,IF(E826="TS",6,2))</f>
        <v>1</v>
      </c>
      <c r="G826" s="380">
        <v>44</v>
      </c>
    </row>
    <row r="827" spans="1:7" ht="15.95" customHeight="1">
      <c r="A827" s="506" t="s">
        <v>2210</v>
      </c>
      <c r="B827" s="506"/>
      <c r="C827" s="506"/>
      <c r="D827" s="506"/>
      <c r="E827" s="506"/>
      <c r="F827" s="506"/>
      <c r="G827" s="506"/>
    </row>
    <row r="828" spans="1:7" ht="15.95" customHeight="1">
      <c r="A828" s="474" t="s">
        <v>719</v>
      </c>
      <c r="B828" s="474"/>
      <c r="C828" s="474"/>
      <c r="D828" s="474"/>
      <c r="E828" s="474"/>
      <c r="F828" s="474"/>
      <c r="G828" s="474"/>
    </row>
    <row r="829" spans="1:7" ht="62.25" customHeight="1">
      <c r="A829" s="386">
        <f>A826+(F826*G826)</f>
        <v>16300</v>
      </c>
      <c r="B829" s="65" t="s">
        <v>534</v>
      </c>
      <c r="E829" s="79" t="s">
        <v>145</v>
      </c>
      <c r="F829" s="79">
        <f t="shared" ref="F829:F855" si="49">IF(OR(E829="U16", E829="S16"),1,IF(E829="TS",6,2))</f>
        <v>1</v>
      </c>
      <c r="G829" s="386">
        <v>1</v>
      </c>
    </row>
    <row r="830" spans="1:7" ht="111" customHeight="1">
      <c r="A830" s="386">
        <f t="shared" ref="A830:A878" si="50">A829+(F829*G829)</f>
        <v>16301</v>
      </c>
      <c r="B830" s="65" t="s">
        <v>506</v>
      </c>
      <c r="C830" s="386"/>
      <c r="D830" s="386"/>
      <c r="E830" s="79" t="s">
        <v>145</v>
      </c>
      <c r="F830" s="79">
        <f t="shared" si="49"/>
        <v>1</v>
      </c>
      <c r="G830" s="386">
        <v>1</v>
      </c>
    </row>
    <row r="831" spans="1:7" ht="67.5" customHeight="1">
      <c r="A831" s="386">
        <f t="shared" si="50"/>
        <v>16302</v>
      </c>
      <c r="B831" s="65" t="s">
        <v>507</v>
      </c>
      <c r="C831" s="386"/>
      <c r="D831" s="386"/>
      <c r="E831" s="79" t="s">
        <v>145</v>
      </c>
      <c r="F831" s="79">
        <f t="shared" si="49"/>
        <v>1</v>
      </c>
      <c r="G831" s="386">
        <v>1</v>
      </c>
    </row>
    <row r="832" spans="1:7" ht="15.95" customHeight="1">
      <c r="A832" s="386">
        <f t="shared" si="50"/>
        <v>16303</v>
      </c>
      <c r="B832" s="65" t="s">
        <v>508</v>
      </c>
      <c r="C832" s="386"/>
      <c r="D832" s="386"/>
      <c r="E832" s="79" t="s">
        <v>145</v>
      </c>
      <c r="F832" s="79">
        <f t="shared" si="49"/>
        <v>1</v>
      </c>
      <c r="G832" s="386">
        <v>1</v>
      </c>
    </row>
    <row r="833" spans="1:8" ht="15.95" customHeight="1">
      <c r="A833" s="386">
        <f t="shared" si="50"/>
        <v>16304</v>
      </c>
      <c r="B833" s="69" t="s">
        <v>682</v>
      </c>
      <c r="C833" s="386"/>
      <c r="D833" s="386"/>
      <c r="E833" s="79" t="s">
        <v>145</v>
      </c>
      <c r="F833" s="79">
        <f t="shared" si="49"/>
        <v>1</v>
      </c>
      <c r="G833" s="386">
        <v>4</v>
      </c>
    </row>
    <row r="834" spans="1:8" ht="15.95" customHeight="1">
      <c r="A834" s="386">
        <f t="shared" si="50"/>
        <v>16308</v>
      </c>
      <c r="B834" s="69" t="s">
        <v>683</v>
      </c>
      <c r="C834" s="386"/>
      <c r="D834" s="386"/>
      <c r="E834" s="79" t="s">
        <v>145</v>
      </c>
      <c r="F834" s="79">
        <f t="shared" si="49"/>
        <v>1</v>
      </c>
      <c r="G834" s="386">
        <v>4</v>
      </c>
    </row>
    <row r="835" spans="1:8" ht="15.95" customHeight="1">
      <c r="A835" s="386">
        <f t="shared" si="50"/>
        <v>16312</v>
      </c>
      <c r="B835" s="69" t="s">
        <v>684</v>
      </c>
      <c r="C835" s="386"/>
      <c r="D835" s="386"/>
      <c r="E835" s="79" t="s">
        <v>145</v>
      </c>
      <c r="F835" s="79">
        <f t="shared" si="49"/>
        <v>1</v>
      </c>
      <c r="G835" s="386">
        <v>4</v>
      </c>
    </row>
    <row r="836" spans="1:8" ht="15.95" customHeight="1">
      <c r="A836" s="386">
        <f t="shared" si="50"/>
        <v>16316</v>
      </c>
      <c r="B836" s="69" t="s">
        <v>685</v>
      </c>
      <c r="C836" s="386"/>
      <c r="D836" s="386"/>
      <c r="E836" s="79" t="s">
        <v>145</v>
      </c>
      <c r="F836" s="79">
        <f t="shared" si="49"/>
        <v>1</v>
      </c>
      <c r="G836" s="386">
        <v>4</v>
      </c>
    </row>
    <row r="837" spans="1:8" ht="15.95" customHeight="1">
      <c r="A837" s="386">
        <f t="shared" si="50"/>
        <v>16320</v>
      </c>
      <c r="B837" s="410" t="s">
        <v>686</v>
      </c>
      <c r="C837" s="386"/>
      <c r="D837" s="386"/>
      <c r="E837" s="79" t="s">
        <v>145</v>
      </c>
      <c r="F837" s="79">
        <f t="shared" si="49"/>
        <v>1</v>
      </c>
      <c r="G837" s="386">
        <v>4</v>
      </c>
    </row>
    <row r="838" spans="1:8" ht="15.95" customHeight="1">
      <c r="A838" s="386">
        <f t="shared" si="50"/>
        <v>16324</v>
      </c>
      <c r="B838" s="69" t="s">
        <v>681</v>
      </c>
      <c r="C838" s="386"/>
      <c r="D838" s="386"/>
      <c r="E838" s="79" t="s">
        <v>145</v>
      </c>
      <c r="F838" s="79">
        <f t="shared" si="49"/>
        <v>1</v>
      </c>
      <c r="G838" s="386">
        <v>16</v>
      </c>
      <c r="H838" s="60">
        <v>6360</v>
      </c>
    </row>
    <row r="839" spans="1:8" ht="15.95" customHeight="1">
      <c r="A839" s="386">
        <f t="shared" si="50"/>
        <v>16340</v>
      </c>
      <c r="B839" s="69" t="s">
        <v>687</v>
      </c>
      <c r="C839" s="386"/>
      <c r="D839" s="386"/>
      <c r="E839" s="79" t="s">
        <v>145</v>
      </c>
      <c r="F839" s="79">
        <f t="shared" si="49"/>
        <v>1</v>
      </c>
      <c r="G839" s="386">
        <v>1</v>
      </c>
    </row>
    <row r="840" spans="1:8" ht="15.95" customHeight="1">
      <c r="A840" s="386">
        <f t="shared" si="50"/>
        <v>16341</v>
      </c>
      <c r="B840" s="69" t="s">
        <v>772</v>
      </c>
      <c r="C840" s="386"/>
      <c r="D840" s="386"/>
      <c r="E840" s="79" t="s">
        <v>145</v>
      </c>
      <c r="F840" s="79">
        <f t="shared" si="49"/>
        <v>1</v>
      </c>
      <c r="G840" s="386">
        <v>1</v>
      </c>
    </row>
    <row r="841" spans="1:8" ht="141" customHeight="1">
      <c r="A841" s="386">
        <f t="shared" si="50"/>
        <v>16342</v>
      </c>
      <c r="B841" s="356" t="s">
        <v>2153</v>
      </c>
      <c r="C841" s="386"/>
      <c r="D841" s="386"/>
      <c r="E841" s="79" t="s">
        <v>145</v>
      </c>
      <c r="F841" s="79">
        <f t="shared" si="49"/>
        <v>1</v>
      </c>
      <c r="G841" s="386">
        <v>1</v>
      </c>
    </row>
    <row r="842" spans="1:8" ht="15.95" customHeight="1">
      <c r="A842" s="386">
        <f t="shared" si="50"/>
        <v>16343</v>
      </c>
      <c r="B842" s="355" t="s">
        <v>2149</v>
      </c>
      <c r="C842" s="386"/>
      <c r="D842" s="386"/>
      <c r="E842" s="79" t="s">
        <v>145</v>
      </c>
      <c r="F842" s="79">
        <f t="shared" si="49"/>
        <v>1</v>
      </c>
      <c r="G842" s="386">
        <v>1</v>
      </c>
    </row>
    <row r="843" spans="1:8" ht="15.95" customHeight="1">
      <c r="A843" s="386">
        <f t="shared" si="50"/>
        <v>16344</v>
      </c>
      <c r="B843" s="65"/>
      <c r="C843" s="386"/>
      <c r="D843" s="386"/>
      <c r="E843" s="79" t="s">
        <v>145</v>
      </c>
      <c r="F843" s="79">
        <f t="shared" si="49"/>
        <v>1</v>
      </c>
      <c r="G843" s="386">
        <v>1</v>
      </c>
    </row>
    <row r="844" spans="1:8" ht="15.95" customHeight="1">
      <c r="A844" s="386">
        <f t="shared" si="50"/>
        <v>16345</v>
      </c>
      <c r="B844" s="69" t="s">
        <v>41</v>
      </c>
      <c r="C844" s="386"/>
      <c r="D844" s="386"/>
      <c r="E844" s="79" t="s">
        <v>145</v>
      </c>
      <c r="F844" s="79">
        <f t="shared" si="49"/>
        <v>1</v>
      </c>
      <c r="G844" s="386">
        <v>1</v>
      </c>
    </row>
    <row r="845" spans="1:8" ht="15.95" customHeight="1">
      <c r="A845" s="386">
        <f t="shared" si="50"/>
        <v>16346</v>
      </c>
      <c r="B845" s="69" t="s">
        <v>2187</v>
      </c>
      <c r="C845" s="386"/>
      <c r="D845" s="386"/>
      <c r="E845" s="79" t="s">
        <v>145</v>
      </c>
      <c r="F845" s="79">
        <f t="shared" si="49"/>
        <v>1</v>
      </c>
      <c r="G845" s="386">
        <v>4</v>
      </c>
    </row>
    <row r="846" spans="1:8" ht="75.75" customHeight="1">
      <c r="A846" s="386">
        <f t="shared" si="50"/>
        <v>16350</v>
      </c>
      <c r="B846" s="326" t="s">
        <v>2051</v>
      </c>
      <c r="C846" s="386" t="s">
        <v>41</v>
      </c>
      <c r="D846" s="386"/>
      <c r="E846" s="79" t="s">
        <v>145</v>
      </c>
      <c r="F846" s="79">
        <f>IF(OR(E846="U16", E846="S16"),1,IF(E846="TS",6,2))</f>
        <v>1</v>
      </c>
      <c r="G846" s="386">
        <v>1</v>
      </c>
    </row>
    <row r="847" spans="1:8" ht="29.25" customHeight="1">
      <c r="A847" s="163">
        <f t="shared" si="50"/>
        <v>16351</v>
      </c>
      <c r="B847" s="164" t="s">
        <v>2194</v>
      </c>
      <c r="C847" s="163"/>
      <c r="D847" s="163"/>
      <c r="E847" s="163" t="s">
        <v>145</v>
      </c>
      <c r="F847" s="163">
        <f t="shared" si="49"/>
        <v>1</v>
      </c>
      <c r="G847" s="163">
        <v>1</v>
      </c>
      <c r="H847" s="530" t="s">
        <v>2193</v>
      </c>
    </row>
    <row r="848" spans="1:8" ht="29.25" customHeight="1">
      <c r="A848" s="163">
        <f t="shared" si="50"/>
        <v>16352</v>
      </c>
      <c r="B848" s="164" t="s">
        <v>2191</v>
      </c>
      <c r="C848" s="163"/>
      <c r="D848" s="163"/>
      <c r="E848" s="163" t="s">
        <v>145</v>
      </c>
      <c r="F848" s="163">
        <f t="shared" si="49"/>
        <v>1</v>
      </c>
      <c r="G848" s="163">
        <v>1</v>
      </c>
      <c r="H848" s="530"/>
    </row>
    <row r="849" spans="1:8" ht="19.5" customHeight="1">
      <c r="A849" s="163">
        <f t="shared" si="50"/>
        <v>16353</v>
      </c>
      <c r="B849" s="164" t="s">
        <v>2188</v>
      </c>
      <c r="C849" s="163"/>
      <c r="D849" s="163"/>
      <c r="E849" s="163" t="s">
        <v>145</v>
      </c>
      <c r="F849" s="163">
        <f t="shared" si="49"/>
        <v>1</v>
      </c>
      <c r="G849" s="163">
        <v>1</v>
      </c>
      <c r="H849" s="530"/>
    </row>
    <row r="850" spans="1:8" ht="32.25" customHeight="1">
      <c r="A850" s="163">
        <f t="shared" si="50"/>
        <v>16354</v>
      </c>
      <c r="B850" s="164" t="s">
        <v>2192</v>
      </c>
      <c r="C850" s="163"/>
      <c r="D850" s="163"/>
      <c r="E850" s="163" t="s">
        <v>145</v>
      </c>
      <c r="F850" s="163">
        <f t="shared" si="49"/>
        <v>1</v>
      </c>
      <c r="G850" s="163">
        <v>1</v>
      </c>
      <c r="H850" s="530"/>
    </row>
    <row r="851" spans="1:8" ht="19.5" customHeight="1">
      <c r="A851" s="163">
        <f t="shared" si="50"/>
        <v>16355</v>
      </c>
      <c r="B851" s="164" t="s">
        <v>2189</v>
      </c>
      <c r="C851" s="163"/>
      <c r="D851" s="163"/>
      <c r="E851" s="163" t="s">
        <v>145</v>
      </c>
      <c r="F851" s="163">
        <f t="shared" si="49"/>
        <v>1</v>
      </c>
      <c r="G851" s="163">
        <v>1</v>
      </c>
      <c r="H851" s="530"/>
    </row>
    <row r="852" spans="1:8" ht="19.5" customHeight="1">
      <c r="A852" s="163">
        <f t="shared" si="50"/>
        <v>16356</v>
      </c>
      <c r="B852" s="164" t="s">
        <v>2190</v>
      </c>
      <c r="C852" s="163"/>
      <c r="D852" s="163"/>
      <c r="E852" s="163" t="s">
        <v>145</v>
      </c>
      <c r="F852" s="163">
        <f t="shared" si="49"/>
        <v>1</v>
      </c>
      <c r="G852" s="163">
        <v>1</v>
      </c>
      <c r="H852" s="530"/>
    </row>
    <row r="853" spans="1:8" ht="19.5" customHeight="1">
      <c r="A853" s="386">
        <f t="shared" si="50"/>
        <v>16357</v>
      </c>
      <c r="B853" s="65"/>
      <c r="C853" s="386"/>
      <c r="D853" s="386"/>
      <c r="E853" s="79" t="s">
        <v>145</v>
      </c>
      <c r="F853" s="79">
        <f t="shared" si="49"/>
        <v>1</v>
      </c>
      <c r="G853" s="386">
        <v>1</v>
      </c>
    </row>
    <row r="854" spans="1:8" ht="19.5" customHeight="1">
      <c r="A854" s="386">
        <f t="shared" si="50"/>
        <v>16358</v>
      </c>
      <c r="B854" s="65"/>
      <c r="C854" s="386"/>
      <c r="D854" s="386"/>
      <c r="E854" s="79" t="s">
        <v>145</v>
      </c>
      <c r="F854" s="79">
        <f t="shared" si="49"/>
        <v>1</v>
      </c>
      <c r="G854" s="386">
        <v>1</v>
      </c>
    </row>
    <row r="855" spans="1:8" ht="15.95" customHeight="1">
      <c r="A855" s="386">
        <f t="shared" si="50"/>
        <v>16359</v>
      </c>
      <c r="B855" s="69"/>
      <c r="C855" s="386"/>
      <c r="D855" s="386"/>
      <c r="E855" s="79" t="s">
        <v>145</v>
      </c>
      <c r="F855" s="79">
        <f t="shared" si="49"/>
        <v>1</v>
      </c>
      <c r="G855" s="386">
        <v>1</v>
      </c>
    </row>
    <row r="856" spans="1:8" ht="15.95" customHeight="1">
      <c r="A856" s="493" t="s">
        <v>774</v>
      </c>
      <c r="B856" s="494"/>
      <c r="C856" s="494"/>
      <c r="D856" s="494"/>
      <c r="E856" s="494"/>
      <c r="F856" s="494"/>
      <c r="G856" s="495"/>
    </row>
    <row r="857" spans="1:8" ht="111.75" customHeight="1">
      <c r="A857" s="386">
        <f>A855+(F855*G855)</f>
        <v>16360</v>
      </c>
      <c r="B857" s="67" t="s">
        <v>531</v>
      </c>
      <c r="C857" s="70"/>
      <c r="D857" s="70"/>
      <c r="E857" s="79" t="s">
        <v>145</v>
      </c>
      <c r="F857" s="79">
        <f t="shared" ref="F857:F862" si="51">IF(OR(E857="U16", E857="S16"),1,IF(E857="TS",6,2))</f>
        <v>1</v>
      </c>
      <c r="G857" s="386">
        <v>1</v>
      </c>
      <c r="H857" s="60">
        <v>6360</v>
      </c>
    </row>
    <row r="858" spans="1:8" ht="18.75" customHeight="1">
      <c r="A858" s="386">
        <f>A857+(F857*G857)</f>
        <v>16361</v>
      </c>
      <c r="B858" s="67" t="s">
        <v>30</v>
      </c>
      <c r="C858" s="70"/>
      <c r="D858" s="70"/>
      <c r="E858" s="79" t="s">
        <v>145</v>
      </c>
      <c r="F858" s="79">
        <f t="shared" si="51"/>
        <v>1</v>
      </c>
      <c r="G858" s="386">
        <v>1</v>
      </c>
    </row>
    <row r="859" spans="1:8" ht="15.95" customHeight="1">
      <c r="A859" s="386">
        <f>A858+(F858*G858)</f>
        <v>16362</v>
      </c>
      <c r="B859" s="67" t="s">
        <v>532</v>
      </c>
      <c r="C859" s="70"/>
      <c r="D859" s="70"/>
      <c r="E859" s="79" t="s">
        <v>677</v>
      </c>
      <c r="F859" s="79">
        <f t="shared" si="51"/>
        <v>2</v>
      </c>
      <c r="G859" s="386">
        <v>1</v>
      </c>
    </row>
    <row r="860" spans="1:8" ht="15.95" customHeight="1">
      <c r="A860" s="386">
        <f>A859+(F859*G859)</f>
        <v>16364</v>
      </c>
      <c r="B860" s="75" t="s">
        <v>680</v>
      </c>
      <c r="C860" s="70"/>
      <c r="D860" s="70"/>
      <c r="E860" s="79" t="s">
        <v>677</v>
      </c>
      <c r="F860" s="79">
        <f t="shared" si="51"/>
        <v>2</v>
      </c>
      <c r="G860" s="386">
        <v>1</v>
      </c>
    </row>
    <row r="861" spans="1:8" ht="15.95" customHeight="1">
      <c r="A861" s="386">
        <f>A860+(F860*G860)</f>
        <v>16366</v>
      </c>
      <c r="B861" s="67" t="s">
        <v>533</v>
      </c>
      <c r="C861" s="70"/>
      <c r="D861" s="70"/>
      <c r="E861" s="79" t="s">
        <v>145</v>
      </c>
      <c r="F861" s="79">
        <f t="shared" si="51"/>
        <v>1</v>
      </c>
      <c r="G861" s="386">
        <v>1</v>
      </c>
    </row>
    <row r="862" spans="1:8" ht="17.25" customHeight="1">
      <c r="A862" s="386">
        <f>A861+(F861*G861)</f>
        <v>16367</v>
      </c>
      <c r="B862" s="67"/>
      <c r="C862" s="64"/>
      <c r="D862" s="64"/>
      <c r="E862" s="79" t="s">
        <v>145</v>
      </c>
      <c r="F862" s="79">
        <f t="shared" si="51"/>
        <v>1</v>
      </c>
      <c r="G862" s="386">
        <v>3</v>
      </c>
    </row>
    <row r="863" spans="1:8" ht="15.95" customHeight="1">
      <c r="A863" s="479" t="s">
        <v>775</v>
      </c>
      <c r="B863" s="480"/>
      <c r="C863" s="480"/>
      <c r="D863" s="480"/>
      <c r="E863" s="480"/>
      <c r="F863" s="480"/>
      <c r="G863" s="481"/>
    </row>
    <row r="864" spans="1:8" ht="15.95" customHeight="1">
      <c r="A864" s="386">
        <f>A862+(F862*G862)</f>
        <v>16370</v>
      </c>
      <c r="B864" s="67" t="s">
        <v>513</v>
      </c>
      <c r="C864" s="386"/>
      <c r="D864" s="386"/>
      <c r="E864" s="79" t="s">
        <v>679</v>
      </c>
      <c r="F864" s="79">
        <f t="shared" ref="F864:F877" si="52">IF(OR(E864="U16", E864="S16"),1,IF(E864="TS",6,2))</f>
        <v>1</v>
      </c>
      <c r="G864" s="386">
        <v>1</v>
      </c>
    </row>
    <row r="865" spans="1:8" ht="20.25" customHeight="1">
      <c r="A865" s="386">
        <f t="shared" si="50"/>
        <v>16371</v>
      </c>
      <c r="B865" s="67" t="s">
        <v>514</v>
      </c>
      <c r="C865" s="386"/>
      <c r="D865" s="386"/>
      <c r="E865" s="79" t="s">
        <v>679</v>
      </c>
      <c r="F865" s="79">
        <f t="shared" si="52"/>
        <v>1</v>
      </c>
      <c r="G865" s="386">
        <v>1</v>
      </c>
      <c r="H865" s="60">
        <f>A1015-A937</f>
        <v>80</v>
      </c>
    </row>
    <row r="866" spans="1:8" ht="67.5" customHeight="1">
      <c r="A866" s="386">
        <f t="shared" si="50"/>
        <v>16372</v>
      </c>
      <c r="B866" s="67" t="s">
        <v>2045</v>
      </c>
      <c r="C866" s="386"/>
      <c r="D866" s="386"/>
      <c r="E866" s="79" t="s">
        <v>145</v>
      </c>
      <c r="F866" s="79">
        <f t="shared" si="52"/>
        <v>1</v>
      </c>
      <c r="G866" s="386">
        <v>1</v>
      </c>
    </row>
    <row r="867" spans="1:8" ht="15.95" customHeight="1">
      <c r="A867" s="386">
        <f t="shared" si="50"/>
        <v>16373</v>
      </c>
      <c r="B867" s="67" t="s">
        <v>515</v>
      </c>
      <c r="C867" s="386"/>
      <c r="D867" s="386"/>
      <c r="E867" s="79" t="s">
        <v>145</v>
      </c>
      <c r="F867" s="79">
        <f t="shared" si="52"/>
        <v>1</v>
      </c>
      <c r="G867" s="386">
        <v>1</v>
      </c>
    </row>
    <row r="868" spans="1:8" ht="60" customHeight="1">
      <c r="A868" s="386">
        <f t="shared" si="50"/>
        <v>16374</v>
      </c>
      <c r="B868" s="67" t="s">
        <v>978</v>
      </c>
      <c r="C868" s="386"/>
      <c r="D868" s="386"/>
      <c r="E868" s="79" t="s">
        <v>145</v>
      </c>
      <c r="F868" s="79">
        <f t="shared" si="52"/>
        <v>1</v>
      </c>
      <c r="G868" s="386">
        <v>1</v>
      </c>
    </row>
    <row r="869" spans="1:8" ht="84" customHeight="1">
      <c r="A869" s="386">
        <f t="shared" si="50"/>
        <v>16375</v>
      </c>
      <c r="B869" s="108" t="s">
        <v>524</v>
      </c>
      <c r="C869" s="107"/>
      <c r="D869" s="107"/>
      <c r="E869" s="109" t="s">
        <v>145</v>
      </c>
      <c r="F869" s="109">
        <f t="shared" si="52"/>
        <v>1</v>
      </c>
      <c r="G869" s="107">
        <v>1</v>
      </c>
    </row>
    <row r="870" spans="1:8" ht="57" customHeight="1">
      <c r="A870" s="386">
        <f t="shared" si="50"/>
        <v>16376</v>
      </c>
      <c r="B870" s="75" t="s">
        <v>525</v>
      </c>
      <c r="C870" s="386"/>
      <c r="D870" s="386"/>
      <c r="E870" s="79" t="s">
        <v>145</v>
      </c>
      <c r="F870" s="79">
        <f t="shared" si="52"/>
        <v>1</v>
      </c>
      <c r="G870" s="386">
        <v>1</v>
      </c>
    </row>
    <row r="871" spans="1:8" ht="15.95" customHeight="1">
      <c r="A871" s="386">
        <f t="shared" si="50"/>
        <v>16377</v>
      </c>
      <c r="B871" s="75" t="s">
        <v>526</v>
      </c>
      <c r="C871" s="386"/>
      <c r="D871" s="386"/>
      <c r="E871" s="79" t="s">
        <v>145</v>
      </c>
      <c r="F871" s="79">
        <f t="shared" si="52"/>
        <v>1</v>
      </c>
      <c r="G871" s="386">
        <v>1</v>
      </c>
    </row>
    <row r="872" spans="1:8" ht="15.95" customHeight="1">
      <c r="A872" s="386">
        <f t="shared" si="50"/>
        <v>16378</v>
      </c>
      <c r="B872" s="75" t="s">
        <v>527</v>
      </c>
      <c r="C872" s="386"/>
      <c r="D872" s="386"/>
      <c r="E872" s="79" t="s">
        <v>145</v>
      </c>
      <c r="F872" s="79">
        <f t="shared" si="52"/>
        <v>1</v>
      </c>
      <c r="G872" s="386">
        <v>1</v>
      </c>
    </row>
    <row r="873" spans="1:8" ht="90" customHeight="1">
      <c r="A873" s="386">
        <f t="shared" si="50"/>
        <v>16379</v>
      </c>
      <c r="B873" s="75" t="s">
        <v>528</v>
      </c>
      <c r="C873" s="386"/>
      <c r="D873" s="386"/>
      <c r="E873" s="79" t="s">
        <v>145</v>
      </c>
      <c r="F873" s="79">
        <f t="shared" si="52"/>
        <v>1</v>
      </c>
      <c r="G873" s="386">
        <v>1</v>
      </c>
    </row>
    <row r="874" spans="1:8" ht="15.95" customHeight="1">
      <c r="A874" s="386">
        <f t="shared" si="50"/>
        <v>16380</v>
      </c>
      <c r="B874" s="75" t="s">
        <v>529</v>
      </c>
      <c r="C874" s="70"/>
      <c r="D874" s="70"/>
      <c r="E874" s="79" t="s">
        <v>145</v>
      </c>
      <c r="F874" s="79">
        <f t="shared" si="52"/>
        <v>1</v>
      </c>
      <c r="G874" s="386">
        <v>1</v>
      </c>
    </row>
    <row r="875" spans="1:8" ht="15.95" customHeight="1">
      <c r="A875" s="386">
        <f t="shared" si="50"/>
        <v>16381</v>
      </c>
      <c r="B875" s="75" t="s">
        <v>530</v>
      </c>
      <c r="C875" s="70"/>
      <c r="D875" s="70"/>
      <c r="E875" s="79" t="s">
        <v>145</v>
      </c>
      <c r="F875" s="79">
        <f t="shared" si="52"/>
        <v>1</v>
      </c>
      <c r="G875" s="386">
        <v>1</v>
      </c>
    </row>
    <row r="876" spans="1:8" ht="13.5" customHeight="1">
      <c r="A876" s="386">
        <f t="shared" si="50"/>
        <v>16382</v>
      </c>
      <c r="B876" s="75" t="s">
        <v>1969</v>
      </c>
      <c r="C876" s="64"/>
      <c r="D876" s="64"/>
      <c r="E876" s="79" t="s">
        <v>145</v>
      </c>
      <c r="F876" s="79">
        <f t="shared" si="52"/>
        <v>1</v>
      </c>
      <c r="G876" s="386">
        <v>1</v>
      </c>
    </row>
    <row r="877" spans="1:8" ht="13.5" customHeight="1">
      <c r="A877" s="386">
        <f t="shared" si="50"/>
        <v>16383</v>
      </c>
      <c r="B877" s="327" t="s">
        <v>1970</v>
      </c>
      <c r="C877" s="64"/>
      <c r="D877" s="64"/>
      <c r="E877" s="79" t="s">
        <v>145</v>
      </c>
      <c r="F877" s="79">
        <f t="shared" si="52"/>
        <v>1</v>
      </c>
      <c r="G877" s="386">
        <v>1</v>
      </c>
      <c r="H877" s="60" t="s">
        <v>479</v>
      </c>
    </row>
    <row r="878" spans="1:8" ht="15.95" customHeight="1">
      <c r="A878" s="386">
        <f t="shared" si="50"/>
        <v>16384</v>
      </c>
      <c r="B878" s="411" t="s">
        <v>133</v>
      </c>
      <c r="C878" s="64"/>
      <c r="D878" s="64"/>
      <c r="E878" s="79" t="s">
        <v>145</v>
      </c>
      <c r="F878" s="79">
        <f>IF(OR(E878="U16", E878="S16"),1,IF(E878="TS",6,2))</f>
        <v>1</v>
      </c>
      <c r="G878" s="386">
        <v>6</v>
      </c>
    </row>
    <row r="879" spans="1:8" ht="15.95" customHeight="1">
      <c r="A879" s="479" t="s">
        <v>720</v>
      </c>
      <c r="B879" s="480"/>
      <c r="C879" s="480"/>
      <c r="D879" s="480"/>
      <c r="E879" s="480"/>
      <c r="F879" s="480"/>
      <c r="G879" s="481"/>
    </row>
    <row r="880" spans="1:8" ht="54.75" customHeight="1">
      <c r="A880" s="386">
        <f>A878+(F878*G878)</f>
        <v>16390</v>
      </c>
      <c r="B880" s="67" t="s">
        <v>516</v>
      </c>
      <c r="C880" s="386"/>
      <c r="D880" s="386"/>
      <c r="E880" s="79" t="s">
        <v>145</v>
      </c>
      <c r="F880" s="79">
        <f t="shared" ref="F880:F892" si="53">IF(OR(E880="U16", E880="S16"),1,IF(E880="TS",6,2))</f>
        <v>1</v>
      </c>
      <c r="G880" s="386">
        <v>1</v>
      </c>
    </row>
    <row r="881" spans="1:8" ht="54.75" customHeight="1">
      <c r="A881" s="386">
        <f>A880+(F880*G880)</f>
        <v>16391</v>
      </c>
      <c r="B881" s="67" t="s">
        <v>517</v>
      </c>
      <c r="C881" s="386"/>
      <c r="D881" s="386"/>
      <c r="E881" s="79" t="s">
        <v>145</v>
      </c>
      <c r="F881" s="79">
        <f t="shared" si="53"/>
        <v>1</v>
      </c>
      <c r="G881" s="386">
        <v>1</v>
      </c>
    </row>
    <row r="882" spans="1:8" ht="15.95" customHeight="1">
      <c r="A882" s="386">
        <f t="shared" ref="A882:A892" si="54">A881+(F881*G881)</f>
        <v>16392</v>
      </c>
      <c r="B882" s="75" t="s">
        <v>518</v>
      </c>
      <c r="C882" s="386"/>
      <c r="D882" s="386"/>
      <c r="E882" s="79" t="s">
        <v>145</v>
      </c>
      <c r="F882" s="79">
        <f t="shared" si="53"/>
        <v>1</v>
      </c>
      <c r="G882" s="386">
        <v>1</v>
      </c>
    </row>
    <row r="883" spans="1:8" ht="15.95" customHeight="1">
      <c r="A883" s="386">
        <f t="shared" si="54"/>
        <v>16393</v>
      </c>
      <c r="B883" s="325" t="s">
        <v>2046</v>
      </c>
      <c r="C883" s="386"/>
      <c r="D883" s="386"/>
      <c r="E883" s="79" t="s">
        <v>145</v>
      </c>
      <c r="F883" s="79">
        <f t="shared" si="53"/>
        <v>1</v>
      </c>
      <c r="G883" s="386">
        <v>1</v>
      </c>
    </row>
    <row r="884" spans="1:8" ht="15.95" customHeight="1">
      <c r="A884" s="386">
        <f t="shared" si="54"/>
        <v>16394</v>
      </c>
      <c r="B884" s="75" t="s">
        <v>2047</v>
      </c>
      <c r="C884" s="386"/>
      <c r="D884" s="386"/>
      <c r="E884" s="79" t="s">
        <v>677</v>
      </c>
      <c r="F884" s="79">
        <f t="shared" si="53"/>
        <v>2</v>
      </c>
      <c r="G884" s="386">
        <v>1</v>
      </c>
    </row>
    <row r="885" spans="1:8" ht="15.95" customHeight="1">
      <c r="A885" s="386">
        <f t="shared" si="54"/>
        <v>16396</v>
      </c>
      <c r="B885" s="69" t="s">
        <v>509</v>
      </c>
      <c r="C885" s="386"/>
      <c r="D885" s="386"/>
      <c r="E885" s="79" t="s">
        <v>145</v>
      </c>
      <c r="F885" s="79">
        <f t="shared" si="53"/>
        <v>1</v>
      </c>
      <c r="G885" s="386">
        <v>1</v>
      </c>
    </row>
    <row r="886" spans="1:8" ht="15.95" customHeight="1">
      <c r="A886" s="386">
        <f t="shared" si="54"/>
        <v>16397</v>
      </c>
      <c r="B886" s="69" t="s">
        <v>510</v>
      </c>
      <c r="C886" s="386"/>
      <c r="D886" s="386"/>
      <c r="E886" s="79" t="s">
        <v>145</v>
      </c>
      <c r="F886" s="79">
        <f t="shared" si="53"/>
        <v>1</v>
      </c>
      <c r="G886" s="386">
        <v>1</v>
      </c>
    </row>
    <row r="887" spans="1:8" ht="15.95" customHeight="1">
      <c r="A887" s="386">
        <f t="shared" si="54"/>
        <v>16398</v>
      </c>
      <c r="B887" s="69" t="s">
        <v>511</v>
      </c>
      <c r="C887" s="386"/>
      <c r="D887" s="386"/>
      <c r="E887" s="79" t="s">
        <v>145</v>
      </c>
      <c r="F887" s="79">
        <f t="shared" si="53"/>
        <v>1</v>
      </c>
      <c r="G887" s="386">
        <v>1</v>
      </c>
    </row>
    <row r="888" spans="1:8" ht="15.95" customHeight="1">
      <c r="A888" s="386">
        <f t="shared" si="54"/>
        <v>16399</v>
      </c>
      <c r="B888" s="69" t="s">
        <v>2050</v>
      </c>
      <c r="C888" s="386" t="s">
        <v>2048</v>
      </c>
      <c r="D888" s="386"/>
      <c r="E888" s="79" t="s">
        <v>134</v>
      </c>
      <c r="F888" s="79">
        <f t="shared" si="53"/>
        <v>1</v>
      </c>
      <c r="G888" s="386">
        <v>1</v>
      </c>
    </row>
    <row r="889" spans="1:8" ht="45.75" customHeight="1">
      <c r="A889" s="386">
        <f t="shared" si="54"/>
        <v>16400</v>
      </c>
      <c r="B889" s="326" t="s">
        <v>1802</v>
      </c>
      <c r="C889" s="386" t="s">
        <v>1803</v>
      </c>
      <c r="D889" s="386"/>
      <c r="E889" s="79" t="s">
        <v>145</v>
      </c>
      <c r="F889" s="79">
        <f>IF(OR(E889="U16", E889="S16"),1,IF(E889="TS",6,2))</f>
        <v>1</v>
      </c>
      <c r="G889" s="386">
        <v>1</v>
      </c>
    </row>
    <row r="890" spans="1:8" ht="15" customHeight="1">
      <c r="A890" s="386">
        <f t="shared" si="54"/>
        <v>16401</v>
      </c>
      <c r="B890" s="380" t="s">
        <v>2150</v>
      </c>
      <c r="C890" s="380"/>
      <c r="D890" s="380"/>
      <c r="E890" s="82" t="s">
        <v>145</v>
      </c>
      <c r="F890" s="82">
        <f t="shared" si="53"/>
        <v>1</v>
      </c>
      <c r="G890" s="380">
        <v>1</v>
      </c>
      <c r="H890" s="60" t="s">
        <v>2152</v>
      </c>
    </row>
    <row r="891" spans="1:8" ht="15" customHeight="1">
      <c r="A891" s="386">
        <f t="shared" si="54"/>
        <v>16402</v>
      </c>
      <c r="B891" s="60" t="s">
        <v>2151</v>
      </c>
      <c r="E891" s="82" t="s">
        <v>145</v>
      </c>
      <c r="F891" s="82">
        <f t="shared" si="53"/>
        <v>1</v>
      </c>
      <c r="G891" s="380">
        <v>1</v>
      </c>
    </row>
    <row r="892" spans="1:8" ht="15" customHeight="1" thickBot="1">
      <c r="A892" s="386">
        <f t="shared" si="54"/>
        <v>16403</v>
      </c>
      <c r="B892" s="60"/>
      <c r="E892" s="82" t="s">
        <v>145</v>
      </c>
      <c r="F892" s="82">
        <f t="shared" si="53"/>
        <v>1</v>
      </c>
      <c r="G892" s="380">
        <v>7</v>
      </c>
    </row>
    <row r="893" spans="1:8" ht="13.5" customHeight="1" thickBot="1">
      <c r="A893" s="500" t="s">
        <v>1599</v>
      </c>
      <c r="B893" s="501"/>
      <c r="C893" s="501"/>
      <c r="D893" s="501"/>
      <c r="E893" s="501"/>
      <c r="F893" s="501"/>
      <c r="G893" s="502"/>
    </row>
    <row r="894" spans="1:8" ht="15" customHeight="1">
      <c r="A894" s="386">
        <f>A892+(F892*G892)</f>
        <v>16410</v>
      </c>
      <c r="B894" s="323" t="s">
        <v>520</v>
      </c>
      <c r="C894" s="187" t="s">
        <v>2000</v>
      </c>
      <c r="D894" s="187"/>
      <c r="E894" s="172" t="s">
        <v>145</v>
      </c>
      <c r="F894" s="172">
        <f t="shared" ref="F894:F908" si="55">IF(OR(E894="U16", E894="S16"),1,IF(E894="TS",6,2))</f>
        <v>1</v>
      </c>
      <c r="G894" s="414">
        <v>1</v>
      </c>
      <c r="H894" s="60">
        <v>6410</v>
      </c>
    </row>
    <row r="895" spans="1:8" ht="15" customHeight="1">
      <c r="A895" s="96">
        <f>A894+(F894*G894)</f>
        <v>16411</v>
      </c>
      <c r="B895" s="67" t="s">
        <v>521</v>
      </c>
      <c r="C895" s="185" t="s">
        <v>2005</v>
      </c>
      <c r="D895" s="185"/>
      <c r="E895" s="79" t="s">
        <v>145</v>
      </c>
      <c r="F895" s="79">
        <f t="shared" si="55"/>
        <v>1</v>
      </c>
      <c r="G895" s="415">
        <v>1</v>
      </c>
    </row>
    <row r="896" spans="1:8" ht="48.75" customHeight="1">
      <c r="A896" s="96">
        <f t="shared" ref="A896:A913" si="56">A895+(F895*G895)</f>
        <v>16412</v>
      </c>
      <c r="B896" s="67" t="s">
        <v>596</v>
      </c>
      <c r="C896" s="185" t="s">
        <v>2040</v>
      </c>
      <c r="D896" s="185"/>
      <c r="E896" s="79" t="s">
        <v>145</v>
      </c>
      <c r="F896" s="79">
        <f t="shared" si="55"/>
        <v>1</v>
      </c>
      <c r="G896" s="415">
        <v>1</v>
      </c>
    </row>
    <row r="897" spans="1:9" ht="15" customHeight="1">
      <c r="A897" s="96">
        <f t="shared" si="56"/>
        <v>16413</v>
      </c>
      <c r="B897" s="67" t="s">
        <v>2006</v>
      </c>
      <c r="C897" s="185"/>
      <c r="D897" s="185"/>
      <c r="E897" s="79" t="s">
        <v>145</v>
      </c>
      <c r="F897" s="79">
        <f>IF(OR(E897="U16", E897="S16"),1,IF(E897="TS",6,2))</f>
        <v>1</v>
      </c>
      <c r="G897" s="415">
        <v>1</v>
      </c>
    </row>
    <row r="898" spans="1:9" ht="15" customHeight="1" thickBot="1">
      <c r="A898" s="98">
        <f t="shared" si="56"/>
        <v>16414</v>
      </c>
      <c r="B898" s="324" t="s">
        <v>41</v>
      </c>
      <c r="C898" s="188"/>
      <c r="D898" s="188"/>
      <c r="E898" s="182" t="s">
        <v>145</v>
      </c>
      <c r="F898" s="182">
        <f>IF(OR(E898="U16", E898="S16"),1,IF(E898="TS",6,2))</f>
        <v>1</v>
      </c>
      <c r="G898" s="416">
        <v>1</v>
      </c>
    </row>
    <row r="899" spans="1:9" ht="15" customHeight="1">
      <c r="A899" s="92">
        <f t="shared" si="56"/>
        <v>16415</v>
      </c>
      <c r="B899" s="323" t="s">
        <v>688</v>
      </c>
      <c r="C899" s="187" t="s">
        <v>2002</v>
      </c>
      <c r="D899" s="187"/>
      <c r="E899" s="172" t="s">
        <v>145</v>
      </c>
      <c r="F899" s="172">
        <f t="shared" si="55"/>
        <v>1</v>
      </c>
      <c r="G899" s="414">
        <v>1</v>
      </c>
    </row>
    <row r="900" spans="1:9" ht="15" customHeight="1">
      <c r="A900" s="96">
        <f t="shared" si="56"/>
        <v>16416</v>
      </c>
      <c r="B900" s="67" t="s">
        <v>522</v>
      </c>
      <c r="C900" s="185" t="s">
        <v>2005</v>
      </c>
      <c r="D900" s="185"/>
      <c r="E900" s="79" t="s">
        <v>145</v>
      </c>
      <c r="F900" s="79">
        <f t="shared" si="55"/>
        <v>1</v>
      </c>
      <c r="G900" s="415">
        <v>1</v>
      </c>
    </row>
    <row r="901" spans="1:9" ht="58.5" customHeight="1">
      <c r="A901" s="96">
        <f t="shared" si="56"/>
        <v>16417</v>
      </c>
      <c r="B901" s="67" t="s">
        <v>596</v>
      </c>
      <c r="C901" s="185" t="s">
        <v>2040</v>
      </c>
      <c r="D901" s="185"/>
      <c r="E901" s="79" t="s">
        <v>145</v>
      </c>
      <c r="F901" s="79">
        <f t="shared" si="55"/>
        <v>1</v>
      </c>
      <c r="G901" s="415">
        <v>1</v>
      </c>
    </row>
    <row r="902" spans="1:9" ht="15" customHeight="1">
      <c r="A902" s="96">
        <f t="shared" si="56"/>
        <v>16418</v>
      </c>
      <c r="B902" s="67" t="s">
        <v>2006</v>
      </c>
      <c r="C902" s="185"/>
      <c r="D902" s="185"/>
      <c r="E902" s="79" t="s">
        <v>145</v>
      </c>
      <c r="F902" s="79">
        <f t="shared" si="55"/>
        <v>1</v>
      </c>
      <c r="G902" s="415">
        <v>1</v>
      </c>
    </row>
    <row r="903" spans="1:9" ht="15" customHeight="1" thickBot="1">
      <c r="A903" s="98">
        <f t="shared" si="56"/>
        <v>16419</v>
      </c>
      <c r="B903" s="324"/>
      <c r="C903" s="188"/>
      <c r="D903" s="188"/>
      <c r="E903" s="182" t="s">
        <v>145</v>
      </c>
      <c r="F903" s="182">
        <f t="shared" si="55"/>
        <v>1</v>
      </c>
      <c r="G903" s="416">
        <v>1</v>
      </c>
    </row>
    <row r="904" spans="1:9" ht="15" customHeight="1">
      <c r="A904" s="92">
        <f t="shared" si="56"/>
        <v>16420</v>
      </c>
      <c r="B904" s="323" t="s">
        <v>2001</v>
      </c>
      <c r="C904" s="187" t="s">
        <v>2003</v>
      </c>
      <c r="D904" s="187"/>
      <c r="E904" s="172" t="s">
        <v>145</v>
      </c>
      <c r="F904" s="172">
        <f t="shared" si="55"/>
        <v>1</v>
      </c>
      <c r="G904" s="414">
        <v>1</v>
      </c>
      <c r="I904" s="397" t="s">
        <v>41</v>
      </c>
    </row>
    <row r="905" spans="1:9" ht="15" customHeight="1">
      <c r="A905" s="96">
        <f t="shared" si="56"/>
        <v>16421</v>
      </c>
      <c r="B905" s="67" t="s">
        <v>523</v>
      </c>
      <c r="C905" s="185" t="s">
        <v>2005</v>
      </c>
      <c r="D905" s="185"/>
      <c r="E905" s="79" t="s">
        <v>145</v>
      </c>
      <c r="F905" s="79">
        <f t="shared" si="55"/>
        <v>1</v>
      </c>
      <c r="G905" s="415">
        <v>1</v>
      </c>
    </row>
    <row r="906" spans="1:9" ht="50.25" customHeight="1">
      <c r="A906" s="96">
        <f t="shared" si="56"/>
        <v>16422</v>
      </c>
      <c r="B906" s="67" t="s">
        <v>596</v>
      </c>
      <c r="C906" s="185" t="s">
        <v>2040</v>
      </c>
      <c r="D906" s="185"/>
      <c r="E906" s="79" t="s">
        <v>145</v>
      </c>
      <c r="F906" s="79">
        <f t="shared" si="55"/>
        <v>1</v>
      </c>
      <c r="G906" s="415">
        <v>1</v>
      </c>
    </row>
    <row r="907" spans="1:9" ht="15" customHeight="1">
      <c r="A907" s="96">
        <f t="shared" si="56"/>
        <v>16423</v>
      </c>
      <c r="B907" s="67" t="s">
        <v>2006</v>
      </c>
      <c r="C907" s="185"/>
      <c r="D907" s="185"/>
      <c r="E907" s="79" t="s">
        <v>145</v>
      </c>
      <c r="F907" s="79">
        <f t="shared" si="55"/>
        <v>1</v>
      </c>
      <c r="G907" s="415">
        <v>1</v>
      </c>
    </row>
    <row r="908" spans="1:9" ht="15" customHeight="1" thickBot="1">
      <c r="A908" s="98">
        <f t="shared" si="56"/>
        <v>16424</v>
      </c>
      <c r="B908" s="324"/>
      <c r="C908" s="188"/>
      <c r="D908" s="188"/>
      <c r="E908" s="182" t="s">
        <v>145</v>
      </c>
      <c r="F908" s="182">
        <f t="shared" si="55"/>
        <v>1</v>
      </c>
      <c r="G908" s="416">
        <v>1</v>
      </c>
    </row>
    <row r="909" spans="1:9" ht="15" customHeight="1">
      <c r="A909" s="92">
        <f t="shared" si="56"/>
        <v>16425</v>
      </c>
      <c r="B909" s="323" t="s">
        <v>689</v>
      </c>
      <c r="C909" s="187" t="s">
        <v>2004</v>
      </c>
      <c r="D909" s="187"/>
      <c r="E909" s="172" t="s">
        <v>145</v>
      </c>
      <c r="F909" s="172">
        <f>IF(OR(E909="U16", E909="S16"),1,IF(E909="TS",6,2))</f>
        <v>1</v>
      </c>
      <c r="G909" s="414">
        <v>1</v>
      </c>
    </row>
    <row r="910" spans="1:9" ht="15" customHeight="1">
      <c r="A910" s="96">
        <f t="shared" si="56"/>
        <v>16426</v>
      </c>
      <c r="B910" s="67" t="s">
        <v>690</v>
      </c>
      <c r="C910" s="185" t="s">
        <v>2005</v>
      </c>
      <c r="D910" s="185"/>
      <c r="E910" s="79" t="s">
        <v>145</v>
      </c>
      <c r="F910" s="79">
        <f>IF(OR(E910="U16", E910="S16"),1,IF(E910="TS",6,2))</f>
        <v>1</v>
      </c>
      <c r="G910" s="415">
        <v>1</v>
      </c>
    </row>
    <row r="911" spans="1:9" ht="42" customHeight="1">
      <c r="A911" s="96">
        <f t="shared" si="56"/>
        <v>16427</v>
      </c>
      <c r="B911" s="67" t="s">
        <v>596</v>
      </c>
      <c r="C911" s="185" t="s">
        <v>2040</v>
      </c>
      <c r="D911" s="185"/>
      <c r="E911" s="79" t="s">
        <v>145</v>
      </c>
      <c r="F911" s="79">
        <f>IF(OR(E911="U16", E911="S16"),1,IF(E911="TS",6,2))</f>
        <v>1</v>
      </c>
      <c r="G911" s="415">
        <v>1</v>
      </c>
    </row>
    <row r="912" spans="1:9" ht="15" customHeight="1">
      <c r="A912" s="96">
        <f t="shared" si="56"/>
        <v>16428</v>
      </c>
      <c r="B912" s="67" t="s">
        <v>2006</v>
      </c>
      <c r="C912" s="185"/>
      <c r="D912" s="185"/>
      <c r="E912" s="79" t="s">
        <v>145</v>
      </c>
      <c r="F912" s="79">
        <f>IF(OR(E912="U16", E912="S16"),1,IF(E912="TS",6,2))</f>
        <v>1</v>
      </c>
      <c r="G912" s="415">
        <v>1</v>
      </c>
    </row>
    <row r="913" spans="1:8" ht="15" customHeight="1" thickBot="1">
      <c r="A913" s="98">
        <f t="shared" si="56"/>
        <v>16429</v>
      </c>
      <c r="B913" s="324"/>
      <c r="C913" s="181"/>
      <c r="D913" s="181"/>
      <c r="E913" s="182" t="s">
        <v>145</v>
      </c>
      <c r="F913" s="182">
        <f>IF(OR(E913="U16", E913="S16"),1,IF(E913="TS",6,2))</f>
        <v>1</v>
      </c>
      <c r="G913" s="416">
        <v>1</v>
      </c>
    </row>
    <row r="914" spans="1:8" ht="13.5" customHeight="1">
      <c r="A914" s="510" t="s">
        <v>936</v>
      </c>
      <c r="B914" s="510"/>
      <c r="C914" s="510"/>
      <c r="D914" s="510"/>
      <c r="E914" s="510"/>
      <c r="F914" s="510"/>
      <c r="G914" s="510"/>
    </row>
    <row r="915" spans="1:8" ht="13.5" customHeight="1">
      <c r="A915" s="386">
        <f>A913+(F913*G913)</f>
        <v>16430</v>
      </c>
      <c r="B915" s="67" t="s">
        <v>941</v>
      </c>
      <c r="C915" s="185" t="s">
        <v>1998</v>
      </c>
      <c r="D915" s="185"/>
      <c r="E915" s="79" t="s">
        <v>145</v>
      </c>
      <c r="F915" s="79">
        <f t="shared" ref="F915:F923" si="57">IF(OR(E915="U16", E915="S16"),1,IF(E915="TS",6,2))</f>
        <v>1</v>
      </c>
      <c r="G915" s="386">
        <v>1</v>
      </c>
    </row>
    <row r="916" spans="1:8" ht="13.5" customHeight="1">
      <c r="A916" s="386">
        <f>A915+(F915*G915)</f>
        <v>16431</v>
      </c>
      <c r="B916" s="67" t="s">
        <v>942</v>
      </c>
      <c r="C916" s="185" t="s">
        <v>1996</v>
      </c>
      <c r="D916" s="185"/>
      <c r="E916" s="79" t="s">
        <v>145</v>
      </c>
      <c r="F916" s="79">
        <f t="shared" si="57"/>
        <v>1</v>
      </c>
      <c r="G916" s="386">
        <v>1</v>
      </c>
    </row>
    <row r="917" spans="1:8" ht="13.5" customHeight="1">
      <c r="A917" s="386">
        <f t="shared" ref="A917:A923" si="58">A916+(F916*G916)</f>
        <v>16432</v>
      </c>
      <c r="B917" s="67" t="s">
        <v>943</v>
      </c>
      <c r="C917" s="185" t="s">
        <v>1997</v>
      </c>
      <c r="D917" s="185"/>
      <c r="E917" s="79" t="s">
        <v>145</v>
      </c>
      <c r="F917" s="79">
        <f t="shared" si="57"/>
        <v>1</v>
      </c>
      <c r="G917" s="386">
        <v>1</v>
      </c>
    </row>
    <row r="918" spans="1:8" ht="13.5" customHeight="1">
      <c r="A918" s="386">
        <f t="shared" si="58"/>
        <v>16433</v>
      </c>
      <c r="B918" s="67" t="s">
        <v>944</v>
      </c>
      <c r="C918" s="185" t="s">
        <v>2038</v>
      </c>
      <c r="D918" s="185"/>
      <c r="E918" s="79" t="s">
        <v>145</v>
      </c>
      <c r="F918" s="79">
        <f t="shared" si="57"/>
        <v>1</v>
      </c>
      <c r="G918" s="386">
        <v>1</v>
      </c>
    </row>
    <row r="919" spans="1:8" ht="13.5" customHeight="1">
      <c r="A919" s="386">
        <f t="shared" si="58"/>
        <v>16434</v>
      </c>
      <c r="B919" s="67" t="s">
        <v>937</v>
      </c>
      <c r="C919" s="185" t="s">
        <v>1998</v>
      </c>
      <c r="D919" s="185"/>
      <c r="E919" s="79" t="s">
        <v>145</v>
      </c>
      <c r="F919" s="79">
        <f t="shared" si="57"/>
        <v>1</v>
      </c>
      <c r="G919" s="386">
        <v>1</v>
      </c>
    </row>
    <row r="920" spans="1:8" ht="13.5" customHeight="1">
      <c r="A920" s="386">
        <f t="shared" si="58"/>
        <v>16435</v>
      </c>
      <c r="B920" s="67" t="s">
        <v>938</v>
      </c>
      <c r="C920" s="185" t="s">
        <v>1996</v>
      </c>
      <c r="D920" s="185"/>
      <c r="E920" s="79" t="s">
        <v>145</v>
      </c>
      <c r="F920" s="79">
        <f t="shared" si="57"/>
        <v>1</v>
      </c>
      <c r="G920" s="386">
        <v>1</v>
      </c>
    </row>
    <row r="921" spans="1:8" ht="13.5" customHeight="1">
      <c r="A921" s="386">
        <f t="shared" si="58"/>
        <v>16436</v>
      </c>
      <c r="B921" s="67" t="s">
        <v>939</v>
      </c>
      <c r="C921" s="185" t="s">
        <v>1997</v>
      </c>
      <c r="D921" s="185"/>
      <c r="E921" s="79" t="s">
        <v>145</v>
      </c>
      <c r="F921" s="79">
        <f t="shared" si="57"/>
        <v>1</v>
      </c>
      <c r="G921" s="386">
        <v>1</v>
      </c>
    </row>
    <row r="922" spans="1:8" ht="13.5" customHeight="1">
      <c r="A922" s="386">
        <f t="shared" si="58"/>
        <v>16437</v>
      </c>
      <c r="B922" s="67" t="s">
        <v>940</v>
      </c>
      <c r="C922" s="185" t="s">
        <v>2038</v>
      </c>
      <c r="D922" s="185"/>
      <c r="E922" s="79" t="s">
        <v>145</v>
      </c>
      <c r="F922" s="79">
        <f t="shared" si="57"/>
        <v>1</v>
      </c>
      <c r="G922" s="386">
        <v>1</v>
      </c>
    </row>
    <row r="923" spans="1:8" ht="13.5" customHeight="1">
      <c r="A923" s="386">
        <f t="shared" si="58"/>
        <v>16438</v>
      </c>
      <c r="B923" s="67"/>
      <c r="C923" s="386"/>
      <c r="D923" s="386"/>
      <c r="E923" s="79" t="s">
        <v>145</v>
      </c>
      <c r="F923" s="79">
        <f t="shared" si="57"/>
        <v>1</v>
      </c>
      <c r="G923" s="386">
        <v>12</v>
      </c>
    </row>
    <row r="924" spans="1:8" ht="13.5" customHeight="1">
      <c r="A924" s="474" t="s">
        <v>1596</v>
      </c>
      <c r="B924" s="474"/>
      <c r="C924" s="474"/>
      <c r="D924" s="474"/>
      <c r="E924" s="474"/>
      <c r="F924" s="474"/>
      <c r="G924" s="474"/>
    </row>
    <row r="925" spans="1:8" ht="13.5" customHeight="1">
      <c r="A925" s="496" t="s">
        <v>1597</v>
      </c>
      <c r="B925" s="496"/>
      <c r="C925" s="496"/>
      <c r="D925" s="496"/>
      <c r="E925" s="496"/>
      <c r="F925" s="496"/>
      <c r="G925" s="496"/>
    </row>
    <row r="926" spans="1:8" ht="13.5" customHeight="1">
      <c r="A926" s="386">
        <f>A923+F923*G923</f>
        <v>16450</v>
      </c>
      <c r="B926" s="69" t="s">
        <v>694</v>
      </c>
      <c r="C926" s="386"/>
      <c r="D926" s="386"/>
      <c r="E926" s="79" t="s">
        <v>145</v>
      </c>
      <c r="F926" s="79">
        <f>IF(OR(E926="U16", E926="S16"),1,IF(E926="TS",6,2))</f>
        <v>1</v>
      </c>
      <c r="G926" s="386">
        <v>1</v>
      </c>
      <c r="H926" s="60">
        <v>6450</v>
      </c>
    </row>
    <row r="927" spans="1:8" ht="13.5" customHeight="1">
      <c r="A927" s="386">
        <f>A926+(F926*G926)</f>
        <v>16451</v>
      </c>
      <c r="B927" s="69" t="s">
        <v>695</v>
      </c>
      <c r="C927" s="386"/>
      <c r="D927" s="386"/>
      <c r="E927" s="79" t="s">
        <v>145</v>
      </c>
      <c r="F927" s="79">
        <f>IF(OR(E927="U16", E927="S16"),1,IF(E927="TS",6,2))</f>
        <v>1</v>
      </c>
      <c r="G927" s="386">
        <v>1</v>
      </c>
    </row>
    <row r="928" spans="1:8" ht="13.5" customHeight="1">
      <c r="A928" s="386">
        <f>A927+(F927*G927)</f>
        <v>16452</v>
      </c>
      <c r="B928" s="69" t="s">
        <v>696</v>
      </c>
      <c r="C928" s="386"/>
      <c r="D928" s="386"/>
      <c r="E928" s="79" t="s">
        <v>145</v>
      </c>
      <c r="F928" s="79">
        <f>IF(OR(E928="U16", E928="S16"),1,IF(E928="TS",6,2))</f>
        <v>1</v>
      </c>
      <c r="G928" s="386">
        <v>1</v>
      </c>
    </row>
    <row r="929" spans="1:7" ht="13.5" customHeight="1">
      <c r="A929" s="386">
        <f>A928+(F928*G928)</f>
        <v>16453</v>
      </c>
      <c r="B929" s="69" t="s">
        <v>697</v>
      </c>
      <c r="C929" s="386"/>
      <c r="D929" s="386"/>
      <c r="E929" s="79" t="s">
        <v>145</v>
      </c>
      <c r="F929" s="79">
        <f>IF(OR(E929="U16", E929="S16"),1,IF(E929="TS",6,2))</f>
        <v>1</v>
      </c>
      <c r="G929" s="386">
        <v>1</v>
      </c>
    </row>
    <row r="930" spans="1:7" ht="13.5" customHeight="1">
      <c r="A930" s="496" t="s">
        <v>1598</v>
      </c>
      <c r="B930" s="496"/>
      <c r="C930" s="496"/>
      <c r="D930" s="496"/>
      <c r="E930" s="496"/>
      <c r="F930" s="496"/>
      <c r="G930" s="496"/>
    </row>
    <row r="931" spans="1:7" ht="13.5" customHeight="1">
      <c r="A931" s="386">
        <f>A929+(F929*G929)</f>
        <v>16454</v>
      </c>
      <c r="B931" s="69" t="s">
        <v>698</v>
      </c>
      <c r="C931" s="386"/>
      <c r="D931" s="386"/>
      <c r="E931" s="79" t="s">
        <v>145</v>
      </c>
      <c r="F931" s="79">
        <f>IF(OR(E931="U16", E931="S16"),1,IF(E931="TS",6,2))</f>
        <v>1</v>
      </c>
      <c r="G931" s="386">
        <v>1</v>
      </c>
    </row>
    <row r="932" spans="1:7" ht="13.5" customHeight="1">
      <c r="A932" s="386">
        <f>A931+(F931*G931)</f>
        <v>16455</v>
      </c>
      <c r="B932" s="69" t="s">
        <v>699</v>
      </c>
      <c r="C932" s="386"/>
      <c r="D932" s="386"/>
      <c r="E932" s="79" t="s">
        <v>145</v>
      </c>
      <c r="F932" s="79">
        <f>IF(OR(E932="U16", E932="S16"),1,IF(E932="TS",6,2))</f>
        <v>1</v>
      </c>
      <c r="G932" s="386">
        <v>1</v>
      </c>
    </row>
    <row r="933" spans="1:7" ht="13.5" customHeight="1">
      <c r="A933" s="386">
        <f>A932+(F932*G932)</f>
        <v>16456</v>
      </c>
      <c r="B933" s="69" t="s">
        <v>700</v>
      </c>
      <c r="C933" s="386"/>
      <c r="D933" s="386"/>
      <c r="E933" s="79" t="s">
        <v>145</v>
      </c>
      <c r="F933" s="79">
        <f>IF(OR(E933="U16", E933="S16"),1,IF(E933="TS",6,2))</f>
        <v>1</v>
      </c>
      <c r="G933" s="386">
        <v>1</v>
      </c>
    </row>
    <row r="934" spans="1:7" ht="13.5" customHeight="1">
      <c r="A934" s="386">
        <f>A933+(F933*G933)</f>
        <v>16457</v>
      </c>
      <c r="B934" s="69" t="s">
        <v>701</v>
      </c>
      <c r="C934" s="386"/>
      <c r="D934" s="386"/>
      <c r="E934" s="79" t="s">
        <v>145</v>
      </c>
      <c r="F934" s="79">
        <f>IF(OR(E934="U16", E934="S16"),1,IF(E934="TS",6,2))</f>
        <v>1</v>
      </c>
      <c r="G934" s="386">
        <v>1</v>
      </c>
    </row>
    <row r="935" spans="1:7" ht="13.5" customHeight="1" thickBot="1">
      <c r="A935" s="380">
        <f>A934+(F934*G934)</f>
        <v>16458</v>
      </c>
      <c r="B935" s="173"/>
      <c r="C935" s="380"/>
      <c r="D935" s="380"/>
      <c r="E935" s="82" t="s">
        <v>145</v>
      </c>
      <c r="F935" s="82">
        <f>IF(OR(E935="U16", E935="S16"),1,IF(E935="TS",6,2))</f>
        <v>1</v>
      </c>
      <c r="G935" s="380">
        <v>12</v>
      </c>
    </row>
    <row r="936" spans="1:7" ht="13.5" customHeight="1" thickBot="1">
      <c r="A936" s="497" t="s">
        <v>945</v>
      </c>
      <c r="B936" s="498"/>
      <c r="C936" s="498"/>
      <c r="D936" s="498"/>
      <c r="E936" s="498"/>
      <c r="F936" s="498"/>
      <c r="G936" s="499"/>
    </row>
    <row r="937" spans="1:7" ht="13.5" customHeight="1">
      <c r="A937" s="92">
        <f>A935+(F935*G935)</f>
        <v>16470</v>
      </c>
      <c r="B937" s="177" t="s">
        <v>1560</v>
      </c>
      <c r="C937" s="178"/>
      <c r="D937" s="178"/>
      <c r="E937" s="172" t="s">
        <v>145</v>
      </c>
      <c r="F937" s="172">
        <f t="shared" ref="F937:F1000" si="59">IF(OR(E937="U16", E937="S16"),1,IF(E937="TS",6,2))</f>
        <v>1</v>
      </c>
      <c r="G937" s="414">
        <v>1</v>
      </c>
    </row>
    <row r="938" spans="1:7" ht="13.5" customHeight="1">
      <c r="A938" s="96">
        <f t="shared" ref="A938:A1001" si="60">A937+(F937*G937)</f>
        <v>16471</v>
      </c>
      <c r="B938" s="65" t="s">
        <v>1561</v>
      </c>
      <c r="C938" s="386"/>
      <c r="D938" s="386"/>
      <c r="E938" s="79" t="s">
        <v>145</v>
      </c>
      <c r="F938" s="79">
        <f>IF(OR(E938="U16", E938="S16"),1,IF(E938="TS",6,2))</f>
        <v>1</v>
      </c>
      <c r="G938" s="415">
        <v>1</v>
      </c>
    </row>
    <row r="939" spans="1:7" ht="13.5" customHeight="1">
      <c r="A939" s="96">
        <f t="shared" si="60"/>
        <v>16472</v>
      </c>
      <c r="B939" s="65" t="s">
        <v>1619</v>
      </c>
      <c r="C939" s="185"/>
      <c r="D939" s="185"/>
      <c r="E939" s="79" t="s">
        <v>145</v>
      </c>
      <c r="F939" s="79">
        <f t="shared" si="59"/>
        <v>1</v>
      </c>
      <c r="G939" s="415">
        <v>1</v>
      </c>
    </row>
    <row r="940" spans="1:7" ht="13.5" customHeight="1">
      <c r="A940" s="96">
        <f t="shared" si="60"/>
        <v>16473</v>
      </c>
      <c r="B940" s="65" t="s">
        <v>1528</v>
      </c>
      <c r="C940" s="185"/>
      <c r="D940" s="185"/>
      <c r="E940" s="79" t="s">
        <v>145</v>
      </c>
      <c r="F940" s="79">
        <f t="shared" si="59"/>
        <v>1</v>
      </c>
      <c r="G940" s="415">
        <v>1</v>
      </c>
    </row>
    <row r="941" spans="1:7" ht="13.5" customHeight="1">
      <c r="A941" s="96">
        <f t="shared" si="60"/>
        <v>16474</v>
      </c>
      <c r="B941" s="65" t="s">
        <v>1529</v>
      </c>
      <c r="C941" s="185"/>
      <c r="D941" s="185"/>
      <c r="E941" s="79" t="s">
        <v>145</v>
      </c>
      <c r="F941" s="79">
        <f t="shared" si="59"/>
        <v>1</v>
      </c>
      <c r="G941" s="415">
        <v>1</v>
      </c>
    </row>
    <row r="942" spans="1:7" ht="13.5" customHeight="1">
      <c r="A942" s="96">
        <f t="shared" si="60"/>
        <v>16475</v>
      </c>
      <c r="B942" s="65" t="s">
        <v>1530</v>
      </c>
      <c r="C942" s="185"/>
      <c r="D942" s="185"/>
      <c r="E942" s="79" t="s">
        <v>145</v>
      </c>
      <c r="F942" s="79">
        <f t="shared" si="59"/>
        <v>1</v>
      </c>
      <c r="G942" s="415">
        <v>1</v>
      </c>
    </row>
    <row r="943" spans="1:7" ht="13.5" customHeight="1">
      <c r="A943" s="96">
        <f t="shared" si="60"/>
        <v>16476</v>
      </c>
      <c r="B943" s="65" t="s">
        <v>1531</v>
      </c>
      <c r="C943" s="185"/>
      <c r="D943" s="185"/>
      <c r="E943" s="79" t="s">
        <v>145</v>
      </c>
      <c r="F943" s="79">
        <f t="shared" si="59"/>
        <v>1</v>
      </c>
      <c r="G943" s="415">
        <v>1</v>
      </c>
    </row>
    <row r="944" spans="1:7" ht="13.5" customHeight="1">
      <c r="A944" s="96">
        <f t="shared" si="60"/>
        <v>16477</v>
      </c>
      <c r="B944" s="65" t="s">
        <v>1532</v>
      </c>
      <c r="C944" s="185"/>
      <c r="D944" s="185"/>
      <c r="E944" s="79" t="s">
        <v>145</v>
      </c>
      <c r="F944" s="79">
        <f t="shared" si="59"/>
        <v>1</v>
      </c>
      <c r="G944" s="415">
        <v>1</v>
      </c>
    </row>
    <row r="945" spans="1:8" ht="13.5" customHeight="1">
      <c r="A945" s="96">
        <f t="shared" si="60"/>
        <v>16478</v>
      </c>
      <c r="B945" s="65" t="s">
        <v>1533</v>
      </c>
      <c r="C945" s="185"/>
      <c r="D945" s="185"/>
      <c r="E945" s="79" t="s">
        <v>145</v>
      </c>
      <c r="F945" s="79">
        <f t="shared" si="59"/>
        <v>1</v>
      </c>
      <c r="G945" s="415">
        <v>1</v>
      </c>
    </row>
    <row r="946" spans="1:8" ht="13.5" customHeight="1">
      <c r="A946" s="96">
        <f t="shared" si="60"/>
        <v>16479</v>
      </c>
      <c r="B946" s="65" t="s">
        <v>1534</v>
      </c>
      <c r="C946" s="185"/>
      <c r="D946" s="185"/>
      <c r="E946" s="79" t="s">
        <v>145</v>
      </c>
      <c r="F946" s="79">
        <f t="shared" si="59"/>
        <v>1</v>
      </c>
      <c r="G946" s="415">
        <v>1</v>
      </c>
    </row>
    <row r="947" spans="1:8" ht="13.5" customHeight="1">
      <c r="A947" s="96">
        <f t="shared" si="60"/>
        <v>16480</v>
      </c>
      <c r="B947" s="65" t="s">
        <v>1535</v>
      </c>
      <c r="C947" s="185"/>
      <c r="D947" s="185"/>
      <c r="E947" s="79" t="s">
        <v>145</v>
      </c>
      <c r="F947" s="79">
        <f t="shared" si="59"/>
        <v>1</v>
      </c>
      <c r="G947" s="415">
        <v>1</v>
      </c>
    </row>
    <row r="948" spans="1:8" ht="13.5" customHeight="1">
      <c r="A948" s="96">
        <f t="shared" si="60"/>
        <v>16481</v>
      </c>
      <c r="B948" s="65" t="s">
        <v>1536</v>
      </c>
      <c r="C948" s="185"/>
      <c r="D948" s="185"/>
      <c r="E948" s="79" t="s">
        <v>145</v>
      </c>
      <c r="F948" s="79">
        <f t="shared" si="59"/>
        <v>1</v>
      </c>
      <c r="G948" s="415">
        <v>1</v>
      </c>
    </row>
    <row r="949" spans="1:8" ht="13.5" customHeight="1">
      <c r="A949" s="96">
        <f t="shared" si="60"/>
        <v>16482</v>
      </c>
      <c r="B949" s="65" t="s">
        <v>1537</v>
      </c>
      <c r="C949" s="185"/>
      <c r="D949" s="185"/>
      <c r="E949" s="79" t="s">
        <v>145</v>
      </c>
      <c r="F949" s="79">
        <f t="shared" si="59"/>
        <v>1</v>
      </c>
      <c r="G949" s="415">
        <v>1</v>
      </c>
    </row>
    <row r="950" spans="1:8" ht="13.5" customHeight="1">
      <c r="A950" s="96">
        <f t="shared" si="60"/>
        <v>16483</v>
      </c>
      <c r="B950" s="65" t="s">
        <v>1538</v>
      </c>
      <c r="C950" s="185"/>
      <c r="D950" s="185"/>
      <c r="E950" s="79" t="s">
        <v>145</v>
      </c>
      <c r="F950" s="79">
        <f t="shared" si="59"/>
        <v>1</v>
      </c>
      <c r="G950" s="415">
        <v>1</v>
      </c>
    </row>
    <row r="951" spans="1:8" ht="13.5" customHeight="1">
      <c r="A951" s="96">
        <f t="shared" si="60"/>
        <v>16484</v>
      </c>
      <c r="B951" s="65" t="s">
        <v>1539</v>
      </c>
      <c r="C951" s="185"/>
      <c r="D951" s="185"/>
      <c r="E951" s="79" t="s">
        <v>145</v>
      </c>
      <c r="F951" s="79">
        <f t="shared" si="59"/>
        <v>1</v>
      </c>
      <c r="G951" s="415">
        <v>1</v>
      </c>
    </row>
    <row r="952" spans="1:8" ht="13.5" customHeight="1">
      <c r="A952" s="96">
        <f t="shared" si="60"/>
        <v>16485</v>
      </c>
      <c r="B952" s="65" t="s">
        <v>1540</v>
      </c>
      <c r="C952" s="185"/>
      <c r="D952" s="185"/>
      <c r="E952" s="79" t="s">
        <v>145</v>
      </c>
      <c r="F952" s="79">
        <f t="shared" si="59"/>
        <v>1</v>
      </c>
      <c r="G952" s="415">
        <v>1</v>
      </c>
    </row>
    <row r="953" spans="1:8" ht="13.5" customHeight="1">
      <c r="A953" s="96">
        <f t="shared" si="60"/>
        <v>16486</v>
      </c>
      <c r="B953" s="65" t="s">
        <v>1541</v>
      </c>
      <c r="C953" s="185"/>
      <c r="D953" s="185"/>
      <c r="E953" s="79" t="s">
        <v>145</v>
      </c>
      <c r="F953" s="79">
        <f t="shared" si="59"/>
        <v>1</v>
      </c>
      <c r="G953" s="415">
        <v>1</v>
      </c>
    </row>
    <row r="954" spans="1:8" ht="13.5" customHeight="1">
      <c r="A954" s="96">
        <f t="shared" si="60"/>
        <v>16487</v>
      </c>
      <c r="B954" s="65" t="s">
        <v>1542</v>
      </c>
      <c r="C954" s="185"/>
      <c r="D954" s="185"/>
      <c r="E954" s="79" t="s">
        <v>145</v>
      </c>
      <c r="F954" s="79">
        <f t="shared" si="59"/>
        <v>1</v>
      </c>
      <c r="G954" s="415">
        <v>1</v>
      </c>
      <c r="H954" s="60">
        <v>6550</v>
      </c>
    </row>
    <row r="955" spans="1:8" ht="13.5" customHeight="1" thickBot="1">
      <c r="A955" s="98">
        <f t="shared" si="60"/>
        <v>16488</v>
      </c>
      <c r="B955" s="180" t="s">
        <v>1543</v>
      </c>
      <c r="C955" s="188"/>
      <c r="D955" s="188"/>
      <c r="E955" s="182" t="s">
        <v>145</v>
      </c>
      <c r="F955" s="182">
        <f t="shared" si="59"/>
        <v>1</v>
      </c>
      <c r="G955" s="416">
        <v>1</v>
      </c>
    </row>
    <row r="956" spans="1:8" ht="13.5" customHeight="1">
      <c r="A956" s="189">
        <f t="shared" si="60"/>
        <v>16489</v>
      </c>
      <c r="B956" s="160" t="s">
        <v>1614</v>
      </c>
      <c r="C956" s="171"/>
      <c r="D956" s="171"/>
      <c r="E956" s="176" t="s">
        <v>145</v>
      </c>
      <c r="F956" s="176">
        <f t="shared" si="59"/>
        <v>1</v>
      </c>
      <c r="G956" s="186">
        <v>1</v>
      </c>
    </row>
    <row r="957" spans="1:8" ht="13.5" customHeight="1">
      <c r="A957" s="96">
        <f t="shared" si="60"/>
        <v>16490</v>
      </c>
      <c r="B957" s="65" t="s">
        <v>1615</v>
      </c>
      <c r="C957" s="185"/>
      <c r="D957" s="185"/>
      <c r="E957" s="79" t="s">
        <v>145</v>
      </c>
      <c r="F957" s="79">
        <f t="shared" si="59"/>
        <v>1</v>
      </c>
      <c r="G957" s="415">
        <v>1</v>
      </c>
    </row>
    <row r="958" spans="1:8" ht="13.5" customHeight="1">
      <c r="A958" s="96">
        <f t="shared" si="60"/>
        <v>16491</v>
      </c>
      <c r="B958" s="65" t="s">
        <v>1619</v>
      </c>
      <c r="C958" s="185"/>
      <c r="D958" s="185"/>
      <c r="E958" s="79" t="s">
        <v>145</v>
      </c>
      <c r="F958" s="79">
        <f>IF(OR(E958="U16", E958="S16"),1,IF(E958="TS",6,2))</f>
        <v>1</v>
      </c>
      <c r="G958" s="415">
        <v>1</v>
      </c>
    </row>
    <row r="959" spans="1:8" ht="13.5" customHeight="1">
      <c r="A959" s="96">
        <f t="shared" si="60"/>
        <v>16492</v>
      </c>
      <c r="B959" s="65" t="s">
        <v>1544</v>
      </c>
      <c r="C959" s="185"/>
      <c r="D959" s="185"/>
      <c r="E959" s="79" t="s">
        <v>145</v>
      </c>
      <c r="F959" s="79">
        <f t="shared" si="59"/>
        <v>1</v>
      </c>
      <c r="G959" s="415">
        <v>1</v>
      </c>
    </row>
    <row r="960" spans="1:8" ht="13.5" customHeight="1">
      <c r="A960" s="96">
        <f t="shared" si="60"/>
        <v>16493</v>
      </c>
      <c r="B960" s="65" t="s">
        <v>1545</v>
      </c>
      <c r="C960" s="185"/>
      <c r="D960" s="185"/>
      <c r="E960" s="79" t="s">
        <v>145</v>
      </c>
      <c r="F960" s="79">
        <f t="shared" si="59"/>
        <v>1</v>
      </c>
      <c r="G960" s="415">
        <v>1</v>
      </c>
    </row>
    <row r="961" spans="1:8" ht="13.5" customHeight="1">
      <c r="A961" s="96">
        <f t="shared" si="60"/>
        <v>16494</v>
      </c>
      <c r="B961" s="65" t="s">
        <v>1546</v>
      </c>
      <c r="C961" s="185"/>
      <c r="D961" s="185"/>
      <c r="E961" s="79" t="s">
        <v>145</v>
      </c>
      <c r="F961" s="79">
        <f t="shared" si="59"/>
        <v>1</v>
      </c>
      <c r="G961" s="415">
        <v>1</v>
      </c>
    </row>
    <row r="962" spans="1:8" ht="13.5" customHeight="1">
      <c r="A962" s="96">
        <f t="shared" si="60"/>
        <v>16495</v>
      </c>
      <c r="B962" s="65" t="s">
        <v>1547</v>
      </c>
      <c r="C962" s="185"/>
      <c r="D962" s="185"/>
      <c r="E962" s="79" t="s">
        <v>145</v>
      </c>
      <c r="F962" s="79">
        <f t="shared" si="59"/>
        <v>1</v>
      </c>
      <c r="G962" s="415">
        <v>1</v>
      </c>
    </row>
    <row r="963" spans="1:8" ht="13.5" customHeight="1">
      <c r="A963" s="96">
        <f t="shared" si="60"/>
        <v>16496</v>
      </c>
      <c r="B963" s="65" t="s">
        <v>1548</v>
      </c>
      <c r="C963" s="185"/>
      <c r="D963" s="185"/>
      <c r="E963" s="79" t="s">
        <v>145</v>
      </c>
      <c r="F963" s="79">
        <f t="shared" si="59"/>
        <v>1</v>
      </c>
      <c r="G963" s="415">
        <v>1</v>
      </c>
    </row>
    <row r="964" spans="1:8" ht="13.5" customHeight="1">
      <c r="A964" s="96">
        <f t="shared" si="60"/>
        <v>16497</v>
      </c>
      <c r="B964" s="65" t="s">
        <v>1549</v>
      </c>
      <c r="C964" s="185"/>
      <c r="D964" s="185"/>
      <c r="E964" s="79" t="s">
        <v>145</v>
      </c>
      <c r="F964" s="79">
        <f t="shared" si="59"/>
        <v>1</v>
      </c>
      <c r="G964" s="415">
        <v>1</v>
      </c>
    </row>
    <row r="965" spans="1:8" ht="13.5" customHeight="1">
      <c r="A965" s="96">
        <f t="shared" si="60"/>
        <v>16498</v>
      </c>
      <c r="B965" s="65" t="s">
        <v>1550</v>
      </c>
      <c r="C965" s="185"/>
      <c r="D965" s="185"/>
      <c r="E965" s="79" t="s">
        <v>145</v>
      </c>
      <c r="F965" s="79">
        <f t="shared" si="59"/>
        <v>1</v>
      </c>
      <c r="G965" s="415">
        <v>1</v>
      </c>
    </row>
    <row r="966" spans="1:8" ht="13.5" customHeight="1">
      <c r="A966" s="96">
        <f t="shared" si="60"/>
        <v>16499</v>
      </c>
      <c r="B966" s="65" t="s">
        <v>1551</v>
      </c>
      <c r="C966" s="185"/>
      <c r="D966" s="185"/>
      <c r="E966" s="79" t="s">
        <v>145</v>
      </c>
      <c r="F966" s="79">
        <f t="shared" si="59"/>
        <v>1</v>
      </c>
      <c r="G966" s="415">
        <v>1</v>
      </c>
    </row>
    <row r="967" spans="1:8" ht="13.5" customHeight="1">
      <c r="A967" s="96">
        <f t="shared" si="60"/>
        <v>16500</v>
      </c>
      <c r="B967" s="65" t="s">
        <v>1552</v>
      </c>
      <c r="C967" s="185"/>
      <c r="D967" s="185"/>
      <c r="E967" s="79" t="s">
        <v>145</v>
      </c>
      <c r="F967" s="79">
        <f t="shared" si="59"/>
        <v>1</v>
      </c>
      <c r="G967" s="415">
        <v>1</v>
      </c>
    </row>
    <row r="968" spans="1:8" ht="15" customHeight="1">
      <c r="A968" s="96">
        <f t="shared" si="60"/>
        <v>16501</v>
      </c>
      <c r="B968" s="65" t="s">
        <v>1553</v>
      </c>
      <c r="C968" s="185"/>
      <c r="D968" s="185"/>
      <c r="E968" s="79" t="s">
        <v>145</v>
      </c>
      <c r="F968" s="79">
        <f t="shared" si="59"/>
        <v>1</v>
      </c>
      <c r="G968" s="415">
        <v>1</v>
      </c>
      <c r="H968" s="60">
        <f>A1062-A1019</f>
        <v>200</v>
      </c>
    </row>
    <row r="969" spans="1:8" ht="15" customHeight="1">
      <c r="A969" s="96">
        <f t="shared" si="60"/>
        <v>16502</v>
      </c>
      <c r="B969" s="65" t="s">
        <v>1554</v>
      </c>
      <c r="C969" s="185"/>
      <c r="D969" s="185"/>
      <c r="E969" s="79" t="s">
        <v>145</v>
      </c>
      <c r="F969" s="79">
        <f t="shared" si="59"/>
        <v>1</v>
      </c>
      <c r="G969" s="415">
        <v>1</v>
      </c>
    </row>
    <row r="970" spans="1:8" ht="15" customHeight="1">
      <c r="A970" s="96">
        <f t="shared" si="60"/>
        <v>16503</v>
      </c>
      <c r="B970" s="65" t="s">
        <v>1555</v>
      </c>
      <c r="C970" s="185"/>
      <c r="D970" s="185"/>
      <c r="E970" s="79" t="s">
        <v>145</v>
      </c>
      <c r="F970" s="79">
        <f t="shared" si="59"/>
        <v>1</v>
      </c>
      <c r="G970" s="415">
        <v>1</v>
      </c>
    </row>
    <row r="971" spans="1:8" ht="15" customHeight="1">
      <c r="A971" s="96">
        <f t="shared" si="60"/>
        <v>16504</v>
      </c>
      <c r="B971" s="65" t="s">
        <v>1556</v>
      </c>
      <c r="C971" s="185"/>
      <c r="D971" s="185"/>
      <c r="E971" s="79" t="s">
        <v>145</v>
      </c>
      <c r="F971" s="79">
        <f t="shared" si="59"/>
        <v>1</v>
      </c>
      <c r="G971" s="415">
        <v>1</v>
      </c>
    </row>
    <row r="972" spans="1:8" ht="15" customHeight="1">
      <c r="A972" s="96">
        <f t="shared" si="60"/>
        <v>16505</v>
      </c>
      <c r="B972" s="65" t="s">
        <v>1557</v>
      </c>
      <c r="C972" s="185"/>
      <c r="D972" s="185"/>
      <c r="E972" s="79" t="s">
        <v>145</v>
      </c>
      <c r="F972" s="79">
        <f t="shared" si="59"/>
        <v>1</v>
      </c>
      <c r="G972" s="415">
        <v>1</v>
      </c>
    </row>
    <row r="973" spans="1:8" ht="15" customHeight="1">
      <c r="A973" s="96">
        <f t="shared" si="60"/>
        <v>16506</v>
      </c>
      <c r="B973" s="65" t="s">
        <v>1558</v>
      </c>
      <c r="C973" s="185"/>
      <c r="D973" s="185"/>
      <c r="E973" s="79" t="s">
        <v>145</v>
      </c>
      <c r="F973" s="79">
        <f t="shared" si="59"/>
        <v>1</v>
      </c>
      <c r="G973" s="415">
        <v>1</v>
      </c>
    </row>
    <row r="974" spans="1:8" ht="15" customHeight="1" thickBot="1">
      <c r="A974" s="179">
        <f t="shared" si="60"/>
        <v>16507</v>
      </c>
      <c r="B974" s="118" t="s">
        <v>1559</v>
      </c>
      <c r="C974" s="170"/>
      <c r="D974" s="170"/>
      <c r="E974" s="82" t="s">
        <v>145</v>
      </c>
      <c r="F974" s="82">
        <f t="shared" si="59"/>
        <v>1</v>
      </c>
      <c r="G974" s="174">
        <v>1</v>
      </c>
    </row>
    <row r="975" spans="1:8" ht="15" customHeight="1">
      <c r="A975" s="92">
        <f t="shared" si="60"/>
        <v>16508</v>
      </c>
      <c r="B975" s="177" t="s">
        <v>1617</v>
      </c>
      <c r="C975" s="187"/>
      <c r="D975" s="187"/>
      <c r="E975" s="172" t="s">
        <v>145</v>
      </c>
      <c r="F975" s="172">
        <f t="shared" si="59"/>
        <v>1</v>
      </c>
      <c r="G975" s="414">
        <v>1</v>
      </c>
    </row>
    <row r="976" spans="1:8" ht="15" customHeight="1">
      <c r="A976" s="96">
        <f t="shared" si="60"/>
        <v>16509</v>
      </c>
      <c r="B976" s="65" t="s">
        <v>1618</v>
      </c>
      <c r="C976" s="185"/>
      <c r="D976" s="185"/>
      <c r="E976" s="79" t="s">
        <v>145</v>
      </c>
      <c r="F976" s="79">
        <f t="shared" si="59"/>
        <v>1</v>
      </c>
      <c r="G976" s="415">
        <v>1</v>
      </c>
    </row>
    <row r="977" spans="1:7" ht="15" customHeight="1">
      <c r="A977" s="96">
        <f t="shared" si="60"/>
        <v>16510</v>
      </c>
      <c r="B977" s="65" t="s">
        <v>41</v>
      </c>
      <c r="C977" s="185"/>
      <c r="D977" s="185"/>
      <c r="E977" s="79" t="s">
        <v>145</v>
      </c>
      <c r="F977" s="79">
        <f t="shared" si="59"/>
        <v>1</v>
      </c>
      <c r="G977" s="415">
        <v>1</v>
      </c>
    </row>
    <row r="978" spans="1:7" ht="15" customHeight="1">
      <c r="A978" s="96">
        <f t="shared" si="60"/>
        <v>16511</v>
      </c>
      <c r="B978" s="65" t="s">
        <v>1562</v>
      </c>
      <c r="C978" s="185"/>
      <c r="D978" s="185"/>
      <c r="E978" s="79" t="s">
        <v>145</v>
      </c>
      <c r="F978" s="79">
        <f t="shared" si="59"/>
        <v>1</v>
      </c>
      <c r="G978" s="415">
        <v>1</v>
      </c>
    </row>
    <row r="979" spans="1:7" ht="15" customHeight="1">
      <c r="A979" s="96">
        <f t="shared" si="60"/>
        <v>16512</v>
      </c>
      <c r="B979" s="65" t="s">
        <v>1563</v>
      </c>
      <c r="C979" s="185"/>
      <c r="D979" s="185"/>
      <c r="E979" s="79" t="s">
        <v>145</v>
      </c>
      <c r="F979" s="79">
        <f t="shared" si="59"/>
        <v>1</v>
      </c>
      <c r="G979" s="415">
        <v>1</v>
      </c>
    </row>
    <row r="980" spans="1:7" ht="15" customHeight="1">
      <c r="A980" s="96">
        <f t="shared" si="60"/>
        <v>16513</v>
      </c>
      <c r="B980" s="65" t="s">
        <v>1564</v>
      </c>
      <c r="C980" s="185"/>
      <c r="D980" s="185"/>
      <c r="E980" s="79" t="s">
        <v>145</v>
      </c>
      <c r="F980" s="79">
        <f t="shared" si="59"/>
        <v>1</v>
      </c>
      <c r="G980" s="415">
        <v>1</v>
      </c>
    </row>
    <row r="981" spans="1:7" ht="15" customHeight="1">
      <c r="A981" s="96">
        <f t="shared" si="60"/>
        <v>16514</v>
      </c>
      <c r="B981" s="65" t="s">
        <v>1565</v>
      </c>
      <c r="C981" s="185"/>
      <c r="D981" s="185"/>
      <c r="E981" s="79" t="s">
        <v>145</v>
      </c>
      <c r="F981" s="79">
        <f t="shared" si="59"/>
        <v>1</v>
      </c>
      <c r="G981" s="415">
        <v>1</v>
      </c>
    </row>
    <row r="982" spans="1:7" ht="15" customHeight="1">
      <c r="A982" s="96">
        <f t="shared" si="60"/>
        <v>16515</v>
      </c>
      <c r="B982" s="65" t="s">
        <v>1566</v>
      </c>
      <c r="C982" s="185"/>
      <c r="D982" s="185"/>
      <c r="E982" s="79" t="s">
        <v>145</v>
      </c>
      <c r="F982" s="79">
        <f t="shared" si="59"/>
        <v>1</v>
      </c>
      <c r="G982" s="415">
        <v>1</v>
      </c>
    </row>
    <row r="983" spans="1:7" ht="15" customHeight="1">
      <c r="A983" s="96">
        <f t="shared" si="60"/>
        <v>16516</v>
      </c>
      <c r="B983" s="65" t="s">
        <v>1567</v>
      </c>
      <c r="C983" s="185"/>
      <c r="D983" s="185"/>
      <c r="E983" s="79" t="s">
        <v>145</v>
      </c>
      <c r="F983" s="79">
        <f t="shared" si="59"/>
        <v>1</v>
      </c>
      <c r="G983" s="415">
        <v>1</v>
      </c>
    </row>
    <row r="984" spans="1:7" ht="15" customHeight="1">
      <c r="A984" s="96">
        <f t="shared" si="60"/>
        <v>16517</v>
      </c>
      <c r="B984" s="65" t="s">
        <v>1568</v>
      </c>
      <c r="C984" s="185"/>
      <c r="D984" s="185"/>
      <c r="E984" s="79" t="s">
        <v>145</v>
      </c>
      <c r="F984" s="79">
        <f t="shared" si="59"/>
        <v>1</v>
      </c>
      <c r="G984" s="415">
        <v>1</v>
      </c>
    </row>
    <row r="985" spans="1:7" ht="15" customHeight="1">
      <c r="A985" s="96">
        <f t="shared" si="60"/>
        <v>16518</v>
      </c>
      <c r="B985" s="65" t="s">
        <v>1569</v>
      </c>
      <c r="C985" s="185"/>
      <c r="D985" s="185"/>
      <c r="E985" s="79" t="s">
        <v>145</v>
      </c>
      <c r="F985" s="79">
        <f t="shared" si="59"/>
        <v>1</v>
      </c>
      <c r="G985" s="415">
        <v>1</v>
      </c>
    </row>
    <row r="986" spans="1:7" ht="15" customHeight="1">
      <c r="A986" s="96">
        <f t="shared" si="60"/>
        <v>16519</v>
      </c>
      <c r="B986" s="65" t="s">
        <v>1570</v>
      </c>
      <c r="C986" s="185"/>
      <c r="D986" s="185"/>
      <c r="E986" s="79" t="s">
        <v>145</v>
      </c>
      <c r="F986" s="79">
        <f t="shared" si="59"/>
        <v>1</v>
      </c>
      <c r="G986" s="415">
        <v>1</v>
      </c>
    </row>
    <row r="987" spans="1:7" ht="15" customHeight="1">
      <c r="A987" s="96">
        <f t="shared" si="60"/>
        <v>16520</v>
      </c>
      <c r="B987" s="65" t="s">
        <v>1571</v>
      </c>
      <c r="C987" s="185"/>
      <c r="D987" s="185"/>
      <c r="E987" s="79" t="s">
        <v>145</v>
      </c>
      <c r="F987" s="79">
        <f t="shared" si="59"/>
        <v>1</v>
      </c>
      <c r="G987" s="415">
        <v>1</v>
      </c>
    </row>
    <row r="988" spans="1:7" ht="15" customHeight="1">
      <c r="A988" s="96">
        <f t="shared" si="60"/>
        <v>16521</v>
      </c>
      <c r="B988" s="65" t="s">
        <v>1572</v>
      </c>
      <c r="C988" s="185"/>
      <c r="D988" s="185"/>
      <c r="E988" s="79" t="s">
        <v>145</v>
      </c>
      <c r="F988" s="79">
        <f t="shared" si="59"/>
        <v>1</v>
      </c>
      <c r="G988" s="415">
        <v>1</v>
      </c>
    </row>
    <row r="989" spans="1:7" ht="15" customHeight="1">
      <c r="A989" s="96">
        <f t="shared" si="60"/>
        <v>16522</v>
      </c>
      <c r="B989" s="65" t="s">
        <v>1573</v>
      </c>
      <c r="C989" s="185"/>
      <c r="D989" s="185"/>
      <c r="E989" s="79" t="s">
        <v>145</v>
      </c>
      <c r="F989" s="79">
        <f t="shared" si="59"/>
        <v>1</v>
      </c>
      <c r="G989" s="415">
        <v>1</v>
      </c>
    </row>
    <row r="990" spans="1:7" ht="15" customHeight="1">
      <c r="A990" s="96">
        <f t="shared" si="60"/>
        <v>16523</v>
      </c>
      <c r="B990" s="65" t="s">
        <v>1574</v>
      </c>
      <c r="C990" s="185"/>
      <c r="D990" s="185"/>
      <c r="E990" s="79" t="s">
        <v>145</v>
      </c>
      <c r="F990" s="79">
        <f t="shared" si="59"/>
        <v>1</v>
      </c>
      <c r="G990" s="415">
        <v>1</v>
      </c>
    </row>
    <row r="991" spans="1:7" ht="15" customHeight="1">
      <c r="A991" s="96">
        <f t="shared" si="60"/>
        <v>16524</v>
      </c>
      <c r="B991" s="65" t="s">
        <v>1575</v>
      </c>
      <c r="C991" s="185"/>
      <c r="D991" s="185"/>
      <c r="E991" s="79" t="s">
        <v>145</v>
      </c>
      <c r="F991" s="79">
        <f t="shared" si="59"/>
        <v>1</v>
      </c>
      <c r="G991" s="415">
        <v>1</v>
      </c>
    </row>
    <row r="992" spans="1:7" ht="15" customHeight="1">
      <c r="A992" s="96">
        <f t="shared" si="60"/>
        <v>16525</v>
      </c>
      <c r="B992" s="65" t="s">
        <v>1576</v>
      </c>
      <c r="C992" s="185"/>
      <c r="D992" s="185"/>
      <c r="E992" s="79" t="s">
        <v>145</v>
      </c>
      <c r="F992" s="79">
        <f t="shared" si="59"/>
        <v>1</v>
      </c>
      <c r="G992" s="415">
        <v>1</v>
      </c>
    </row>
    <row r="993" spans="1:8" ht="15" customHeight="1" thickBot="1">
      <c r="A993" s="179">
        <f t="shared" si="60"/>
        <v>16526</v>
      </c>
      <c r="B993" s="118" t="s">
        <v>1577</v>
      </c>
      <c r="C993" s="170"/>
      <c r="D993" s="170"/>
      <c r="E993" s="82" t="s">
        <v>145</v>
      </c>
      <c r="F993" s="82">
        <f t="shared" si="59"/>
        <v>1</v>
      </c>
      <c r="G993" s="174">
        <v>1</v>
      </c>
    </row>
    <row r="994" spans="1:8" ht="15" customHeight="1">
      <c r="A994" s="92">
        <f t="shared" si="60"/>
        <v>16527</v>
      </c>
      <c r="B994" s="177" t="s">
        <v>1594</v>
      </c>
      <c r="C994" s="187"/>
      <c r="D994" s="187"/>
      <c r="E994" s="172" t="s">
        <v>145</v>
      </c>
      <c r="F994" s="172">
        <f t="shared" si="59"/>
        <v>1</v>
      </c>
      <c r="G994" s="414">
        <v>1</v>
      </c>
    </row>
    <row r="995" spans="1:8" ht="15" customHeight="1">
      <c r="A995" s="96">
        <f t="shared" si="60"/>
        <v>16528</v>
      </c>
      <c r="B995" s="65" t="s">
        <v>1595</v>
      </c>
      <c r="C995" s="185"/>
      <c r="D995" s="185"/>
      <c r="E995" s="79" t="s">
        <v>145</v>
      </c>
      <c r="F995" s="79">
        <f t="shared" si="59"/>
        <v>1</v>
      </c>
      <c r="G995" s="415">
        <v>1</v>
      </c>
    </row>
    <row r="996" spans="1:8" ht="15" customHeight="1">
      <c r="A996" s="96">
        <f t="shared" si="60"/>
        <v>16529</v>
      </c>
      <c r="B996" s="65" t="s">
        <v>41</v>
      </c>
      <c r="C996" s="185"/>
      <c r="D996" s="185"/>
      <c r="E996" s="79" t="s">
        <v>145</v>
      </c>
      <c r="F996" s="79">
        <f t="shared" si="59"/>
        <v>1</v>
      </c>
      <c r="G996" s="415">
        <v>1</v>
      </c>
    </row>
    <row r="997" spans="1:8" ht="15" customHeight="1">
      <c r="A997" s="96">
        <f t="shared" si="60"/>
        <v>16530</v>
      </c>
      <c r="B997" s="65" t="s">
        <v>1578</v>
      </c>
      <c r="C997" s="185"/>
      <c r="D997" s="185"/>
      <c r="E997" s="79" t="s">
        <v>145</v>
      </c>
      <c r="F997" s="79">
        <f t="shared" si="59"/>
        <v>1</v>
      </c>
      <c r="G997" s="415">
        <v>1</v>
      </c>
    </row>
    <row r="998" spans="1:8" ht="15" customHeight="1">
      <c r="A998" s="96">
        <f t="shared" si="60"/>
        <v>16531</v>
      </c>
      <c r="B998" s="65" t="s">
        <v>1579</v>
      </c>
      <c r="C998" s="185"/>
      <c r="D998" s="185"/>
      <c r="E998" s="79" t="s">
        <v>145</v>
      </c>
      <c r="F998" s="79">
        <f t="shared" si="59"/>
        <v>1</v>
      </c>
      <c r="G998" s="415">
        <v>1</v>
      </c>
    </row>
    <row r="999" spans="1:8" ht="15" customHeight="1">
      <c r="A999" s="96">
        <f t="shared" si="60"/>
        <v>16532</v>
      </c>
      <c r="B999" s="65" t="s">
        <v>1580</v>
      </c>
      <c r="C999" s="185"/>
      <c r="D999" s="185"/>
      <c r="E999" s="79" t="s">
        <v>145</v>
      </c>
      <c r="F999" s="79">
        <f t="shared" si="59"/>
        <v>1</v>
      </c>
      <c r="G999" s="415">
        <v>1</v>
      </c>
    </row>
    <row r="1000" spans="1:8" ht="15" customHeight="1">
      <c r="A1000" s="96">
        <f t="shared" si="60"/>
        <v>16533</v>
      </c>
      <c r="B1000" s="65" t="s">
        <v>1581</v>
      </c>
      <c r="C1000" s="185"/>
      <c r="D1000" s="185"/>
      <c r="E1000" s="79" t="s">
        <v>145</v>
      </c>
      <c r="F1000" s="79">
        <f t="shared" si="59"/>
        <v>1</v>
      </c>
      <c r="G1000" s="415">
        <v>1</v>
      </c>
    </row>
    <row r="1001" spans="1:8" ht="15" customHeight="1">
      <c r="A1001" s="96">
        <f t="shared" si="60"/>
        <v>16534</v>
      </c>
      <c r="B1001" s="65" t="s">
        <v>1582</v>
      </c>
      <c r="C1001" s="185"/>
      <c r="D1001" s="185"/>
      <c r="E1001" s="79" t="s">
        <v>145</v>
      </c>
      <c r="F1001" s="79">
        <f t="shared" ref="F1001:F1002" si="61">IF(OR(E1001="U16", E1001="S16"),1,IF(E1001="TS",6,2))</f>
        <v>1</v>
      </c>
      <c r="G1001" s="415">
        <v>1</v>
      </c>
      <c r="H1001" s="60">
        <v>6760</v>
      </c>
    </row>
    <row r="1002" spans="1:8" ht="15" customHeight="1">
      <c r="A1002" s="96">
        <f t="shared" ref="A1002:A1013" si="62">A1001+(F1001*G1001)</f>
        <v>16535</v>
      </c>
      <c r="B1002" s="65" t="s">
        <v>1583</v>
      </c>
      <c r="C1002" s="185"/>
      <c r="D1002" s="185"/>
      <c r="E1002" s="79" t="s">
        <v>145</v>
      </c>
      <c r="F1002" s="79">
        <f t="shared" si="61"/>
        <v>1</v>
      </c>
      <c r="G1002" s="415">
        <v>1</v>
      </c>
    </row>
    <row r="1003" spans="1:8" ht="15" customHeight="1">
      <c r="A1003" s="96">
        <f t="shared" si="62"/>
        <v>16536</v>
      </c>
      <c r="B1003" s="65" t="s">
        <v>1584</v>
      </c>
      <c r="C1003" s="185"/>
      <c r="D1003" s="185"/>
      <c r="E1003" s="79" t="s">
        <v>145</v>
      </c>
      <c r="F1003" s="79">
        <f>IF(OR(E1003="U16", E1003="S16"),1,IF(E1003="TS",6,2))</f>
        <v>1</v>
      </c>
      <c r="G1003" s="415">
        <v>1</v>
      </c>
    </row>
    <row r="1004" spans="1:8" ht="15" customHeight="1">
      <c r="A1004" s="96">
        <f t="shared" si="62"/>
        <v>16537</v>
      </c>
      <c r="B1004" s="65" t="s">
        <v>1585</v>
      </c>
      <c r="C1004" s="386"/>
      <c r="D1004" s="386"/>
      <c r="E1004" s="79" t="s">
        <v>145</v>
      </c>
      <c r="F1004" s="79">
        <f t="shared" ref="F1004:F1009" si="63">IF(OR(E1004="U16", E1004="S16"),1,IF(E1004="TS",6,2))</f>
        <v>1</v>
      </c>
      <c r="G1004" s="415">
        <v>1</v>
      </c>
    </row>
    <row r="1005" spans="1:8" ht="15" customHeight="1">
      <c r="A1005" s="96">
        <f t="shared" si="62"/>
        <v>16538</v>
      </c>
      <c r="B1005" s="65" t="s">
        <v>1586</v>
      </c>
      <c r="C1005" s="386"/>
      <c r="D1005" s="386"/>
      <c r="E1005" s="79" t="s">
        <v>145</v>
      </c>
      <c r="F1005" s="79">
        <f t="shared" si="63"/>
        <v>1</v>
      </c>
      <c r="G1005" s="415">
        <v>1</v>
      </c>
    </row>
    <row r="1006" spans="1:8" ht="15" customHeight="1">
      <c r="A1006" s="96">
        <f t="shared" si="62"/>
        <v>16539</v>
      </c>
      <c r="B1006" s="65" t="s">
        <v>1587</v>
      </c>
      <c r="C1006" s="386"/>
      <c r="D1006" s="386"/>
      <c r="E1006" s="79" t="s">
        <v>145</v>
      </c>
      <c r="F1006" s="79">
        <f t="shared" si="63"/>
        <v>1</v>
      </c>
      <c r="G1006" s="415">
        <v>1</v>
      </c>
    </row>
    <row r="1007" spans="1:8" ht="15" customHeight="1">
      <c r="A1007" s="96">
        <f t="shared" si="62"/>
        <v>16540</v>
      </c>
      <c r="B1007" s="65" t="s">
        <v>1588</v>
      </c>
      <c r="C1007" s="386"/>
      <c r="D1007" s="386"/>
      <c r="E1007" s="79" t="s">
        <v>145</v>
      </c>
      <c r="F1007" s="79">
        <f t="shared" si="63"/>
        <v>1</v>
      </c>
      <c r="G1007" s="415">
        <v>1</v>
      </c>
    </row>
    <row r="1008" spans="1:8" ht="15" customHeight="1">
      <c r="A1008" s="96">
        <f t="shared" si="62"/>
        <v>16541</v>
      </c>
      <c r="B1008" s="65" t="s">
        <v>1589</v>
      </c>
      <c r="C1008" s="386"/>
      <c r="D1008" s="386"/>
      <c r="E1008" s="79" t="s">
        <v>145</v>
      </c>
      <c r="F1008" s="79">
        <f t="shared" si="63"/>
        <v>1</v>
      </c>
      <c r="G1008" s="415">
        <v>1</v>
      </c>
      <c r="H1008" s="60" t="s">
        <v>41</v>
      </c>
    </row>
    <row r="1009" spans="1:8" ht="15" customHeight="1">
      <c r="A1009" s="96">
        <f t="shared" si="62"/>
        <v>16542</v>
      </c>
      <c r="B1009" s="65" t="s">
        <v>1590</v>
      </c>
      <c r="C1009" s="386"/>
      <c r="D1009" s="386"/>
      <c r="E1009" s="79" t="s">
        <v>145</v>
      </c>
      <c r="F1009" s="79">
        <f t="shared" si="63"/>
        <v>1</v>
      </c>
      <c r="G1009" s="415">
        <v>1</v>
      </c>
    </row>
    <row r="1010" spans="1:8" ht="15" customHeight="1">
      <c r="A1010" s="96">
        <f t="shared" si="62"/>
        <v>16543</v>
      </c>
      <c r="B1010" s="65" t="s">
        <v>1591</v>
      </c>
      <c r="C1010" s="386"/>
      <c r="D1010" s="386"/>
      <c r="E1010" s="79" t="s">
        <v>145</v>
      </c>
      <c r="F1010" s="79">
        <f>IF(OR(E1010="U16", E1010="S16"),1,IF(E1010="TS",6,2))</f>
        <v>1</v>
      </c>
      <c r="G1010" s="415">
        <v>1</v>
      </c>
    </row>
    <row r="1011" spans="1:8" ht="15" customHeight="1">
      <c r="A1011" s="96">
        <f t="shared" si="62"/>
        <v>16544</v>
      </c>
      <c r="B1011" s="65" t="s">
        <v>1592</v>
      </c>
      <c r="C1011" s="386"/>
      <c r="D1011" s="386"/>
      <c r="E1011" s="79" t="s">
        <v>145</v>
      </c>
      <c r="F1011" s="79">
        <f>IF(OR(E1011="U16", E1011="S16"),1,IF(E1011="TS",6,2))</f>
        <v>1</v>
      </c>
      <c r="G1011" s="415">
        <v>1</v>
      </c>
    </row>
    <row r="1012" spans="1:8" ht="15" customHeight="1" thickBot="1">
      <c r="A1012" s="98">
        <f t="shared" si="62"/>
        <v>16545</v>
      </c>
      <c r="B1012" s="180" t="s">
        <v>1593</v>
      </c>
      <c r="C1012" s="181"/>
      <c r="D1012" s="181"/>
      <c r="E1012" s="182" t="s">
        <v>145</v>
      </c>
      <c r="F1012" s="182">
        <f>IF(OR(E1012="U16", E1012="S16"),1,IF(E1012="TS",6,2))</f>
        <v>1</v>
      </c>
      <c r="G1012" s="416">
        <v>1</v>
      </c>
      <c r="H1012" s="60">
        <v>6750</v>
      </c>
    </row>
    <row r="1013" spans="1:8" ht="15" customHeight="1" thickBot="1">
      <c r="A1013" s="190">
        <f t="shared" si="62"/>
        <v>16546</v>
      </c>
      <c r="B1013" s="191"/>
      <c r="C1013" s="192"/>
      <c r="D1013" s="192"/>
      <c r="E1013" s="193" t="s">
        <v>145</v>
      </c>
      <c r="F1013" s="193">
        <f>IF(OR(E1013="U16", E1013="S16"),1,IF(E1013="TS",6,2))</f>
        <v>1</v>
      </c>
      <c r="G1013" s="194">
        <v>4</v>
      </c>
    </row>
    <row r="1014" spans="1:8" ht="15" customHeight="1">
      <c r="A1014" s="510" t="s">
        <v>692</v>
      </c>
      <c r="B1014" s="510"/>
      <c r="C1014" s="510"/>
      <c r="D1014" s="510"/>
      <c r="E1014" s="510"/>
      <c r="F1014" s="510"/>
      <c r="G1014" s="510"/>
    </row>
    <row r="1015" spans="1:8" ht="15" customHeight="1">
      <c r="A1015" s="386">
        <f>A1013+(F1013*G1013)</f>
        <v>16550</v>
      </c>
      <c r="B1015" s="69" t="s">
        <v>691</v>
      </c>
      <c r="C1015" s="386"/>
      <c r="D1015" s="386"/>
      <c r="E1015" s="79" t="s">
        <v>145</v>
      </c>
      <c r="F1015" s="79">
        <f>IF(OR(E1015="U16", E1015="S16"),1,IF(E1015="TS",6,2))</f>
        <v>1</v>
      </c>
      <c r="G1015" s="386">
        <v>1</v>
      </c>
    </row>
    <row r="1016" spans="1:8" ht="15" customHeight="1">
      <c r="A1016" s="386">
        <f>A1015+(F1015*G1015)</f>
        <v>16551</v>
      </c>
      <c r="B1016" s="69" t="s">
        <v>693</v>
      </c>
      <c r="C1016" s="386"/>
      <c r="D1016" s="386"/>
      <c r="E1016" s="79" t="s">
        <v>145</v>
      </c>
      <c r="F1016" s="79">
        <f>IF(OR(E1016="U16", E1016="S16"),1,IF(E1016="TS",6,2))</f>
        <v>1</v>
      </c>
      <c r="G1016" s="386">
        <v>1</v>
      </c>
    </row>
    <row r="1017" spans="1:8" ht="15" customHeight="1">
      <c r="A1017" s="386">
        <f>A1016+(F1016*G1016)</f>
        <v>16552</v>
      </c>
      <c r="B1017" s="69" t="s">
        <v>41</v>
      </c>
      <c r="C1017" s="386"/>
      <c r="D1017" s="386"/>
      <c r="E1017" s="79" t="s">
        <v>145</v>
      </c>
      <c r="F1017" s="79">
        <f>IF(OR(E1017="U16", E1017="S16"),1,IF(E1017="TS",6,2))</f>
        <v>1</v>
      </c>
      <c r="G1017" s="386">
        <v>8</v>
      </c>
    </row>
    <row r="1018" spans="1:8" ht="15" customHeight="1">
      <c r="A1018" s="474" t="s">
        <v>711</v>
      </c>
      <c r="B1018" s="474"/>
      <c r="C1018" s="474"/>
      <c r="D1018" s="474"/>
      <c r="E1018" s="474"/>
      <c r="F1018" s="474"/>
      <c r="G1018" s="474"/>
    </row>
    <row r="1019" spans="1:8" ht="15" customHeight="1">
      <c r="A1019" s="386">
        <f>A1017+(F1017*G1017)</f>
        <v>16560</v>
      </c>
      <c r="B1019" s="65" t="s">
        <v>1517</v>
      </c>
      <c r="C1019" s="386"/>
      <c r="D1019" s="386"/>
      <c r="E1019" s="79" t="s">
        <v>145</v>
      </c>
      <c r="F1019" s="79">
        <f t="shared" ref="F1019:F1059" si="64">IF(OR(E1019="U16", E1019="S16"),1,IF(E1019="TS",6,2))</f>
        <v>1</v>
      </c>
      <c r="G1019" s="386">
        <v>1</v>
      </c>
    </row>
    <row r="1020" spans="1:8" ht="15" customHeight="1">
      <c r="A1020" s="386">
        <f t="shared" ref="A1020:A1060" si="65">A1019+(F1019*G1019)</f>
        <v>16561</v>
      </c>
      <c r="B1020" s="65" t="s">
        <v>479</v>
      </c>
      <c r="C1020" s="386"/>
      <c r="D1020" s="386"/>
      <c r="E1020" s="79" t="s">
        <v>145</v>
      </c>
      <c r="F1020" s="79">
        <f t="shared" si="64"/>
        <v>1</v>
      </c>
      <c r="G1020" s="386">
        <v>1</v>
      </c>
    </row>
    <row r="1021" spans="1:8" ht="15" customHeight="1">
      <c r="A1021" s="386">
        <f t="shared" si="65"/>
        <v>16562</v>
      </c>
      <c r="B1021" s="65"/>
      <c r="C1021" s="380"/>
      <c r="D1021" s="380"/>
      <c r="E1021" s="79" t="s">
        <v>145</v>
      </c>
      <c r="F1021" s="79">
        <f>IF(OR(E1021="U16", E1021="S16"),1,IF(E1021="TS",6,2))</f>
        <v>1</v>
      </c>
      <c r="G1021" s="386">
        <v>1</v>
      </c>
    </row>
    <row r="1022" spans="1:8" ht="15" customHeight="1">
      <c r="A1022" s="386">
        <f t="shared" si="65"/>
        <v>16563</v>
      </c>
      <c r="B1022" s="65"/>
      <c r="C1022" s="380"/>
      <c r="D1022" s="380"/>
      <c r="E1022" s="79" t="s">
        <v>145</v>
      </c>
      <c r="F1022" s="79">
        <f>IF(OR(E1022="U16", E1022="S16"),1,IF(E1022="TS",6,2))</f>
        <v>1</v>
      </c>
      <c r="G1022" s="386">
        <v>1</v>
      </c>
    </row>
    <row r="1023" spans="1:8" ht="15" customHeight="1">
      <c r="A1023" s="496" t="s">
        <v>902</v>
      </c>
      <c r="B1023" s="496"/>
      <c r="C1023" s="496"/>
      <c r="D1023" s="496"/>
      <c r="E1023" s="496"/>
      <c r="F1023" s="496"/>
      <c r="G1023" s="496"/>
    </row>
    <row r="1024" spans="1:8" ht="15" customHeight="1">
      <c r="A1024" s="158">
        <f>A1022+(F1022*G1022)</f>
        <v>16564</v>
      </c>
      <c r="B1024" s="159" t="s">
        <v>1520</v>
      </c>
      <c r="C1024" s="523"/>
      <c r="D1024" s="390"/>
      <c r="E1024" s="158" t="s">
        <v>145</v>
      </c>
      <c r="F1024" s="158">
        <f t="shared" si="64"/>
        <v>1</v>
      </c>
      <c r="G1024" s="158">
        <v>1</v>
      </c>
    </row>
    <row r="1025" spans="1:7" ht="15" customHeight="1">
      <c r="A1025" s="158">
        <f t="shared" si="65"/>
        <v>16565</v>
      </c>
      <c r="B1025" s="159" t="s">
        <v>1610</v>
      </c>
      <c r="C1025" s="524"/>
      <c r="D1025" s="391"/>
      <c r="E1025" s="158" t="s">
        <v>145</v>
      </c>
      <c r="F1025" s="158">
        <f t="shared" si="64"/>
        <v>1</v>
      </c>
      <c r="G1025" s="158">
        <v>1</v>
      </c>
    </row>
    <row r="1026" spans="1:7" ht="15" customHeight="1">
      <c r="A1026" s="158">
        <f t="shared" si="65"/>
        <v>16566</v>
      </c>
      <c r="B1026" s="159" t="s">
        <v>1611</v>
      </c>
      <c r="C1026" s="524"/>
      <c r="D1026" s="391"/>
      <c r="E1026" s="158" t="s">
        <v>145</v>
      </c>
      <c r="F1026" s="158">
        <f t="shared" si="64"/>
        <v>1</v>
      </c>
      <c r="G1026" s="158">
        <v>1</v>
      </c>
    </row>
    <row r="1027" spans="1:7" ht="15" customHeight="1">
      <c r="A1027" s="158">
        <f t="shared" si="65"/>
        <v>16567</v>
      </c>
      <c r="B1027" s="159" t="s">
        <v>1519</v>
      </c>
      <c r="C1027" s="524"/>
      <c r="D1027" s="391"/>
      <c r="E1027" s="158" t="s">
        <v>145</v>
      </c>
      <c r="F1027" s="158">
        <f t="shared" si="64"/>
        <v>1</v>
      </c>
      <c r="G1027" s="158">
        <v>1</v>
      </c>
    </row>
    <row r="1028" spans="1:7" ht="15" customHeight="1">
      <c r="A1028" s="158">
        <f t="shared" si="65"/>
        <v>16568</v>
      </c>
      <c r="B1028" s="159" t="s">
        <v>1609</v>
      </c>
      <c r="C1028" s="525"/>
      <c r="D1028" s="392"/>
      <c r="E1028" s="158" t="s">
        <v>78</v>
      </c>
      <c r="F1028" s="158">
        <f t="shared" si="64"/>
        <v>2</v>
      </c>
      <c r="G1028" s="158">
        <v>1</v>
      </c>
    </row>
    <row r="1029" spans="1:7" ht="15" customHeight="1">
      <c r="A1029" s="386">
        <f t="shared" si="65"/>
        <v>16570</v>
      </c>
      <c r="B1029" s="65" t="s">
        <v>901</v>
      </c>
      <c r="C1029" s="381"/>
      <c r="D1029" s="381"/>
      <c r="E1029" s="79" t="s">
        <v>145</v>
      </c>
      <c r="F1029" s="79">
        <f t="shared" si="64"/>
        <v>1</v>
      </c>
      <c r="G1029" s="386">
        <v>6</v>
      </c>
    </row>
    <row r="1030" spans="1:7" ht="15" customHeight="1">
      <c r="A1030" s="386">
        <f t="shared" si="65"/>
        <v>16576</v>
      </c>
      <c r="B1030" s="65" t="s">
        <v>903</v>
      </c>
      <c r="C1030" s="381"/>
      <c r="D1030" s="381"/>
      <c r="E1030" s="79" t="s">
        <v>145</v>
      </c>
      <c r="F1030" s="79">
        <f t="shared" si="64"/>
        <v>1</v>
      </c>
      <c r="G1030" s="386">
        <v>6</v>
      </c>
    </row>
    <row r="1031" spans="1:7" ht="15" customHeight="1">
      <c r="A1031" s="386">
        <f t="shared" si="65"/>
        <v>16582</v>
      </c>
      <c r="B1031" s="65" t="s">
        <v>904</v>
      </c>
      <c r="C1031" s="381"/>
      <c r="D1031" s="381"/>
      <c r="E1031" s="79" t="s">
        <v>145</v>
      </c>
      <c r="F1031" s="79">
        <f t="shared" si="64"/>
        <v>1</v>
      </c>
      <c r="G1031" s="386">
        <v>6</v>
      </c>
    </row>
    <row r="1032" spans="1:7" ht="15" customHeight="1">
      <c r="A1032" s="386">
        <f t="shared" si="65"/>
        <v>16588</v>
      </c>
      <c r="B1032" s="65" t="s">
        <v>905</v>
      </c>
      <c r="C1032" s="381"/>
      <c r="D1032" s="381"/>
      <c r="E1032" s="79" t="s">
        <v>145</v>
      </c>
      <c r="F1032" s="79">
        <f t="shared" si="64"/>
        <v>1</v>
      </c>
      <c r="G1032" s="386">
        <v>6</v>
      </c>
    </row>
    <row r="1033" spans="1:7" ht="15" customHeight="1">
      <c r="A1033" s="386">
        <f t="shared" si="65"/>
        <v>16594</v>
      </c>
      <c r="B1033" s="65" t="s">
        <v>906</v>
      </c>
      <c r="C1033" s="381"/>
      <c r="D1033" s="381"/>
      <c r="E1033" s="79" t="s">
        <v>145</v>
      </c>
      <c r="F1033" s="79">
        <f t="shared" si="64"/>
        <v>1</v>
      </c>
      <c r="G1033" s="386">
        <v>6</v>
      </c>
    </row>
    <row r="1034" spans="1:7" ht="15" customHeight="1">
      <c r="A1034" s="386">
        <f t="shared" si="65"/>
        <v>16600</v>
      </c>
      <c r="B1034" s="65" t="s">
        <v>907</v>
      </c>
      <c r="C1034" s="381"/>
      <c r="D1034" s="381"/>
      <c r="E1034" s="79" t="s">
        <v>145</v>
      </c>
      <c r="F1034" s="79">
        <f t="shared" si="64"/>
        <v>1</v>
      </c>
      <c r="G1034" s="386">
        <v>6</v>
      </c>
    </row>
    <row r="1035" spans="1:7" ht="15" customHeight="1">
      <c r="A1035" s="386">
        <f t="shared" si="65"/>
        <v>16606</v>
      </c>
      <c r="B1035" s="65" t="s">
        <v>908</v>
      </c>
      <c r="C1035" s="381"/>
      <c r="D1035" s="381"/>
      <c r="E1035" s="79" t="s">
        <v>145</v>
      </c>
      <c r="F1035" s="79">
        <f t="shared" si="64"/>
        <v>1</v>
      </c>
      <c r="G1035" s="386">
        <v>6</v>
      </c>
    </row>
    <row r="1036" spans="1:7" ht="15" customHeight="1">
      <c r="A1036" s="386">
        <f t="shared" si="65"/>
        <v>16612</v>
      </c>
      <c r="B1036" s="65" t="s">
        <v>909</v>
      </c>
      <c r="C1036" s="381"/>
      <c r="D1036" s="381"/>
      <c r="E1036" s="79" t="s">
        <v>145</v>
      </c>
      <c r="F1036" s="79">
        <f t="shared" si="64"/>
        <v>1</v>
      </c>
      <c r="G1036" s="386">
        <v>6</v>
      </c>
    </row>
    <row r="1037" spans="1:7" ht="15" customHeight="1">
      <c r="A1037" s="386">
        <f t="shared" si="65"/>
        <v>16618</v>
      </c>
      <c r="B1037" s="65" t="s">
        <v>910</v>
      </c>
      <c r="C1037" s="381"/>
      <c r="D1037" s="381"/>
      <c r="E1037" s="79" t="s">
        <v>145</v>
      </c>
      <c r="F1037" s="79">
        <f t="shared" si="64"/>
        <v>1</v>
      </c>
      <c r="G1037" s="386">
        <v>6</v>
      </c>
    </row>
    <row r="1038" spans="1:7" ht="15" customHeight="1">
      <c r="A1038" s="386">
        <f t="shared" si="65"/>
        <v>16624</v>
      </c>
      <c r="B1038" s="65" t="s">
        <v>911</v>
      </c>
      <c r="C1038" s="381"/>
      <c r="D1038" s="381"/>
      <c r="E1038" s="79" t="s">
        <v>145</v>
      </c>
      <c r="F1038" s="79">
        <f t="shared" si="64"/>
        <v>1</v>
      </c>
      <c r="G1038" s="386">
        <v>6</v>
      </c>
    </row>
    <row r="1039" spans="1:7" ht="15" customHeight="1">
      <c r="A1039" s="386">
        <f t="shared" si="65"/>
        <v>16630</v>
      </c>
      <c r="B1039" s="65" t="s">
        <v>912</v>
      </c>
      <c r="C1039" s="381"/>
      <c r="D1039" s="381"/>
      <c r="E1039" s="79" t="s">
        <v>145</v>
      </c>
      <c r="F1039" s="79">
        <f t="shared" si="64"/>
        <v>1</v>
      </c>
      <c r="G1039" s="386">
        <v>6</v>
      </c>
    </row>
    <row r="1040" spans="1:7" ht="15" customHeight="1">
      <c r="A1040" s="386">
        <f t="shared" si="65"/>
        <v>16636</v>
      </c>
      <c r="B1040" s="65" t="s">
        <v>913</v>
      </c>
      <c r="C1040" s="381"/>
      <c r="D1040" s="381"/>
      <c r="E1040" s="79" t="s">
        <v>145</v>
      </c>
      <c r="F1040" s="79">
        <f t="shared" si="64"/>
        <v>1</v>
      </c>
      <c r="G1040" s="386">
        <v>6</v>
      </c>
    </row>
    <row r="1041" spans="1:7" ht="15" customHeight="1">
      <c r="A1041" s="386">
        <f t="shared" si="65"/>
        <v>16642</v>
      </c>
      <c r="B1041" s="65" t="s">
        <v>914</v>
      </c>
      <c r="C1041" s="381"/>
      <c r="D1041" s="381"/>
      <c r="E1041" s="79" t="s">
        <v>145</v>
      </c>
      <c r="F1041" s="79">
        <f t="shared" si="64"/>
        <v>1</v>
      </c>
      <c r="G1041" s="386">
        <v>6</v>
      </c>
    </row>
    <row r="1042" spans="1:7" ht="15" customHeight="1">
      <c r="A1042" s="386">
        <f t="shared" si="65"/>
        <v>16648</v>
      </c>
      <c r="B1042" s="65" t="s">
        <v>915</v>
      </c>
      <c r="C1042" s="381"/>
      <c r="D1042" s="381"/>
      <c r="E1042" s="79" t="s">
        <v>145</v>
      </c>
      <c r="F1042" s="79">
        <f t="shared" si="64"/>
        <v>1</v>
      </c>
      <c r="G1042" s="386">
        <v>6</v>
      </c>
    </row>
    <row r="1043" spans="1:7" ht="15" customHeight="1">
      <c r="A1043" s="386">
        <f t="shared" si="65"/>
        <v>16654</v>
      </c>
      <c r="B1043" s="65" t="s">
        <v>916</v>
      </c>
      <c r="C1043" s="381"/>
      <c r="D1043" s="381"/>
      <c r="E1043" s="79" t="s">
        <v>145</v>
      </c>
      <c r="F1043" s="79">
        <f t="shared" si="64"/>
        <v>1</v>
      </c>
      <c r="G1043" s="386">
        <v>6</v>
      </c>
    </row>
    <row r="1044" spans="1:7" ht="15" customHeight="1">
      <c r="A1044" s="386">
        <f t="shared" si="65"/>
        <v>16660</v>
      </c>
      <c r="B1044" s="65" t="s">
        <v>917</v>
      </c>
      <c r="C1044" s="381"/>
      <c r="D1044" s="381"/>
      <c r="E1044" s="79" t="s">
        <v>145</v>
      </c>
      <c r="F1044" s="79">
        <f t="shared" si="64"/>
        <v>1</v>
      </c>
      <c r="G1044" s="386">
        <v>6</v>
      </c>
    </row>
    <row r="1045" spans="1:7" ht="15" customHeight="1">
      <c r="A1045" s="386">
        <f t="shared" si="65"/>
        <v>16666</v>
      </c>
      <c r="B1045" s="65" t="s">
        <v>918</v>
      </c>
      <c r="C1045" s="381"/>
      <c r="D1045" s="381"/>
      <c r="E1045" s="79" t="s">
        <v>145</v>
      </c>
      <c r="F1045" s="79">
        <f t="shared" si="64"/>
        <v>1</v>
      </c>
      <c r="G1045" s="386">
        <v>6</v>
      </c>
    </row>
    <row r="1046" spans="1:7" ht="15" customHeight="1">
      <c r="A1046" s="386">
        <f t="shared" si="65"/>
        <v>16672</v>
      </c>
      <c r="B1046" s="65" t="s">
        <v>919</v>
      </c>
      <c r="C1046" s="381"/>
      <c r="D1046" s="381"/>
      <c r="E1046" s="79" t="s">
        <v>145</v>
      </c>
      <c r="F1046" s="79">
        <f t="shared" si="64"/>
        <v>1</v>
      </c>
      <c r="G1046" s="386">
        <v>6</v>
      </c>
    </row>
    <row r="1047" spans="1:7" ht="15" customHeight="1">
      <c r="A1047" s="386">
        <f t="shared" si="65"/>
        <v>16678</v>
      </c>
      <c r="B1047" s="65" t="s">
        <v>920</v>
      </c>
      <c r="C1047" s="381"/>
      <c r="D1047" s="381"/>
      <c r="E1047" s="79" t="s">
        <v>145</v>
      </c>
      <c r="F1047" s="79">
        <f t="shared" si="64"/>
        <v>1</v>
      </c>
      <c r="G1047" s="386">
        <v>6</v>
      </c>
    </row>
    <row r="1048" spans="1:7" ht="15" customHeight="1">
      <c r="A1048" s="386">
        <f t="shared" si="65"/>
        <v>16684</v>
      </c>
      <c r="B1048" s="65" t="s">
        <v>921</v>
      </c>
      <c r="C1048" s="381"/>
      <c r="D1048" s="381"/>
      <c r="E1048" s="79" t="s">
        <v>145</v>
      </c>
      <c r="F1048" s="79">
        <f t="shared" si="64"/>
        <v>1</v>
      </c>
      <c r="G1048" s="386">
        <v>6</v>
      </c>
    </row>
    <row r="1049" spans="1:7" ht="15" customHeight="1">
      <c r="A1049" s="386">
        <f t="shared" si="65"/>
        <v>16690</v>
      </c>
      <c r="B1049" s="65" t="s">
        <v>922</v>
      </c>
      <c r="C1049" s="381"/>
      <c r="D1049" s="381"/>
      <c r="E1049" s="79" t="s">
        <v>145</v>
      </c>
      <c r="F1049" s="79">
        <f t="shared" si="64"/>
        <v>1</v>
      </c>
      <c r="G1049" s="386">
        <v>6</v>
      </c>
    </row>
    <row r="1050" spans="1:7" ht="15" customHeight="1">
      <c r="A1050" s="386">
        <f t="shared" si="65"/>
        <v>16696</v>
      </c>
      <c r="B1050" s="65" t="s">
        <v>923</v>
      </c>
      <c r="C1050" s="381"/>
      <c r="D1050" s="381"/>
      <c r="E1050" s="79" t="s">
        <v>145</v>
      </c>
      <c r="F1050" s="79">
        <f t="shared" si="64"/>
        <v>1</v>
      </c>
      <c r="G1050" s="386">
        <v>6</v>
      </c>
    </row>
    <row r="1051" spans="1:7" ht="15" customHeight="1">
      <c r="A1051" s="386">
        <f t="shared" si="65"/>
        <v>16702</v>
      </c>
      <c r="B1051" s="65" t="s">
        <v>924</v>
      </c>
      <c r="C1051" s="381"/>
      <c r="D1051" s="381"/>
      <c r="E1051" s="79" t="s">
        <v>145</v>
      </c>
      <c r="F1051" s="79">
        <f t="shared" si="64"/>
        <v>1</v>
      </c>
      <c r="G1051" s="386">
        <v>6</v>
      </c>
    </row>
    <row r="1052" spans="1:7" ht="15" customHeight="1">
      <c r="A1052" s="386">
        <f t="shared" si="65"/>
        <v>16708</v>
      </c>
      <c r="B1052" s="65" t="s">
        <v>925</v>
      </c>
      <c r="C1052" s="381"/>
      <c r="D1052" s="381"/>
      <c r="E1052" s="79" t="s">
        <v>145</v>
      </c>
      <c r="F1052" s="79">
        <f t="shared" si="64"/>
        <v>1</v>
      </c>
      <c r="G1052" s="386">
        <v>6</v>
      </c>
    </row>
    <row r="1053" spans="1:7" ht="15" customHeight="1">
      <c r="A1053" s="386">
        <f t="shared" si="65"/>
        <v>16714</v>
      </c>
      <c r="B1053" s="65" t="s">
        <v>926</v>
      </c>
      <c r="C1053" s="381"/>
      <c r="D1053" s="381"/>
      <c r="E1053" s="79" t="s">
        <v>145</v>
      </c>
      <c r="F1053" s="79">
        <f t="shared" si="64"/>
        <v>1</v>
      </c>
      <c r="G1053" s="386">
        <v>6</v>
      </c>
    </row>
    <row r="1054" spans="1:7" ht="15" customHeight="1">
      <c r="A1054" s="386">
        <f t="shared" si="65"/>
        <v>16720</v>
      </c>
      <c r="B1054" s="65" t="s">
        <v>927</v>
      </c>
      <c r="C1054" s="381"/>
      <c r="D1054" s="381"/>
      <c r="E1054" s="79" t="s">
        <v>145</v>
      </c>
      <c r="F1054" s="79">
        <f t="shared" si="64"/>
        <v>1</v>
      </c>
      <c r="G1054" s="386">
        <v>6</v>
      </c>
    </row>
    <row r="1055" spans="1:7" ht="15" customHeight="1">
      <c r="A1055" s="386">
        <f t="shared" si="65"/>
        <v>16726</v>
      </c>
      <c r="B1055" s="65" t="s">
        <v>928</v>
      </c>
      <c r="C1055" s="381"/>
      <c r="D1055" s="381"/>
      <c r="E1055" s="79" t="s">
        <v>145</v>
      </c>
      <c r="F1055" s="79">
        <f t="shared" si="64"/>
        <v>1</v>
      </c>
      <c r="G1055" s="386">
        <v>6</v>
      </c>
    </row>
    <row r="1056" spans="1:7" ht="15" customHeight="1">
      <c r="A1056" s="386">
        <f t="shared" si="65"/>
        <v>16732</v>
      </c>
      <c r="B1056" s="65" t="s">
        <v>929</v>
      </c>
      <c r="C1056" s="381"/>
      <c r="D1056" s="381"/>
      <c r="E1056" s="79" t="s">
        <v>145</v>
      </c>
      <c r="F1056" s="79">
        <f t="shared" si="64"/>
        <v>1</v>
      </c>
      <c r="G1056" s="386">
        <v>6</v>
      </c>
    </row>
    <row r="1057" spans="1:7" ht="15" customHeight="1">
      <c r="A1057" s="386">
        <f t="shared" si="65"/>
        <v>16738</v>
      </c>
      <c r="B1057" s="65" t="s">
        <v>930</v>
      </c>
      <c r="C1057" s="381"/>
      <c r="D1057" s="381"/>
      <c r="E1057" s="79" t="s">
        <v>145</v>
      </c>
      <c r="F1057" s="79">
        <f t="shared" si="64"/>
        <v>1</v>
      </c>
      <c r="G1057" s="386">
        <v>6</v>
      </c>
    </row>
    <row r="1058" spans="1:7" ht="15" customHeight="1">
      <c r="A1058" s="386">
        <f t="shared" si="65"/>
        <v>16744</v>
      </c>
      <c r="B1058" s="65" t="s">
        <v>931</v>
      </c>
      <c r="C1058" s="381"/>
      <c r="D1058" s="381"/>
      <c r="E1058" s="79" t="s">
        <v>145</v>
      </c>
      <c r="F1058" s="79">
        <f t="shared" si="64"/>
        <v>1</v>
      </c>
      <c r="G1058" s="386">
        <v>6</v>
      </c>
    </row>
    <row r="1059" spans="1:7" ht="15" customHeight="1">
      <c r="A1059" s="386">
        <f t="shared" si="65"/>
        <v>16750</v>
      </c>
      <c r="B1059" s="65" t="s">
        <v>932</v>
      </c>
      <c r="C1059" s="381"/>
      <c r="D1059" s="381"/>
      <c r="E1059" s="79" t="s">
        <v>145</v>
      </c>
      <c r="F1059" s="79">
        <f t="shared" si="64"/>
        <v>1</v>
      </c>
      <c r="G1059" s="386">
        <v>6</v>
      </c>
    </row>
    <row r="1060" spans="1:7" ht="15" customHeight="1" thickBot="1">
      <c r="A1060" s="386">
        <f t="shared" si="65"/>
        <v>16756</v>
      </c>
      <c r="B1060" s="118" t="s">
        <v>479</v>
      </c>
      <c r="C1060" s="381"/>
      <c r="D1060" s="381"/>
      <c r="E1060" s="82" t="s">
        <v>145</v>
      </c>
      <c r="F1060" s="82">
        <f>IF(OR(E1060="U16", E1060="S16"),1,IF(E1060="TS",6,2))</f>
        <v>1</v>
      </c>
      <c r="G1060" s="380">
        <v>4</v>
      </c>
    </row>
    <row r="1061" spans="1:7" ht="15" customHeight="1" thickBot="1">
      <c r="A1061" s="503" t="s">
        <v>721</v>
      </c>
      <c r="B1061" s="498"/>
      <c r="C1061" s="498"/>
      <c r="D1061" s="498"/>
      <c r="E1061" s="498"/>
      <c r="F1061" s="498"/>
      <c r="G1061" s="499"/>
    </row>
    <row r="1062" spans="1:7" ht="15" customHeight="1">
      <c r="A1062" s="224">
        <f>A1060+(F1060*G1060)</f>
        <v>16760</v>
      </c>
      <c r="B1062" s="225" t="s">
        <v>535</v>
      </c>
      <c r="C1062" s="178"/>
      <c r="D1062" s="178"/>
      <c r="E1062" s="172" t="s">
        <v>145</v>
      </c>
      <c r="F1062" s="172">
        <f>IF(OR(E1062="U16", E1062="S16"),1,IF(E1062="TS",6,2))</f>
        <v>1</v>
      </c>
      <c r="G1062" s="414">
        <v>1</v>
      </c>
    </row>
    <row r="1063" spans="1:7" ht="15" customHeight="1">
      <c r="A1063" s="224">
        <f t="shared" ref="A1063:A1126" si="66">A1062+(F1062*G1062)</f>
        <v>16761</v>
      </c>
      <c r="B1063" s="226" t="s">
        <v>133</v>
      </c>
      <c r="C1063" s="386"/>
      <c r="D1063" s="386"/>
      <c r="E1063" s="79" t="s">
        <v>145</v>
      </c>
      <c r="F1063" s="79">
        <f>IF(OR(E1063="U16", E1063="S16"),1,IF(E1063="TS",6,2))</f>
        <v>1</v>
      </c>
      <c r="G1063" s="415">
        <v>1</v>
      </c>
    </row>
    <row r="1064" spans="1:7" ht="15" customHeight="1" thickBot="1">
      <c r="A1064" s="224">
        <f t="shared" si="66"/>
        <v>16762</v>
      </c>
      <c r="B1064" s="227" t="s">
        <v>1607</v>
      </c>
      <c r="C1064" s="181"/>
      <c r="D1064" s="181"/>
      <c r="E1064" s="182" t="s">
        <v>145</v>
      </c>
      <c r="F1064" s="182">
        <f>IF(OR(E1064="U16", E1064="S16"),1,IF(E1064="TS",6,2))</f>
        <v>1</v>
      </c>
      <c r="G1064" s="416">
        <v>2</v>
      </c>
    </row>
    <row r="1065" spans="1:7" ht="15" customHeight="1">
      <c r="A1065" s="224">
        <f t="shared" si="66"/>
        <v>16764</v>
      </c>
      <c r="B1065" s="225" t="s">
        <v>537</v>
      </c>
      <c r="C1065" s="178"/>
      <c r="D1065" s="178"/>
      <c r="E1065" s="172" t="s">
        <v>145</v>
      </c>
      <c r="F1065" s="172">
        <f>IF(OR(E1065="U16", E1065="S16"),1,IF(E1065="TS",6,2))</f>
        <v>1</v>
      </c>
      <c r="G1065" s="414">
        <v>1</v>
      </c>
    </row>
    <row r="1066" spans="1:7" ht="15" customHeight="1">
      <c r="A1066" s="224">
        <f t="shared" si="66"/>
        <v>16765</v>
      </c>
      <c r="B1066" s="226" t="s">
        <v>538</v>
      </c>
      <c r="C1066" s="386"/>
      <c r="D1066" s="386"/>
      <c r="E1066" s="79" t="s">
        <v>145</v>
      </c>
      <c r="F1066" s="79">
        <f t="shared" ref="F1066:F1129" si="67">IF(OR(E1066="U16", E1066="S16"),1,IF(E1066="TS",6,2))</f>
        <v>1</v>
      </c>
      <c r="G1066" s="415">
        <v>1</v>
      </c>
    </row>
    <row r="1067" spans="1:7" ht="15" customHeight="1">
      <c r="A1067" s="224">
        <f t="shared" si="66"/>
        <v>16766</v>
      </c>
      <c r="B1067" s="226" t="s">
        <v>539</v>
      </c>
      <c r="C1067" s="386"/>
      <c r="D1067" s="386"/>
      <c r="E1067" s="79" t="s">
        <v>145</v>
      </c>
      <c r="F1067" s="79">
        <f t="shared" si="67"/>
        <v>1</v>
      </c>
      <c r="G1067" s="415">
        <v>1</v>
      </c>
    </row>
    <row r="1068" spans="1:7" ht="15" customHeight="1">
      <c r="A1068" s="224">
        <f t="shared" si="66"/>
        <v>16767</v>
      </c>
      <c r="B1068" s="226" t="s">
        <v>540</v>
      </c>
      <c r="C1068" s="386"/>
      <c r="D1068" s="386"/>
      <c r="E1068" s="79" t="s">
        <v>145</v>
      </c>
      <c r="F1068" s="79">
        <f t="shared" si="67"/>
        <v>1</v>
      </c>
      <c r="G1068" s="415">
        <v>1</v>
      </c>
    </row>
    <row r="1069" spans="1:7" ht="15" customHeight="1">
      <c r="A1069" s="224">
        <f t="shared" si="66"/>
        <v>16768</v>
      </c>
      <c r="B1069" s="226" t="s">
        <v>541</v>
      </c>
      <c r="C1069" s="386"/>
      <c r="D1069" s="386"/>
      <c r="E1069" s="79" t="s">
        <v>145</v>
      </c>
      <c r="F1069" s="79">
        <f t="shared" si="67"/>
        <v>1</v>
      </c>
      <c r="G1069" s="415">
        <v>1</v>
      </c>
    </row>
    <row r="1070" spans="1:7" ht="15" customHeight="1">
      <c r="A1070" s="224">
        <f t="shared" si="66"/>
        <v>16769</v>
      </c>
      <c r="B1070" s="226" t="s">
        <v>542</v>
      </c>
      <c r="C1070" s="386"/>
      <c r="D1070" s="386"/>
      <c r="E1070" s="79" t="s">
        <v>145</v>
      </c>
      <c r="F1070" s="79">
        <f t="shared" si="67"/>
        <v>1</v>
      </c>
      <c r="G1070" s="415">
        <v>1</v>
      </c>
    </row>
    <row r="1071" spans="1:7" ht="15" customHeight="1">
      <c r="A1071" s="224">
        <f t="shared" si="66"/>
        <v>16770</v>
      </c>
      <c r="B1071" s="226" t="s">
        <v>543</v>
      </c>
      <c r="C1071" s="386"/>
      <c r="D1071" s="386"/>
      <c r="E1071" s="79" t="s">
        <v>145</v>
      </c>
      <c r="F1071" s="79">
        <f t="shared" si="67"/>
        <v>1</v>
      </c>
      <c r="G1071" s="415">
        <v>1</v>
      </c>
    </row>
    <row r="1072" spans="1:7" ht="15" customHeight="1" thickBot="1">
      <c r="A1072" s="224">
        <f t="shared" si="66"/>
        <v>16771</v>
      </c>
      <c r="B1072" s="227" t="s">
        <v>544</v>
      </c>
      <c r="C1072" s="181"/>
      <c r="D1072" s="181"/>
      <c r="E1072" s="182" t="s">
        <v>145</v>
      </c>
      <c r="F1072" s="182">
        <f t="shared" si="67"/>
        <v>1</v>
      </c>
      <c r="G1072" s="416">
        <v>1</v>
      </c>
    </row>
    <row r="1073" spans="1:7" ht="15" customHeight="1">
      <c r="A1073" s="224">
        <f t="shared" si="66"/>
        <v>16772</v>
      </c>
      <c r="B1073" s="225" t="s">
        <v>545</v>
      </c>
      <c r="C1073" s="178"/>
      <c r="D1073" s="178"/>
      <c r="E1073" s="172" t="s">
        <v>145</v>
      </c>
      <c r="F1073" s="172">
        <f t="shared" si="67"/>
        <v>1</v>
      </c>
      <c r="G1073" s="414">
        <v>1</v>
      </c>
    </row>
    <row r="1074" spans="1:7" ht="15" customHeight="1">
      <c r="A1074" s="224">
        <f t="shared" si="66"/>
        <v>16773</v>
      </c>
      <c r="B1074" s="226" t="s">
        <v>546</v>
      </c>
      <c r="C1074" s="386"/>
      <c r="D1074" s="386"/>
      <c r="E1074" s="79" t="s">
        <v>145</v>
      </c>
      <c r="F1074" s="79">
        <f t="shared" si="67"/>
        <v>1</v>
      </c>
      <c r="G1074" s="415">
        <v>1</v>
      </c>
    </row>
    <row r="1075" spans="1:7" ht="15" customHeight="1">
      <c r="A1075" s="224">
        <f t="shared" si="66"/>
        <v>16774</v>
      </c>
      <c r="B1075" s="226" t="s">
        <v>547</v>
      </c>
      <c r="C1075" s="386"/>
      <c r="D1075" s="386"/>
      <c r="E1075" s="79" t="s">
        <v>145</v>
      </c>
      <c r="F1075" s="79">
        <f t="shared" si="67"/>
        <v>1</v>
      </c>
      <c r="G1075" s="415">
        <v>1</v>
      </c>
    </row>
    <row r="1076" spans="1:7" ht="15" customHeight="1">
      <c r="A1076" s="224">
        <f t="shared" si="66"/>
        <v>16775</v>
      </c>
      <c r="B1076" s="226" t="s">
        <v>548</v>
      </c>
      <c r="C1076" s="386"/>
      <c r="D1076" s="386"/>
      <c r="E1076" s="79" t="s">
        <v>145</v>
      </c>
      <c r="F1076" s="79">
        <f t="shared" si="67"/>
        <v>1</v>
      </c>
      <c r="G1076" s="415">
        <v>1</v>
      </c>
    </row>
    <row r="1077" spans="1:7" ht="15" customHeight="1">
      <c r="A1077" s="224">
        <f t="shared" si="66"/>
        <v>16776</v>
      </c>
      <c r="B1077" s="226" t="s">
        <v>549</v>
      </c>
      <c r="C1077" s="386"/>
      <c r="D1077" s="386"/>
      <c r="E1077" s="79" t="s">
        <v>145</v>
      </c>
      <c r="F1077" s="79">
        <f t="shared" si="67"/>
        <v>1</v>
      </c>
      <c r="G1077" s="415">
        <v>1</v>
      </c>
    </row>
    <row r="1078" spans="1:7" ht="15" customHeight="1">
      <c r="A1078" s="224">
        <f t="shared" si="66"/>
        <v>16777</v>
      </c>
      <c r="B1078" s="226" t="s">
        <v>550</v>
      </c>
      <c r="C1078" s="386"/>
      <c r="D1078" s="386"/>
      <c r="E1078" s="79" t="s">
        <v>145</v>
      </c>
      <c r="F1078" s="79">
        <f t="shared" si="67"/>
        <v>1</v>
      </c>
      <c r="G1078" s="415">
        <v>1</v>
      </c>
    </row>
    <row r="1079" spans="1:7" ht="15" customHeight="1">
      <c r="A1079" s="224">
        <f t="shared" si="66"/>
        <v>16778</v>
      </c>
      <c r="B1079" s="226" t="s">
        <v>551</v>
      </c>
      <c r="C1079" s="386"/>
      <c r="D1079" s="386"/>
      <c r="E1079" s="79" t="s">
        <v>145</v>
      </c>
      <c r="F1079" s="79">
        <f t="shared" si="67"/>
        <v>1</v>
      </c>
      <c r="G1079" s="415">
        <v>1</v>
      </c>
    </row>
    <row r="1080" spans="1:7" ht="15" customHeight="1" thickBot="1">
      <c r="A1080" s="224">
        <f t="shared" si="66"/>
        <v>16779</v>
      </c>
      <c r="B1080" s="227" t="s">
        <v>552</v>
      </c>
      <c r="C1080" s="181"/>
      <c r="D1080" s="181"/>
      <c r="E1080" s="182" t="s">
        <v>145</v>
      </c>
      <c r="F1080" s="182">
        <f t="shared" si="67"/>
        <v>1</v>
      </c>
      <c r="G1080" s="416">
        <v>1</v>
      </c>
    </row>
    <row r="1081" spans="1:7" ht="15" customHeight="1">
      <c r="A1081" s="224">
        <f t="shared" si="66"/>
        <v>16780</v>
      </c>
      <c r="B1081" s="225" t="s">
        <v>553</v>
      </c>
      <c r="C1081" s="178"/>
      <c r="D1081" s="178"/>
      <c r="E1081" s="172" t="s">
        <v>145</v>
      </c>
      <c r="F1081" s="172">
        <f t="shared" si="67"/>
        <v>1</v>
      </c>
      <c r="G1081" s="414">
        <v>1</v>
      </c>
    </row>
    <row r="1082" spans="1:7" ht="15" customHeight="1">
      <c r="A1082" s="224">
        <f t="shared" si="66"/>
        <v>16781</v>
      </c>
      <c r="B1082" s="226" t="s">
        <v>554</v>
      </c>
      <c r="C1082" s="386"/>
      <c r="D1082" s="386"/>
      <c r="E1082" s="79" t="s">
        <v>145</v>
      </c>
      <c r="F1082" s="79">
        <f t="shared" si="67"/>
        <v>1</v>
      </c>
      <c r="G1082" s="415">
        <v>1</v>
      </c>
    </row>
    <row r="1083" spans="1:7" ht="15" customHeight="1">
      <c r="A1083" s="224">
        <f t="shared" si="66"/>
        <v>16782</v>
      </c>
      <c r="B1083" s="226" t="s">
        <v>555</v>
      </c>
      <c r="C1083" s="386"/>
      <c r="D1083" s="386"/>
      <c r="E1083" s="79" t="s">
        <v>145</v>
      </c>
      <c r="F1083" s="79">
        <f t="shared" si="67"/>
        <v>1</v>
      </c>
      <c r="G1083" s="415">
        <v>1</v>
      </c>
    </row>
    <row r="1084" spans="1:7" ht="15" customHeight="1">
      <c r="A1084" s="224">
        <f t="shared" si="66"/>
        <v>16783</v>
      </c>
      <c r="B1084" s="226" t="s">
        <v>556</v>
      </c>
      <c r="C1084" s="386"/>
      <c r="D1084" s="386"/>
      <c r="E1084" s="79" t="s">
        <v>145</v>
      </c>
      <c r="F1084" s="79">
        <f t="shared" si="67"/>
        <v>1</v>
      </c>
      <c r="G1084" s="415">
        <v>1</v>
      </c>
    </row>
    <row r="1085" spans="1:7" ht="15" customHeight="1">
      <c r="A1085" s="224">
        <f t="shared" si="66"/>
        <v>16784</v>
      </c>
      <c r="B1085" s="226" t="s">
        <v>557</v>
      </c>
      <c r="C1085" s="386"/>
      <c r="D1085" s="386"/>
      <c r="E1085" s="79" t="s">
        <v>145</v>
      </c>
      <c r="F1085" s="79">
        <f t="shared" si="67"/>
        <v>1</v>
      </c>
      <c r="G1085" s="415">
        <v>1</v>
      </c>
    </row>
    <row r="1086" spans="1:7" ht="15" customHeight="1">
      <c r="A1086" s="224">
        <f t="shared" si="66"/>
        <v>16785</v>
      </c>
      <c r="B1086" s="226" t="s">
        <v>558</v>
      </c>
      <c r="C1086" s="386"/>
      <c r="D1086" s="386"/>
      <c r="E1086" s="79" t="s">
        <v>145</v>
      </c>
      <c r="F1086" s="79">
        <f t="shared" si="67"/>
        <v>1</v>
      </c>
      <c r="G1086" s="415">
        <v>1</v>
      </c>
    </row>
    <row r="1087" spans="1:7" ht="15" customHeight="1">
      <c r="A1087" s="224">
        <f t="shared" si="66"/>
        <v>16786</v>
      </c>
      <c r="B1087" s="226" t="s">
        <v>559</v>
      </c>
      <c r="C1087" s="386"/>
      <c r="D1087" s="386"/>
      <c r="E1087" s="79" t="s">
        <v>145</v>
      </c>
      <c r="F1087" s="79">
        <f t="shared" si="67"/>
        <v>1</v>
      </c>
      <c r="G1087" s="415">
        <v>1</v>
      </c>
    </row>
    <row r="1088" spans="1:7" ht="15" customHeight="1" thickBot="1">
      <c r="A1088" s="224">
        <f t="shared" si="66"/>
        <v>16787</v>
      </c>
      <c r="B1088" s="227" t="s">
        <v>560</v>
      </c>
      <c r="C1088" s="181"/>
      <c r="D1088" s="181"/>
      <c r="E1088" s="182" t="s">
        <v>145</v>
      </c>
      <c r="F1088" s="182">
        <f t="shared" si="67"/>
        <v>1</v>
      </c>
      <c r="G1088" s="416">
        <v>1</v>
      </c>
    </row>
    <row r="1089" spans="1:7" ht="15" customHeight="1">
      <c r="A1089" s="224">
        <f t="shared" si="66"/>
        <v>16788</v>
      </c>
      <c r="B1089" s="225" t="s">
        <v>561</v>
      </c>
      <c r="C1089" s="178"/>
      <c r="D1089" s="178"/>
      <c r="E1089" s="172" t="s">
        <v>145</v>
      </c>
      <c r="F1089" s="172">
        <f t="shared" si="67"/>
        <v>1</v>
      </c>
      <c r="G1089" s="414">
        <v>1</v>
      </c>
    </row>
    <row r="1090" spans="1:7" ht="15" customHeight="1">
      <c r="A1090" s="224">
        <f t="shared" si="66"/>
        <v>16789</v>
      </c>
      <c r="B1090" s="226" t="s">
        <v>562</v>
      </c>
      <c r="C1090" s="386"/>
      <c r="D1090" s="386"/>
      <c r="E1090" s="79" t="s">
        <v>145</v>
      </c>
      <c r="F1090" s="79">
        <f t="shared" si="67"/>
        <v>1</v>
      </c>
      <c r="G1090" s="415">
        <v>1</v>
      </c>
    </row>
    <row r="1091" spans="1:7" ht="15" customHeight="1">
      <c r="A1091" s="224">
        <f t="shared" si="66"/>
        <v>16790</v>
      </c>
      <c r="B1091" s="226" t="s">
        <v>563</v>
      </c>
      <c r="C1091" s="386"/>
      <c r="D1091" s="386"/>
      <c r="E1091" s="79" t="s">
        <v>145</v>
      </c>
      <c r="F1091" s="79">
        <f t="shared" si="67"/>
        <v>1</v>
      </c>
      <c r="G1091" s="415">
        <v>1</v>
      </c>
    </row>
    <row r="1092" spans="1:7" ht="15" customHeight="1">
      <c r="A1092" s="224">
        <f t="shared" si="66"/>
        <v>16791</v>
      </c>
      <c r="B1092" s="226" t="s">
        <v>564</v>
      </c>
      <c r="C1092" s="386"/>
      <c r="D1092" s="386"/>
      <c r="E1092" s="79" t="s">
        <v>145</v>
      </c>
      <c r="F1092" s="79">
        <f t="shared" si="67"/>
        <v>1</v>
      </c>
      <c r="G1092" s="415">
        <v>1</v>
      </c>
    </row>
    <row r="1093" spans="1:7" ht="15" customHeight="1">
      <c r="A1093" s="224">
        <f t="shared" si="66"/>
        <v>16792</v>
      </c>
      <c r="B1093" s="226" t="s">
        <v>565</v>
      </c>
      <c r="C1093" s="386"/>
      <c r="D1093" s="386"/>
      <c r="E1093" s="79" t="s">
        <v>145</v>
      </c>
      <c r="F1093" s="79">
        <f t="shared" si="67"/>
        <v>1</v>
      </c>
      <c r="G1093" s="415">
        <v>1</v>
      </c>
    </row>
    <row r="1094" spans="1:7" ht="15" customHeight="1">
      <c r="A1094" s="224">
        <f t="shared" si="66"/>
        <v>16793</v>
      </c>
      <c r="B1094" s="226" t="s">
        <v>566</v>
      </c>
      <c r="C1094" s="386"/>
      <c r="D1094" s="386"/>
      <c r="E1094" s="79" t="s">
        <v>145</v>
      </c>
      <c r="F1094" s="79">
        <f t="shared" si="67"/>
        <v>1</v>
      </c>
      <c r="G1094" s="415">
        <v>1</v>
      </c>
    </row>
    <row r="1095" spans="1:7" ht="15" customHeight="1">
      <c r="A1095" s="224">
        <f t="shared" si="66"/>
        <v>16794</v>
      </c>
      <c r="B1095" s="226"/>
      <c r="C1095" s="386"/>
      <c r="D1095" s="386"/>
      <c r="E1095" s="79" t="s">
        <v>145</v>
      </c>
      <c r="F1095" s="79">
        <f t="shared" si="67"/>
        <v>1</v>
      </c>
      <c r="G1095" s="415">
        <v>1</v>
      </c>
    </row>
    <row r="1096" spans="1:7" ht="15" customHeight="1" thickBot="1">
      <c r="A1096" s="224">
        <f t="shared" si="66"/>
        <v>16795</v>
      </c>
      <c r="B1096" s="227"/>
      <c r="C1096" s="181"/>
      <c r="D1096" s="181"/>
      <c r="E1096" s="182" t="s">
        <v>145</v>
      </c>
      <c r="F1096" s="182">
        <f t="shared" si="67"/>
        <v>1</v>
      </c>
      <c r="G1096" s="416">
        <v>1</v>
      </c>
    </row>
    <row r="1097" spans="1:7" ht="15" customHeight="1">
      <c r="A1097" s="224">
        <f t="shared" si="66"/>
        <v>16796</v>
      </c>
      <c r="B1097" s="225" t="s">
        <v>567</v>
      </c>
      <c r="C1097" s="178"/>
      <c r="D1097" s="178"/>
      <c r="E1097" s="172" t="s">
        <v>145</v>
      </c>
      <c r="F1097" s="172">
        <f t="shared" si="67"/>
        <v>1</v>
      </c>
      <c r="G1097" s="414">
        <v>1</v>
      </c>
    </row>
    <row r="1098" spans="1:7" ht="13.5" customHeight="1">
      <c r="A1098" s="224">
        <f t="shared" si="66"/>
        <v>16797</v>
      </c>
      <c r="B1098" s="226" t="s">
        <v>568</v>
      </c>
      <c r="C1098" s="386"/>
      <c r="D1098" s="386"/>
      <c r="E1098" s="79" t="s">
        <v>145</v>
      </c>
      <c r="F1098" s="79">
        <f t="shared" si="67"/>
        <v>1</v>
      </c>
      <c r="G1098" s="415">
        <v>1</v>
      </c>
    </row>
    <row r="1099" spans="1:7" ht="13.5" customHeight="1">
      <c r="A1099" s="224">
        <f t="shared" si="66"/>
        <v>16798</v>
      </c>
      <c r="B1099" s="226" t="s">
        <v>569</v>
      </c>
      <c r="C1099" s="386"/>
      <c r="D1099" s="386"/>
      <c r="E1099" s="79" t="s">
        <v>145</v>
      </c>
      <c r="F1099" s="79">
        <f t="shared" si="67"/>
        <v>1</v>
      </c>
      <c r="G1099" s="415">
        <v>1</v>
      </c>
    </row>
    <row r="1100" spans="1:7" ht="13.5" customHeight="1">
      <c r="A1100" s="224">
        <f t="shared" si="66"/>
        <v>16799</v>
      </c>
      <c r="B1100" s="226" t="s">
        <v>570</v>
      </c>
      <c r="C1100" s="386"/>
      <c r="D1100" s="386"/>
      <c r="E1100" s="79" t="s">
        <v>145</v>
      </c>
      <c r="F1100" s="79">
        <f t="shared" si="67"/>
        <v>1</v>
      </c>
      <c r="G1100" s="415">
        <v>1</v>
      </c>
    </row>
    <row r="1101" spans="1:7" ht="13.5" customHeight="1">
      <c r="A1101" s="224">
        <f t="shared" si="66"/>
        <v>16800</v>
      </c>
      <c r="B1101" s="226" t="s">
        <v>571</v>
      </c>
      <c r="C1101" s="386"/>
      <c r="D1101" s="386"/>
      <c r="E1101" s="79" t="s">
        <v>145</v>
      </c>
      <c r="F1101" s="79">
        <f t="shared" si="67"/>
        <v>1</v>
      </c>
      <c r="G1101" s="415">
        <v>1</v>
      </c>
    </row>
    <row r="1102" spans="1:7" ht="13.5" customHeight="1">
      <c r="A1102" s="224">
        <f t="shared" si="66"/>
        <v>16801</v>
      </c>
      <c r="B1102" s="226" t="s">
        <v>572</v>
      </c>
      <c r="C1102" s="386"/>
      <c r="D1102" s="386"/>
      <c r="E1102" s="79" t="s">
        <v>145</v>
      </c>
      <c r="F1102" s="79">
        <f t="shared" si="67"/>
        <v>1</v>
      </c>
      <c r="G1102" s="415">
        <v>1</v>
      </c>
    </row>
    <row r="1103" spans="1:7" ht="13.5" customHeight="1">
      <c r="A1103" s="224">
        <f t="shared" si="66"/>
        <v>16802</v>
      </c>
      <c r="B1103" s="226"/>
      <c r="C1103" s="386"/>
      <c r="D1103" s="386"/>
      <c r="E1103" s="79" t="s">
        <v>145</v>
      </c>
      <c r="F1103" s="79">
        <f t="shared" si="67"/>
        <v>1</v>
      </c>
      <c r="G1103" s="415">
        <v>1</v>
      </c>
    </row>
    <row r="1104" spans="1:7" ht="13.5" customHeight="1" thickBot="1">
      <c r="A1104" s="224">
        <f t="shared" si="66"/>
        <v>16803</v>
      </c>
      <c r="B1104" s="227"/>
      <c r="C1104" s="181"/>
      <c r="D1104" s="181"/>
      <c r="E1104" s="182" t="s">
        <v>145</v>
      </c>
      <c r="F1104" s="182">
        <f t="shared" si="67"/>
        <v>1</v>
      </c>
      <c r="G1104" s="416">
        <v>1</v>
      </c>
    </row>
    <row r="1105" spans="1:7" ht="13.5" customHeight="1">
      <c r="A1105" s="224">
        <f t="shared" si="66"/>
        <v>16804</v>
      </c>
      <c r="B1105" s="225" t="s">
        <v>573</v>
      </c>
      <c r="C1105" s="178"/>
      <c r="D1105" s="178"/>
      <c r="E1105" s="172" t="s">
        <v>145</v>
      </c>
      <c r="F1105" s="172">
        <f t="shared" si="67"/>
        <v>1</v>
      </c>
      <c r="G1105" s="414">
        <v>1</v>
      </c>
    </row>
    <row r="1106" spans="1:7" ht="13.5" customHeight="1">
      <c r="A1106" s="224">
        <f t="shared" si="66"/>
        <v>16805</v>
      </c>
      <c r="B1106" s="226" t="s">
        <v>574</v>
      </c>
      <c r="C1106" s="386"/>
      <c r="D1106" s="386"/>
      <c r="E1106" s="79" t="s">
        <v>145</v>
      </c>
      <c r="F1106" s="79">
        <f t="shared" si="67"/>
        <v>1</v>
      </c>
      <c r="G1106" s="415">
        <v>1</v>
      </c>
    </row>
    <row r="1107" spans="1:7" ht="13.5" customHeight="1">
      <c r="A1107" s="224">
        <f t="shared" si="66"/>
        <v>16806</v>
      </c>
      <c r="B1107" s="226" t="s">
        <v>575</v>
      </c>
      <c r="C1107" s="386"/>
      <c r="D1107" s="386"/>
      <c r="E1107" s="79" t="s">
        <v>145</v>
      </c>
      <c r="F1107" s="79">
        <f t="shared" si="67"/>
        <v>1</v>
      </c>
      <c r="G1107" s="415">
        <v>1</v>
      </c>
    </row>
    <row r="1108" spans="1:7" ht="13.5" customHeight="1">
      <c r="A1108" s="224">
        <f t="shared" si="66"/>
        <v>16807</v>
      </c>
      <c r="B1108" s="226" t="s">
        <v>576</v>
      </c>
      <c r="C1108" s="386"/>
      <c r="D1108" s="386"/>
      <c r="E1108" s="79" t="s">
        <v>145</v>
      </c>
      <c r="F1108" s="79">
        <f t="shared" si="67"/>
        <v>1</v>
      </c>
      <c r="G1108" s="415">
        <v>1</v>
      </c>
    </row>
    <row r="1109" spans="1:7" ht="13.5" customHeight="1">
      <c r="A1109" s="224">
        <f t="shared" si="66"/>
        <v>16808</v>
      </c>
      <c r="B1109" s="226" t="s">
        <v>577</v>
      </c>
      <c r="C1109" s="386"/>
      <c r="D1109" s="386"/>
      <c r="E1109" s="79" t="s">
        <v>145</v>
      </c>
      <c r="F1109" s="79">
        <f t="shared" si="67"/>
        <v>1</v>
      </c>
      <c r="G1109" s="415">
        <v>1</v>
      </c>
    </row>
    <row r="1110" spans="1:7" ht="13.5" customHeight="1">
      <c r="A1110" s="224">
        <f t="shared" si="66"/>
        <v>16809</v>
      </c>
      <c r="B1110" s="226" t="s">
        <v>578</v>
      </c>
      <c r="C1110" s="386"/>
      <c r="D1110" s="386"/>
      <c r="E1110" s="79" t="s">
        <v>145</v>
      </c>
      <c r="F1110" s="79">
        <f t="shared" si="67"/>
        <v>1</v>
      </c>
      <c r="G1110" s="415">
        <v>1</v>
      </c>
    </row>
    <row r="1111" spans="1:7" ht="13.5" customHeight="1">
      <c r="A1111" s="224">
        <f t="shared" si="66"/>
        <v>16810</v>
      </c>
      <c r="B1111" s="226"/>
      <c r="C1111" s="386"/>
      <c r="D1111" s="386"/>
      <c r="E1111" s="79" t="s">
        <v>145</v>
      </c>
      <c r="F1111" s="79">
        <f t="shared" si="67"/>
        <v>1</v>
      </c>
      <c r="G1111" s="415">
        <v>1</v>
      </c>
    </row>
    <row r="1112" spans="1:7" ht="13.5" customHeight="1" thickBot="1">
      <c r="A1112" s="224">
        <f t="shared" si="66"/>
        <v>16811</v>
      </c>
      <c r="B1112" s="227"/>
      <c r="C1112" s="181"/>
      <c r="D1112" s="181"/>
      <c r="E1112" s="182" t="s">
        <v>145</v>
      </c>
      <c r="F1112" s="182">
        <f t="shared" si="67"/>
        <v>1</v>
      </c>
      <c r="G1112" s="416">
        <v>1</v>
      </c>
    </row>
    <row r="1113" spans="1:7" ht="13.5" customHeight="1">
      <c r="A1113" s="224">
        <f t="shared" si="66"/>
        <v>16812</v>
      </c>
      <c r="B1113" s="225" t="s">
        <v>579</v>
      </c>
      <c r="C1113" s="178"/>
      <c r="D1113" s="178"/>
      <c r="E1113" s="172" t="s">
        <v>78</v>
      </c>
      <c r="F1113" s="172">
        <f t="shared" si="67"/>
        <v>2</v>
      </c>
      <c r="G1113" s="414">
        <v>1</v>
      </c>
    </row>
    <row r="1114" spans="1:7" ht="15" customHeight="1">
      <c r="A1114" s="224">
        <f t="shared" si="66"/>
        <v>16814</v>
      </c>
      <c r="B1114" s="226" t="s">
        <v>580</v>
      </c>
      <c r="C1114" s="386"/>
      <c r="D1114" s="386"/>
      <c r="E1114" s="79" t="s">
        <v>78</v>
      </c>
      <c r="F1114" s="79">
        <f t="shared" si="67"/>
        <v>2</v>
      </c>
      <c r="G1114" s="415">
        <v>1</v>
      </c>
    </row>
    <row r="1115" spans="1:7" ht="15" customHeight="1">
      <c r="A1115" s="224">
        <f t="shared" si="66"/>
        <v>16816</v>
      </c>
      <c r="B1115" s="226" t="s">
        <v>581</v>
      </c>
      <c r="C1115" s="386"/>
      <c r="D1115" s="386"/>
      <c r="E1115" s="79" t="s">
        <v>78</v>
      </c>
      <c r="F1115" s="79">
        <f t="shared" si="67"/>
        <v>2</v>
      </c>
      <c r="G1115" s="415">
        <v>1</v>
      </c>
    </row>
    <row r="1116" spans="1:7" ht="13.5" customHeight="1">
      <c r="A1116" s="224">
        <f t="shared" si="66"/>
        <v>16818</v>
      </c>
      <c r="B1116" s="226" t="s">
        <v>582</v>
      </c>
      <c r="C1116" s="386"/>
      <c r="D1116" s="386"/>
      <c r="E1116" s="79" t="s">
        <v>78</v>
      </c>
      <c r="F1116" s="79">
        <f t="shared" si="67"/>
        <v>2</v>
      </c>
      <c r="G1116" s="415">
        <v>1</v>
      </c>
    </row>
    <row r="1117" spans="1:7" ht="13.5" customHeight="1">
      <c r="A1117" s="224">
        <f t="shared" si="66"/>
        <v>16820</v>
      </c>
      <c r="B1117" s="226" t="s">
        <v>583</v>
      </c>
      <c r="C1117" s="386"/>
      <c r="D1117" s="386"/>
      <c r="E1117" s="79" t="s">
        <v>78</v>
      </c>
      <c r="F1117" s="79">
        <f t="shared" si="67"/>
        <v>2</v>
      </c>
      <c r="G1117" s="415">
        <v>1</v>
      </c>
    </row>
    <row r="1118" spans="1:7" ht="13.5" customHeight="1">
      <c r="A1118" s="224">
        <f t="shared" si="66"/>
        <v>16822</v>
      </c>
      <c r="B1118" s="226" t="s">
        <v>584</v>
      </c>
      <c r="C1118" s="386"/>
      <c r="D1118" s="386"/>
      <c r="E1118" s="79" t="s">
        <v>78</v>
      </c>
      <c r="F1118" s="79">
        <f t="shared" si="67"/>
        <v>2</v>
      </c>
      <c r="G1118" s="415">
        <v>1</v>
      </c>
    </row>
    <row r="1119" spans="1:7" ht="13.5" customHeight="1">
      <c r="A1119" s="224">
        <f t="shared" si="66"/>
        <v>16824</v>
      </c>
      <c r="B1119" s="226" t="s">
        <v>585</v>
      </c>
      <c r="C1119" s="386"/>
      <c r="D1119" s="386"/>
      <c r="E1119" s="79" t="s">
        <v>78</v>
      </c>
      <c r="F1119" s="79">
        <f t="shared" si="67"/>
        <v>2</v>
      </c>
      <c r="G1119" s="415">
        <v>1</v>
      </c>
    </row>
    <row r="1120" spans="1:7" ht="13.5" customHeight="1" thickBot="1">
      <c r="A1120" s="224">
        <f t="shared" si="66"/>
        <v>16826</v>
      </c>
      <c r="B1120" s="227" t="s">
        <v>586</v>
      </c>
      <c r="C1120" s="181"/>
      <c r="D1120" s="181"/>
      <c r="E1120" s="182" t="s">
        <v>78</v>
      </c>
      <c r="F1120" s="182">
        <f t="shared" si="67"/>
        <v>2</v>
      </c>
      <c r="G1120" s="416">
        <v>1</v>
      </c>
    </row>
    <row r="1121" spans="1:7" ht="13.5" customHeight="1">
      <c r="A1121" s="224">
        <f t="shared" si="66"/>
        <v>16828</v>
      </c>
      <c r="B1121" s="225" t="s">
        <v>587</v>
      </c>
      <c r="C1121" s="178"/>
      <c r="D1121" s="178"/>
      <c r="E1121" s="172" t="s">
        <v>145</v>
      </c>
      <c r="F1121" s="172">
        <f t="shared" si="67"/>
        <v>1</v>
      </c>
      <c r="G1121" s="414">
        <v>1</v>
      </c>
    </row>
    <row r="1122" spans="1:7" ht="13.5" customHeight="1">
      <c r="A1122" s="224">
        <f t="shared" si="66"/>
        <v>16829</v>
      </c>
      <c r="B1122" s="226" t="s">
        <v>588</v>
      </c>
      <c r="C1122" s="386"/>
      <c r="D1122" s="386"/>
      <c r="E1122" s="79" t="s">
        <v>145</v>
      </c>
      <c r="F1122" s="79">
        <f t="shared" si="67"/>
        <v>1</v>
      </c>
      <c r="G1122" s="415">
        <v>1</v>
      </c>
    </row>
    <row r="1123" spans="1:7" ht="13.5" customHeight="1">
      <c r="A1123" s="224">
        <f t="shared" si="66"/>
        <v>16830</v>
      </c>
      <c r="B1123" s="226" t="s">
        <v>589</v>
      </c>
      <c r="C1123" s="386"/>
      <c r="D1123" s="386"/>
      <c r="E1123" s="79" t="s">
        <v>145</v>
      </c>
      <c r="F1123" s="79">
        <f t="shared" si="67"/>
        <v>1</v>
      </c>
      <c r="G1123" s="415">
        <v>1</v>
      </c>
    </row>
    <row r="1124" spans="1:7" ht="13.5" customHeight="1" thickBot="1">
      <c r="A1124" s="224">
        <f t="shared" si="66"/>
        <v>16831</v>
      </c>
      <c r="B1124" s="227" t="s">
        <v>590</v>
      </c>
      <c r="C1124" s="181"/>
      <c r="D1124" s="181"/>
      <c r="E1124" s="182" t="s">
        <v>145</v>
      </c>
      <c r="F1124" s="182">
        <f t="shared" si="67"/>
        <v>1</v>
      </c>
      <c r="G1124" s="416">
        <v>1</v>
      </c>
    </row>
    <row r="1125" spans="1:7" ht="13.5" customHeight="1">
      <c r="A1125" s="224">
        <f t="shared" si="66"/>
        <v>16832</v>
      </c>
      <c r="B1125" s="225" t="s">
        <v>591</v>
      </c>
      <c r="C1125" s="178"/>
      <c r="D1125" s="178"/>
      <c r="E1125" s="172" t="s">
        <v>145</v>
      </c>
      <c r="F1125" s="172">
        <f t="shared" si="67"/>
        <v>1</v>
      </c>
      <c r="G1125" s="414">
        <v>1</v>
      </c>
    </row>
    <row r="1126" spans="1:7" ht="13.5" customHeight="1">
      <c r="A1126" s="224">
        <f t="shared" si="66"/>
        <v>16833</v>
      </c>
      <c r="B1126" s="226" t="s">
        <v>591</v>
      </c>
      <c r="C1126" s="386"/>
      <c r="D1126" s="386"/>
      <c r="E1126" s="79" t="s">
        <v>145</v>
      </c>
      <c r="F1126" s="79">
        <f t="shared" si="67"/>
        <v>1</v>
      </c>
      <c r="G1126" s="415">
        <v>1</v>
      </c>
    </row>
    <row r="1127" spans="1:7" ht="13.5" customHeight="1">
      <c r="A1127" s="224">
        <f t="shared" ref="A1127:A1190" si="68">A1126+(F1126*G1126)</f>
        <v>16834</v>
      </c>
      <c r="B1127" s="226" t="s">
        <v>592</v>
      </c>
      <c r="C1127" s="386"/>
      <c r="D1127" s="386"/>
      <c r="E1127" s="79" t="s">
        <v>78</v>
      </c>
      <c r="F1127" s="79">
        <f t="shared" si="67"/>
        <v>2</v>
      </c>
      <c r="G1127" s="415">
        <v>1</v>
      </c>
    </row>
    <row r="1128" spans="1:7" ht="13.5" customHeight="1">
      <c r="A1128" s="224">
        <f t="shared" si="68"/>
        <v>16836</v>
      </c>
      <c r="B1128" s="226" t="s">
        <v>593</v>
      </c>
      <c r="C1128" s="386"/>
      <c r="D1128" s="386"/>
      <c r="E1128" s="79" t="s">
        <v>78</v>
      </c>
      <c r="F1128" s="79">
        <f t="shared" si="67"/>
        <v>2</v>
      </c>
      <c r="G1128" s="415">
        <v>1</v>
      </c>
    </row>
    <row r="1129" spans="1:7" ht="13.5" customHeight="1">
      <c r="A1129" s="224">
        <f t="shared" si="68"/>
        <v>16838</v>
      </c>
      <c r="B1129" s="226" t="s">
        <v>594</v>
      </c>
      <c r="C1129" s="386"/>
      <c r="D1129" s="386"/>
      <c r="E1129" s="79" t="s">
        <v>78</v>
      </c>
      <c r="F1129" s="79">
        <f t="shared" si="67"/>
        <v>2</v>
      </c>
      <c r="G1129" s="415">
        <v>1</v>
      </c>
    </row>
    <row r="1130" spans="1:7" ht="13.5" customHeight="1" thickBot="1">
      <c r="A1130" s="224">
        <f t="shared" si="68"/>
        <v>16840</v>
      </c>
      <c r="B1130" s="227" t="s">
        <v>595</v>
      </c>
      <c r="C1130" s="181"/>
      <c r="D1130" s="181"/>
      <c r="E1130" s="182" t="s">
        <v>78</v>
      </c>
      <c r="F1130" s="182">
        <f>IF(OR(E1130="U16", E1130="S16"),1,IF(E1130="TS",6,2))</f>
        <v>2</v>
      </c>
      <c r="G1130" s="416">
        <v>1</v>
      </c>
    </row>
    <row r="1131" spans="1:7" ht="13.5" customHeight="1" thickBot="1">
      <c r="A1131" s="98">
        <f t="shared" si="68"/>
        <v>16842</v>
      </c>
      <c r="B1131" s="228"/>
      <c r="C1131" s="229"/>
      <c r="D1131" s="229"/>
      <c r="E1131" s="230" t="s">
        <v>145</v>
      </c>
      <c r="F1131" s="230">
        <f>IF(OR(E1131="U16", E1131="S16"),1,IF(E1131="TS",6,2))</f>
        <v>1</v>
      </c>
      <c r="G1131" s="231">
        <v>8</v>
      </c>
    </row>
    <row r="1132" spans="1:7" ht="13.5" customHeight="1">
      <c r="A1132" s="503" t="s">
        <v>721</v>
      </c>
      <c r="B1132" s="504"/>
      <c r="C1132" s="504"/>
      <c r="D1132" s="504"/>
      <c r="E1132" s="504"/>
      <c r="F1132" s="504"/>
      <c r="G1132" s="505"/>
    </row>
    <row r="1133" spans="1:7" ht="13.5" customHeight="1">
      <c r="A1133" s="96">
        <f>A1131+(F1131*G1131)</f>
        <v>16850</v>
      </c>
      <c r="B1133" s="69" t="s">
        <v>479</v>
      </c>
      <c r="C1133" s="386"/>
      <c r="D1133" s="386"/>
      <c r="E1133" s="79" t="s">
        <v>145</v>
      </c>
      <c r="F1133" s="79">
        <f t="shared" ref="F1133:F1196" si="69">IF(OR(E1133="U16", E1133="S16"),1,IF(E1133="TS",6,2))</f>
        <v>1</v>
      </c>
      <c r="G1133" s="415">
        <v>1</v>
      </c>
    </row>
    <row r="1134" spans="1:7" ht="13.5" customHeight="1">
      <c r="A1134" s="96">
        <f t="shared" si="68"/>
        <v>16851</v>
      </c>
      <c r="B1134" s="69" t="s">
        <v>41</v>
      </c>
      <c r="C1134" s="386"/>
      <c r="D1134" s="386"/>
      <c r="E1134" s="79" t="s">
        <v>145</v>
      </c>
      <c r="F1134" s="79">
        <f t="shared" si="69"/>
        <v>1</v>
      </c>
      <c r="G1134" s="415">
        <v>1</v>
      </c>
    </row>
    <row r="1135" spans="1:7" ht="13.5" customHeight="1">
      <c r="A1135" s="96">
        <f t="shared" si="68"/>
        <v>16852</v>
      </c>
      <c r="B1135" s="69" t="s">
        <v>479</v>
      </c>
      <c r="C1135" s="386"/>
      <c r="D1135" s="386"/>
      <c r="E1135" s="79" t="s">
        <v>776</v>
      </c>
      <c r="F1135" s="79">
        <v>1</v>
      </c>
      <c r="G1135" s="415">
        <v>2</v>
      </c>
    </row>
    <row r="1136" spans="1:7" ht="13.5" customHeight="1">
      <c r="A1136" s="96">
        <f t="shared" si="68"/>
        <v>16854</v>
      </c>
      <c r="B1136" s="69" t="s">
        <v>537</v>
      </c>
      <c r="C1136" s="386"/>
      <c r="D1136" s="386"/>
      <c r="E1136" s="79" t="s">
        <v>145</v>
      </c>
      <c r="F1136" s="79">
        <f t="shared" si="69"/>
        <v>1</v>
      </c>
      <c r="G1136" s="415">
        <v>1</v>
      </c>
    </row>
    <row r="1137" spans="1:7" ht="13.5" customHeight="1">
      <c r="A1137" s="96">
        <f t="shared" si="68"/>
        <v>16855</v>
      </c>
      <c r="B1137" s="69" t="s">
        <v>538</v>
      </c>
      <c r="C1137" s="386"/>
      <c r="D1137" s="386"/>
      <c r="E1137" s="79" t="s">
        <v>145</v>
      </c>
      <c r="F1137" s="79">
        <f t="shared" si="69"/>
        <v>1</v>
      </c>
      <c r="G1137" s="415">
        <v>1</v>
      </c>
    </row>
    <row r="1138" spans="1:7" ht="13.5" customHeight="1">
      <c r="A1138" s="96">
        <f t="shared" si="68"/>
        <v>16856</v>
      </c>
      <c r="B1138" s="69" t="s">
        <v>539</v>
      </c>
      <c r="C1138" s="386"/>
      <c r="D1138" s="386"/>
      <c r="E1138" s="79" t="s">
        <v>145</v>
      </c>
      <c r="F1138" s="79">
        <f t="shared" si="69"/>
        <v>1</v>
      </c>
      <c r="G1138" s="415">
        <v>1</v>
      </c>
    </row>
    <row r="1139" spans="1:7" ht="13.5" customHeight="1">
      <c r="A1139" s="96">
        <f t="shared" si="68"/>
        <v>16857</v>
      </c>
      <c r="B1139" s="69" t="s">
        <v>540</v>
      </c>
      <c r="C1139" s="386"/>
      <c r="D1139" s="386"/>
      <c r="E1139" s="79" t="s">
        <v>145</v>
      </c>
      <c r="F1139" s="79">
        <f t="shared" si="69"/>
        <v>1</v>
      </c>
      <c r="G1139" s="415">
        <v>1</v>
      </c>
    </row>
    <row r="1140" spans="1:7" ht="13.5" customHeight="1">
      <c r="A1140" s="96">
        <f t="shared" si="68"/>
        <v>16858</v>
      </c>
      <c r="B1140" s="69" t="s">
        <v>541</v>
      </c>
      <c r="C1140" s="386"/>
      <c r="D1140" s="386"/>
      <c r="E1140" s="79" t="s">
        <v>145</v>
      </c>
      <c r="F1140" s="79">
        <f t="shared" si="69"/>
        <v>1</v>
      </c>
      <c r="G1140" s="415">
        <v>1</v>
      </c>
    </row>
    <row r="1141" spans="1:7" ht="13.5" customHeight="1">
      <c r="A1141" s="96">
        <f t="shared" si="68"/>
        <v>16859</v>
      </c>
      <c r="B1141" s="69" t="s">
        <v>542</v>
      </c>
      <c r="C1141" s="386"/>
      <c r="D1141" s="386"/>
      <c r="E1141" s="79" t="s">
        <v>145</v>
      </c>
      <c r="F1141" s="79">
        <f t="shared" si="69"/>
        <v>1</v>
      </c>
      <c r="G1141" s="415">
        <v>1</v>
      </c>
    </row>
    <row r="1142" spans="1:7" ht="13.5" customHeight="1">
      <c r="A1142" s="96">
        <f t="shared" si="68"/>
        <v>16860</v>
      </c>
      <c r="B1142" s="69" t="s">
        <v>543</v>
      </c>
      <c r="C1142" s="386"/>
      <c r="D1142" s="386"/>
      <c r="E1142" s="79" t="s">
        <v>145</v>
      </c>
      <c r="F1142" s="79">
        <f t="shared" si="69"/>
        <v>1</v>
      </c>
      <c r="G1142" s="415">
        <v>1</v>
      </c>
    </row>
    <row r="1143" spans="1:7" ht="13.5" customHeight="1">
      <c r="A1143" s="96">
        <f t="shared" si="68"/>
        <v>16861</v>
      </c>
      <c r="B1143" s="69" t="s">
        <v>544</v>
      </c>
      <c r="C1143" s="386"/>
      <c r="D1143" s="386"/>
      <c r="E1143" s="79" t="s">
        <v>145</v>
      </c>
      <c r="F1143" s="79">
        <f t="shared" si="69"/>
        <v>1</v>
      </c>
      <c r="G1143" s="415">
        <v>1</v>
      </c>
    </row>
    <row r="1144" spans="1:7" ht="13.5" customHeight="1">
      <c r="A1144" s="96">
        <f t="shared" si="68"/>
        <v>16862</v>
      </c>
      <c r="B1144" s="69" t="s">
        <v>545</v>
      </c>
      <c r="C1144" s="386"/>
      <c r="D1144" s="386"/>
      <c r="E1144" s="79" t="s">
        <v>145</v>
      </c>
      <c r="F1144" s="79">
        <f t="shared" si="69"/>
        <v>1</v>
      </c>
      <c r="G1144" s="415">
        <v>1</v>
      </c>
    </row>
    <row r="1145" spans="1:7" ht="13.5" customHeight="1">
      <c r="A1145" s="96">
        <f t="shared" si="68"/>
        <v>16863</v>
      </c>
      <c r="B1145" s="69" t="s">
        <v>546</v>
      </c>
      <c r="C1145" s="386"/>
      <c r="D1145" s="386"/>
      <c r="E1145" s="79" t="s">
        <v>145</v>
      </c>
      <c r="F1145" s="79">
        <f t="shared" si="69"/>
        <v>1</v>
      </c>
      <c r="G1145" s="415">
        <v>1</v>
      </c>
    </row>
    <row r="1146" spans="1:7" ht="13.5" customHeight="1">
      <c r="A1146" s="96">
        <f t="shared" si="68"/>
        <v>16864</v>
      </c>
      <c r="B1146" s="69" t="s">
        <v>547</v>
      </c>
      <c r="C1146" s="386"/>
      <c r="D1146" s="386"/>
      <c r="E1146" s="79" t="s">
        <v>145</v>
      </c>
      <c r="F1146" s="79">
        <f t="shared" si="69"/>
        <v>1</v>
      </c>
      <c r="G1146" s="415">
        <v>1</v>
      </c>
    </row>
    <row r="1147" spans="1:7" ht="13.5" customHeight="1">
      <c r="A1147" s="96">
        <f t="shared" si="68"/>
        <v>16865</v>
      </c>
      <c r="B1147" s="69" t="s">
        <v>548</v>
      </c>
      <c r="C1147" s="386"/>
      <c r="D1147" s="386"/>
      <c r="E1147" s="79" t="s">
        <v>145</v>
      </c>
      <c r="F1147" s="79">
        <f t="shared" si="69"/>
        <v>1</v>
      </c>
      <c r="G1147" s="415">
        <v>1</v>
      </c>
    </row>
    <row r="1148" spans="1:7" ht="13.5" customHeight="1">
      <c r="A1148" s="96">
        <f t="shared" si="68"/>
        <v>16866</v>
      </c>
      <c r="B1148" s="69" t="s">
        <v>549</v>
      </c>
      <c r="C1148" s="386"/>
      <c r="D1148" s="386"/>
      <c r="E1148" s="79" t="s">
        <v>145</v>
      </c>
      <c r="F1148" s="79">
        <f t="shared" si="69"/>
        <v>1</v>
      </c>
      <c r="G1148" s="415">
        <v>1</v>
      </c>
    </row>
    <row r="1149" spans="1:7" ht="13.5" customHeight="1">
      <c r="A1149" s="96">
        <f t="shared" si="68"/>
        <v>16867</v>
      </c>
      <c r="B1149" s="69" t="s">
        <v>550</v>
      </c>
      <c r="C1149" s="386"/>
      <c r="D1149" s="386"/>
      <c r="E1149" s="79" t="s">
        <v>145</v>
      </c>
      <c r="F1149" s="79">
        <f t="shared" si="69"/>
        <v>1</v>
      </c>
      <c r="G1149" s="415">
        <v>1</v>
      </c>
    </row>
    <row r="1150" spans="1:7" ht="13.5" customHeight="1">
      <c r="A1150" s="96">
        <f t="shared" si="68"/>
        <v>16868</v>
      </c>
      <c r="B1150" s="69" t="s">
        <v>551</v>
      </c>
      <c r="C1150" s="386"/>
      <c r="D1150" s="386"/>
      <c r="E1150" s="79" t="s">
        <v>145</v>
      </c>
      <c r="F1150" s="79">
        <f t="shared" si="69"/>
        <v>1</v>
      </c>
      <c r="G1150" s="415">
        <v>1</v>
      </c>
    </row>
    <row r="1151" spans="1:7" ht="13.5" customHeight="1">
      <c r="A1151" s="96">
        <f t="shared" si="68"/>
        <v>16869</v>
      </c>
      <c r="B1151" s="69" t="s">
        <v>552</v>
      </c>
      <c r="C1151" s="386"/>
      <c r="D1151" s="386"/>
      <c r="E1151" s="79" t="s">
        <v>145</v>
      </c>
      <c r="F1151" s="79">
        <f t="shared" si="69"/>
        <v>1</v>
      </c>
      <c r="G1151" s="415">
        <v>1</v>
      </c>
    </row>
    <row r="1152" spans="1:7" ht="13.5" customHeight="1">
      <c r="A1152" s="96">
        <f t="shared" si="68"/>
        <v>16870</v>
      </c>
      <c r="B1152" s="69" t="s">
        <v>553</v>
      </c>
      <c r="C1152" s="386"/>
      <c r="D1152" s="386"/>
      <c r="E1152" s="79" t="s">
        <v>145</v>
      </c>
      <c r="F1152" s="79">
        <f t="shared" si="69"/>
        <v>1</v>
      </c>
      <c r="G1152" s="415">
        <v>1</v>
      </c>
    </row>
    <row r="1153" spans="1:7" ht="13.5" customHeight="1">
      <c r="A1153" s="96">
        <f t="shared" si="68"/>
        <v>16871</v>
      </c>
      <c r="B1153" s="69" t="s">
        <v>554</v>
      </c>
      <c r="C1153" s="386"/>
      <c r="D1153" s="386"/>
      <c r="E1153" s="79" t="s">
        <v>145</v>
      </c>
      <c r="F1153" s="79">
        <f t="shared" si="69"/>
        <v>1</v>
      </c>
      <c r="G1153" s="415">
        <v>1</v>
      </c>
    </row>
    <row r="1154" spans="1:7" ht="12.75" customHeight="1">
      <c r="A1154" s="96">
        <f t="shared" si="68"/>
        <v>16872</v>
      </c>
      <c r="B1154" s="69" t="s">
        <v>555</v>
      </c>
      <c r="C1154" s="386"/>
      <c r="D1154" s="386"/>
      <c r="E1154" s="79" t="s">
        <v>145</v>
      </c>
      <c r="F1154" s="79">
        <f t="shared" si="69"/>
        <v>1</v>
      </c>
      <c r="G1154" s="415">
        <v>1</v>
      </c>
    </row>
    <row r="1155" spans="1:7" ht="13.5" customHeight="1">
      <c r="A1155" s="96">
        <f t="shared" si="68"/>
        <v>16873</v>
      </c>
      <c r="B1155" s="69" t="s">
        <v>556</v>
      </c>
      <c r="C1155" s="386"/>
      <c r="D1155" s="386"/>
      <c r="E1155" s="79" t="s">
        <v>145</v>
      </c>
      <c r="F1155" s="79">
        <f t="shared" si="69"/>
        <v>1</v>
      </c>
      <c r="G1155" s="415">
        <v>1</v>
      </c>
    </row>
    <row r="1156" spans="1:7" ht="13.5" customHeight="1">
      <c r="A1156" s="96">
        <f t="shared" si="68"/>
        <v>16874</v>
      </c>
      <c r="B1156" s="69" t="s">
        <v>557</v>
      </c>
      <c r="C1156" s="386"/>
      <c r="D1156" s="386"/>
      <c r="E1156" s="79" t="s">
        <v>145</v>
      </c>
      <c r="F1156" s="79">
        <f t="shared" si="69"/>
        <v>1</v>
      </c>
      <c r="G1156" s="415">
        <v>1</v>
      </c>
    </row>
    <row r="1157" spans="1:7" ht="13.5" customHeight="1">
      <c r="A1157" s="96">
        <f t="shared" si="68"/>
        <v>16875</v>
      </c>
      <c r="B1157" s="69" t="s">
        <v>558</v>
      </c>
      <c r="C1157" s="386"/>
      <c r="D1157" s="386"/>
      <c r="E1157" s="79" t="s">
        <v>145</v>
      </c>
      <c r="F1157" s="79">
        <f t="shared" si="69"/>
        <v>1</v>
      </c>
      <c r="G1157" s="415">
        <v>1</v>
      </c>
    </row>
    <row r="1158" spans="1:7" ht="13.5" customHeight="1">
      <c r="A1158" s="96">
        <f t="shared" si="68"/>
        <v>16876</v>
      </c>
      <c r="B1158" s="69" t="s">
        <v>559</v>
      </c>
      <c r="C1158" s="386"/>
      <c r="D1158" s="386"/>
      <c r="E1158" s="79" t="s">
        <v>145</v>
      </c>
      <c r="F1158" s="79">
        <f t="shared" si="69"/>
        <v>1</v>
      </c>
      <c r="G1158" s="415">
        <v>1</v>
      </c>
    </row>
    <row r="1159" spans="1:7" ht="13.5" customHeight="1">
      <c r="A1159" s="96">
        <f t="shared" si="68"/>
        <v>16877</v>
      </c>
      <c r="B1159" s="69" t="s">
        <v>560</v>
      </c>
      <c r="C1159" s="386"/>
      <c r="D1159" s="386"/>
      <c r="E1159" s="79" t="s">
        <v>145</v>
      </c>
      <c r="F1159" s="79">
        <f t="shared" si="69"/>
        <v>1</v>
      </c>
      <c r="G1159" s="415">
        <v>1</v>
      </c>
    </row>
    <row r="1160" spans="1:7" ht="13.5" customHeight="1">
      <c r="A1160" s="96">
        <f t="shared" si="68"/>
        <v>16878</v>
      </c>
      <c r="B1160" s="69" t="s">
        <v>561</v>
      </c>
      <c r="C1160" s="386"/>
      <c r="D1160" s="386"/>
      <c r="E1160" s="79" t="s">
        <v>145</v>
      </c>
      <c r="F1160" s="79">
        <f t="shared" si="69"/>
        <v>1</v>
      </c>
      <c r="G1160" s="415">
        <v>1</v>
      </c>
    </row>
    <row r="1161" spans="1:7" ht="13.5" customHeight="1">
      <c r="A1161" s="96">
        <f t="shared" si="68"/>
        <v>16879</v>
      </c>
      <c r="B1161" s="69" t="s">
        <v>562</v>
      </c>
      <c r="C1161" s="386"/>
      <c r="D1161" s="386"/>
      <c r="E1161" s="79" t="s">
        <v>145</v>
      </c>
      <c r="F1161" s="79">
        <f t="shared" si="69"/>
        <v>1</v>
      </c>
      <c r="G1161" s="415">
        <v>1</v>
      </c>
    </row>
    <row r="1162" spans="1:7" ht="13.5" customHeight="1">
      <c r="A1162" s="96">
        <f t="shared" si="68"/>
        <v>16880</v>
      </c>
      <c r="B1162" s="69" t="s">
        <v>563</v>
      </c>
      <c r="C1162" s="386"/>
      <c r="D1162" s="386"/>
      <c r="E1162" s="79" t="s">
        <v>145</v>
      </c>
      <c r="F1162" s="79">
        <f t="shared" si="69"/>
        <v>1</v>
      </c>
      <c r="G1162" s="415">
        <v>1</v>
      </c>
    </row>
    <row r="1163" spans="1:7" ht="13.5" customHeight="1">
      <c r="A1163" s="96">
        <f t="shared" si="68"/>
        <v>16881</v>
      </c>
      <c r="B1163" s="69" t="s">
        <v>564</v>
      </c>
      <c r="C1163" s="386"/>
      <c r="D1163" s="386"/>
      <c r="E1163" s="79" t="s">
        <v>145</v>
      </c>
      <c r="F1163" s="79">
        <f t="shared" si="69"/>
        <v>1</v>
      </c>
      <c r="G1163" s="415">
        <v>1</v>
      </c>
    </row>
    <row r="1164" spans="1:7" ht="13.5" customHeight="1">
      <c r="A1164" s="96">
        <f t="shared" si="68"/>
        <v>16882</v>
      </c>
      <c r="B1164" s="69" t="s">
        <v>565</v>
      </c>
      <c r="C1164" s="386"/>
      <c r="D1164" s="386"/>
      <c r="E1164" s="79" t="s">
        <v>145</v>
      </c>
      <c r="F1164" s="79">
        <f t="shared" si="69"/>
        <v>1</v>
      </c>
      <c r="G1164" s="415">
        <v>1</v>
      </c>
    </row>
    <row r="1165" spans="1:7" ht="14.25" customHeight="1">
      <c r="A1165" s="96">
        <f t="shared" si="68"/>
        <v>16883</v>
      </c>
      <c r="B1165" s="69" t="s">
        <v>566</v>
      </c>
      <c r="C1165" s="386"/>
      <c r="D1165" s="386"/>
      <c r="E1165" s="79" t="s">
        <v>145</v>
      </c>
      <c r="F1165" s="79">
        <f t="shared" si="69"/>
        <v>1</v>
      </c>
      <c r="G1165" s="415">
        <v>1</v>
      </c>
    </row>
    <row r="1166" spans="1:7" ht="15" customHeight="1">
      <c r="A1166" s="96">
        <f t="shared" si="68"/>
        <v>16884</v>
      </c>
      <c r="B1166" s="69"/>
      <c r="C1166" s="386"/>
      <c r="D1166" s="386"/>
      <c r="E1166" s="79" t="s">
        <v>145</v>
      </c>
      <c r="F1166" s="79">
        <f t="shared" si="69"/>
        <v>1</v>
      </c>
      <c r="G1166" s="415">
        <v>1</v>
      </c>
    </row>
    <row r="1167" spans="1:7" ht="13.5" customHeight="1">
      <c r="A1167" s="96">
        <f t="shared" si="68"/>
        <v>16885</v>
      </c>
      <c r="B1167" s="69"/>
      <c r="C1167" s="386"/>
      <c r="D1167" s="386"/>
      <c r="E1167" s="79" t="s">
        <v>145</v>
      </c>
      <c r="F1167" s="79">
        <f t="shared" si="69"/>
        <v>1</v>
      </c>
      <c r="G1167" s="415">
        <v>1</v>
      </c>
    </row>
    <row r="1168" spans="1:7" ht="13.5" customHeight="1">
      <c r="A1168" s="96">
        <f t="shared" si="68"/>
        <v>16886</v>
      </c>
      <c r="B1168" s="69" t="s">
        <v>567</v>
      </c>
      <c r="C1168" s="386"/>
      <c r="D1168" s="386"/>
      <c r="E1168" s="79" t="s">
        <v>145</v>
      </c>
      <c r="F1168" s="79">
        <f t="shared" si="69"/>
        <v>1</v>
      </c>
      <c r="G1168" s="415">
        <v>1</v>
      </c>
    </row>
    <row r="1169" spans="1:7" ht="13.5" customHeight="1">
      <c r="A1169" s="96">
        <f t="shared" si="68"/>
        <v>16887</v>
      </c>
      <c r="B1169" s="69" t="s">
        <v>568</v>
      </c>
      <c r="C1169" s="386"/>
      <c r="D1169" s="386"/>
      <c r="E1169" s="79" t="s">
        <v>145</v>
      </c>
      <c r="F1169" s="79">
        <f t="shared" si="69"/>
        <v>1</v>
      </c>
      <c r="G1169" s="415">
        <v>1</v>
      </c>
    </row>
    <row r="1170" spans="1:7" ht="13.5" customHeight="1">
      <c r="A1170" s="96">
        <f t="shared" si="68"/>
        <v>16888</v>
      </c>
      <c r="B1170" s="69" t="s">
        <v>569</v>
      </c>
      <c r="C1170" s="386"/>
      <c r="D1170" s="386"/>
      <c r="E1170" s="79" t="s">
        <v>145</v>
      </c>
      <c r="F1170" s="79">
        <f t="shared" si="69"/>
        <v>1</v>
      </c>
      <c r="G1170" s="415">
        <v>1</v>
      </c>
    </row>
    <row r="1171" spans="1:7" ht="13.5" customHeight="1">
      <c r="A1171" s="96">
        <f t="shared" si="68"/>
        <v>16889</v>
      </c>
      <c r="B1171" s="69" t="s">
        <v>570</v>
      </c>
      <c r="C1171" s="386"/>
      <c r="D1171" s="386"/>
      <c r="E1171" s="79" t="s">
        <v>145</v>
      </c>
      <c r="F1171" s="79">
        <f t="shared" si="69"/>
        <v>1</v>
      </c>
      <c r="G1171" s="415">
        <v>1</v>
      </c>
    </row>
    <row r="1172" spans="1:7" ht="13.5" customHeight="1">
      <c r="A1172" s="96">
        <f t="shared" si="68"/>
        <v>16890</v>
      </c>
      <c r="B1172" s="69" t="s">
        <v>571</v>
      </c>
      <c r="C1172" s="386"/>
      <c r="D1172" s="386"/>
      <c r="E1172" s="79" t="s">
        <v>145</v>
      </c>
      <c r="F1172" s="79">
        <f t="shared" si="69"/>
        <v>1</v>
      </c>
      <c r="G1172" s="415">
        <v>1</v>
      </c>
    </row>
    <row r="1173" spans="1:7" ht="13.5" customHeight="1">
      <c r="A1173" s="96">
        <f t="shared" si="68"/>
        <v>16891</v>
      </c>
      <c r="B1173" s="69" t="s">
        <v>572</v>
      </c>
      <c r="C1173" s="386"/>
      <c r="D1173" s="386"/>
      <c r="E1173" s="79" t="s">
        <v>145</v>
      </c>
      <c r="F1173" s="79">
        <f t="shared" si="69"/>
        <v>1</v>
      </c>
      <c r="G1173" s="415">
        <v>1</v>
      </c>
    </row>
    <row r="1174" spans="1:7" ht="13.5" customHeight="1">
      <c r="A1174" s="96">
        <f t="shared" si="68"/>
        <v>16892</v>
      </c>
      <c r="B1174" s="69"/>
      <c r="C1174" s="386"/>
      <c r="D1174" s="386"/>
      <c r="E1174" s="79" t="s">
        <v>145</v>
      </c>
      <c r="F1174" s="79">
        <f t="shared" si="69"/>
        <v>1</v>
      </c>
      <c r="G1174" s="415">
        <v>1</v>
      </c>
    </row>
    <row r="1175" spans="1:7" ht="13.5" customHeight="1">
      <c r="A1175" s="96">
        <f t="shared" si="68"/>
        <v>16893</v>
      </c>
      <c r="B1175" s="69"/>
      <c r="C1175" s="386"/>
      <c r="D1175" s="386"/>
      <c r="E1175" s="79" t="s">
        <v>145</v>
      </c>
      <c r="F1175" s="79">
        <f t="shared" si="69"/>
        <v>1</v>
      </c>
      <c r="G1175" s="415">
        <v>1</v>
      </c>
    </row>
    <row r="1176" spans="1:7" ht="13.5" customHeight="1">
      <c r="A1176" s="96">
        <f t="shared" si="68"/>
        <v>16894</v>
      </c>
      <c r="B1176" s="69" t="s">
        <v>573</v>
      </c>
      <c r="C1176" s="386"/>
      <c r="D1176" s="386"/>
      <c r="E1176" s="79" t="s">
        <v>145</v>
      </c>
      <c r="F1176" s="79">
        <f t="shared" si="69"/>
        <v>1</v>
      </c>
      <c r="G1176" s="415">
        <v>1</v>
      </c>
    </row>
    <row r="1177" spans="1:7" ht="13.5" customHeight="1">
      <c r="A1177" s="96">
        <f t="shared" si="68"/>
        <v>16895</v>
      </c>
      <c r="B1177" s="69" t="s">
        <v>574</v>
      </c>
      <c r="C1177" s="386"/>
      <c r="D1177" s="386"/>
      <c r="E1177" s="79" t="s">
        <v>145</v>
      </c>
      <c r="F1177" s="79">
        <f t="shared" si="69"/>
        <v>1</v>
      </c>
      <c r="G1177" s="415">
        <v>1</v>
      </c>
    </row>
    <row r="1178" spans="1:7" ht="13.5" customHeight="1">
      <c r="A1178" s="96">
        <f t="shared" si="68"/>
        <v>16896</v>
      </c>
      <c r="B1178" s="69" t="s">
        <v>575</v>
      </c>
      <c r="C1178" s="386"/>
      <c r="D1178" s="386"/>
      <c r="E1178" s="79" t="s">
        <v>145</v>
      </c>
      <c r="F1178" s="79">
        <f t="shared" si="69"/>
        <v>1</v>
      </c>
      <c r="G1178" s="415">
        <v>1</v>
      </c>
    </row>
    <row r="1179" spans="1:7" ht="13.5" customHeight="1">
      <c r="A1179" s="96">
        <f t="shared" si="68"/>
        <v>16897</v>
      </c>
      <c r="B1179" s="69" t="s">
        <v>576</v>
      </c>
      <c r="C1179" s="386"/>
      <c r="D1179" s="386"/>
      <c r="E1179" s="79" t="s">
        <v>145</v>
      </c>
      <c r="F1179" s="79">
        <f t="shared" si="69"/>
        <v>1</v>
      </c>
      <c r="G1179" s="415">
        <v>1</v>
      </c>
    </row>
    <row r="1180" spans="1:7" ht="13.5" customHeight="1">
      <c r="A1180" s="96">
        <f t="shared" si="68"/>
        <v>16898</v>
      </c>
      <c r="B1180" s="69" t="s">
        <v>577</v>
      </c>
      <c r="C1180" s="386"/>
      <c r="D1180" s="386"/>
      <c r="E1180" s="79" t="s">
        <v>145</v>
      </c>
      <c r="F1180" s="79">
        <f t="shared" si="69"/>
        <v>1</v>
      </c>
      <c r="G1180" s="415">
        <v>1</v>
      </c>
    </row>
    <row r="1181" spans="1:7" ht="13.5" customHeight="1">
      <c r="A1181" s="96">
        <f t="shared" si="68"/>
        <v>16899</v>
      </c>
      <c r="B1181" s="69" t="s">
        <v>578</v>
      </c>
      <c r="C1181" s="386"/>
      <c r="D1181" s="386"/>
      <c r="E1181" s="79" t="s">
        <v>145</v>
      </c>
      <c r="F1181" s="79">
        <f t="shared" si="69"/>
        <v>1</v>
      </c>
      <c r="G1181" s="415">
        <v>1</v>
      </c>
    </row>
    <row r="1182" spans="1:7" ht="13.5" customHeight="1">
      <c r="A1182" s="96">
        <f t="shared" si="68"/>
        <v>16900</v>
      </c>
      <c r="B1182" s="69"/>
      <c r="C1182" s="386"/>
      <c r="D1182" s="386"/>
      <c r="E1182" s="79" t="s">
        <v>145</v>
      </c>
      <c r="F1182" s="79">
        <f t="shared" si="69"/>
        <v>1</v>
      </c>
      <c r="G1182" s="415">
        <v>1</v>
      </c>
    </row>
    <row r="1183" spans="1:7" ht="13.5" customHeight="1">
      <c r="A1183" s="96">
        <f t="shared" si="68"/>
        <v>16901</v>
      </c>
      <c r="B1183" s="69"/>
      <c r="C1183" s="386"/>
      <c r="D1183" s="386"/>
      <c r="E1183" s="79" t="s">
        <v>145</v>
      </c>
      <c r="F1183" s="79">
        <f t="shared" si="69"/>
        <v>1</v>
      </c>
      <c r="G1183" s="415">
        <v>1</v>
      </c>
    </row>
    <row r="1184" spans="1:7" ht="13.5" customHeight="1">
      <c r="A1184" s="96">
        <f t="shared" si="68"/>
        <v>16902</v>
      </c>
      <c r="B1184" s="69" t="s">
        <v>579</v>
      </c>
      <c r="C1184" s="386"/>
      <c r="D1184" s="386"/>
      <c r="E1184" s="79" t="s">
        <v>78</v>
      </c>
      <c r="F1184" s="79">
        <f t="shared" si="69"/>
        <v>2</v>
      </c>
      <c r="G1184" s="415">
        <v>1</v>
      </c>
    </row>
    <row r="1185" spans="1:7" ht="13.5" customHeight="1">
      <c r="A1185" s="96">
        <f t="shared" si="68"/>
        <v>16904</v>
      </c>
      <c r="B1185" s="69" t="s">
        <v>580</v>
      </c>
      <c r="C1185" s="386"/>
      <c r="D1185" s="386"/>
      <c r="E1185" s="79" t="s">
        <v>78</v>
      </c>
      <c r="F1185" s="79">
        <f t="shared" si="69"/>
        <v>2</v>
      </c>
      <c r="G1185" s="415">
        <v>1</v>
      </c>
    </row>
    <row r="1186" spans="1:7" ht="13.5" customHeight="1">
      <c r="A1186" s="96">
        <f t="shared" si="68"/>
        <v>16906</v>
      </c>
      <c r="B1186" s="69" t="s">
        <v>581</v>
      </c>
      <c r="C1186" s="386"/>
      <c r="D1186" s="386"/>
      <c r="E1186" s="79" t="s">
        <v>78</v>
      </c>
      <c r="F1186" s="79">
        <f t="shared" si="69"/>
        <v>2</v>
      </c>
      <c r="G1186" s="415">
        <v>1</v>
      </c>
    </row>
    <row r="1187" spans="1:7" ht="13.5" customHeight="1">
      <c r="A1187" s="96">
        <f t="shared" si="68"/>
        <v>16908</v>
      </c>
      <c r="B1187" s="69" t="s">
        <v>582</v>
      </c>
      <c r="C1187" s="386"/>
      <c r="D1187" s="386"/>
      <c r="E1187" s="79" t="s">
        <v>78</v>
      </c>
      <c r="F1187" s="79">
        <f t="shared" si="69"/>
        <v>2</v>
      </c>
      <c r="G1187" s="415">
        <v>1</v>
      </c>
    </row>
    <row r="1188" spans="1:7" ht="13.5" customHeight="1">
      <c r="A1188" s="96">
        <f t="shared" si="68"/>
        <v>16910</v>
      </c>
      <c r="B1188" s="69" t="s">
        <v>583</v>
      </c>
      <c r="C1188" s="386"/>
      <c r="D1188" s="386"/>
      <c r="E1188" s="79" t="s">
        <v>78</v>
      </c>
      <c r="F1188" s="79">
        <f t="shared" si="69"/>
        <v>2</v>
      </c>
      <c r="G1188" s="415">
        <v>1</v>
      </c>
    </row>
    <row r="1189" spans="1:7" ht="13.5" customHeight="1">
      <c r="A1189" s="96">
        <f t="shared" si="68"/>
        <v>16912</v>
      </c>
      <c r="B1189" s="69" t="s">
        <v>584</v>
      </c>
      <c r="C1189" s="386"/>
      <c r="D1189" s="386"/>
      <c r="E1189" s="79" t="s">
        <v>78</v>
      </c>
      <c r="F1189" s="79">
        <f t="shared" si="69"/>
        <v>2</v>
      </c>
      <c r="G1189" s="415">
        <v>1</v>
      </c>
    </row>
    <row r="1190" spans="1:7" ht="13.5" customHeight="1">
      <c r="A1190" s="96">
        <f t="shared" si="68"/>
        <v>16914</v>
      </c>
      <c r="B1190" s="69" t="s">
        <v>585</v>
      </c>
      <c r="C1190" s="386"/>
      <c r="D1190" s="386"/>
      <c r="E1190" s="79" t="s">
        <v>78</v>
      </c>
      <c r="F1190" s="79">
        <f t="shared" si="69"/>
        <v>2</v>
      </c>
      <c r="G1190" s="415">
        <v>1</v>
      </c>
    </row>
    <row r="1191" spans="1:7" ht="13.5" customHeight="1">
      <c r="A1191" s="96">
        <f t="shared" ref="A1191:A1211" si="70">A1190+(F1190*G1190)</f>
        <v>16916</v>
      </c>
      <c r="B1191" s="69" t="s">
        <v>586</v>
      </c>
      <c r="C1191" s="386"/>
      <c r="D1191" s="386"/>
      <c r="E1191" s="79" t="s">
        <v>78</v>
      </c>
      <c r="F1191" s="79">
        <f t="shared" si="69"/>
        <v>2</v>
      </c>
      <c r="G1191" s="415">
        <v>1</v>
      </c>
    </row>
    <row r="1192" spans="1:7" ht="13.5" customHeight="1">
      <c r="A1192" s="96">
        <f t="shared" si="70"/>
        <v>16918</v>
      </c>
      <c r="B1192" s="69" t="s">
        <v>587</v>
      </c>
      <c r="C1192" s="386"/>
      <c r="D1192" s="386"/>
      <c r="E1192" s="79" t="s">
        <v>145</v>
      </c>
      <c r="F1192" s="79">
        <f t="shared" si="69"/>
        <v>1</v>
      </c>
      <c r="G1192" s="415">
        <v>1</v>
      </c>
    </row>
    <row r="1193" spans="1:7" ht="13.5" customHeight="1">
      <c r="A1193" s="96">
        <f t="shared" si="70"/>
        <v>16919</v>
      </c>
      <c r="B1193" s="69" t="s">
        <v>588</v>
      </c>
      <c r="C1193" s="386"/>
      <c r="D1193" s="386"/>
      <c r="E1193" s="79" t="s">
        <v>145</v>
      </c>
      <c r="F1193" s="79">
        <f t="shared" si="69"/>
        <v>1</v>
      </c>
      <c r="G1193" s="415">
        <v>1</v>
      </c>
    </row>
    <row r="1194" spans="1:7" ht="13.5" customHeight="1">
      <c r="A1194" s="96">
        <f t="shared" si="70"/>
        <v>16920</v>
      </c>
      <c r="B1194" s="69" t="s">
        <v>589</v>
      </c>
      <c r="C1194" s="386"/>
      <c r="D1194" s="386"/>
      <c r="E1194" s="79" t="s">
        <v>145</v>
      </c>
      <c r="F1194" s="79">
        <f t="shared" si="69"/>
        <v>1</v>
      </c>
      <c r="G1194" s="415">
        <v>1</v>
      </c>
    </row>
    <row r="1195" spans="1:7" ht="13.5" customHeight="1">
      <c r="A1195" s="96">
        <f t="shared" si="70"/>
        <v>16921</v>
      </c>
      <c r="B1195" s="69" t="s">
        <v>590</v>
      </c>
      <c r="C1195" s="386"/>
      <c r="D1195" s="386"/>
      <c r="E1195" s="79" t="s">
        <v>145</v>
      </c>
      <c r="F1195" s="79">
        <f t="shared" si="69"/>
        <v>1</v>
      </c>
      <c r="G1195" s="415">
        <v>1</v>
      </c>
    </row>
    <row r="1196" spans="1:7" ht="13.5" customHeight="1">
      <c r="A1196" s="96">
        <f t="shared" si="70"/>
        <v>16922</v>
      </c>
      <c r="B1196" s="69" t="s">
        <v>591</v>
      </c>
      <c r="C1196" s="386"/>
      <c r="D1196" s="386"/>
      <c r="E1196" s="79" t="s">
        <v>145</v>
      </c>
      <c r="F1196" s="79">
        <f t="shared" si="69"/>
        <v>1</v>
      </c>
      <c r="G1196" s="415">
        <v>1</v>
      </c>
    </row>
    <row r="1197" spans="1:7" ht="13.5" customHeight="1">
      <c r="A1197" s="96">
        <f t="shared" si="70"/>
        <v>16923</v>
      </c>
      <c r="B1197" s="69" t="s">
        <v>591</v>
      </c>
      <c r="C1197" s="386"/>
      <c r="D1197" s="386"/>
      <c r="E1197" s="79" t="s">
        <v>145</v>
      </c>
      <c r="F1197" s="79">
        <f t="shared" ref="F1197:F1211" si="71">IF(OR(E1197="U16", E1197="S16"),1,IF(E1197="TS",6,2))</f>
        <v>1</v>
      </c>
      <c r="G1197" s="415">
        <v>1</v>
      </c>
    </row>
    <row r="1198" spans="1:7" ht="13.5" customHeight="1">
      <c r="A1198" s="96">
        <f t="shared" si="70"/>
        <v>16924</v>
      </c>
      <c r="B1198" s="69" t="s">
        <v>592</v>
      </c>
      <c r="C1198" s="386"/>
      <c r="D1198" s="386"/>
      <c r="E1198" s="79" t="s">
        <v>78</v>
      </c>
      <c r="F1198" s="79">
        <f t="shared" si="71"/>
        <v>2</v>
      </c>
      <c r="G1198" s="415">
        <v>1</v>
      </c>
    </row>
    <row r="1199" spans="1:7" ht="13.5" customHeight="1">
      <c r="A1199" s="96">
        <f t="shared" si="70"/>
        <v>16926</v>
      </c>
      <c r="B1199" s="69" t="s">
        <v>593</v>
      </c>
      <c r="C1199" s="386"/>
      <c r="D1199" s="386"/>
      <c r="E1199" s="79" t="s">
        <v>78</v>
      </c>
      <c r="F1199" s="79">
        <f t="shared" si="71"/>
        <v>2</v>
      </c>
      <c r="G1199" s="415">
        <v>1</v>
      </c>
    </row>
    <row r="1200" spans="1:7" ht="13.5" customHeight="1">
      <c r="A1200" s="96">
        <f t="shared" si="70"/>
        <v>16928</v>
      </c>
      <c r="B1200" s="69" t="s">
        <v>594</v>
      </c>
      <c r="C1200" s="386"/>
      <c r="D1200" s="386"/>
      <c r="E1200" s="79" t="s">
        <v>78</v>
      </c>
      <c r="F1200" s="79">
        <f t="shared" si="71"/>
        <v>2</v>
      </c>
      <c r="G1200" s="415">
        <v>1</v>
      </c>
    </row>
    <row r="1201" spans="1:8" ht="13.5" customHeight="1">
      <c r="A1201" s="96">
        <f t="shared" si="70"/>
        <v>16930</v>
      </c>
      <c r="B1201" s="69" t="s">
        <v>595</v>
      </c>
      <c r="C1201" s="386"/>
      <c r="D1201" s="386"/>
      <c r="E1201" s="79" t="s">
        <v>78</v>
      </c>
      <c r="F1201" s="79">
        <f t="shared" si="71"/>
        <v>2</v>
      </c>
      <c r="G1201" s="415">
        <v>1</v>
      </c>
    </row>
    <row r="1202" spans="1:8" ht="13.5" customHeight="1" thickBot="1">
      <c r="A1202" s="98">
        <f t="shared" si="70"/>
        <v>16932</v>
      </c>
      <c r="B1202" s="183"/>
      <c r="C1202" s="181"/>
      <c r="D1202" s="181"/>
      <c r="E1202" s="182" t="s">
        <v>145</v>
      </c>
      <c r="F1202" s="182">
        <f t="shared" si="71"/>
        <v>1</v>
      </c>
      <c r="G1202" s="416">
        <v>8</v>
      </c>
    </row>
    <row r="1203" spans="1:8" ht="13.5" customHeight="1">
      <c r="A1203" s="382">
        <f t="shared" si="70"/>
        <v>16940</v>
      </c>
      <c r="B1203" s="65" t="s">
        <v>1607</v>
      </c>
      <c r="C1203" s="382"/>
      <c r="D1203" s="382"/>
      <c r="E1203" s="176" t="s">
        <v>145</v>
      </c>
      <c r="F1203" s="176">
        <f t="shared" si="71"/>
        <v>1</v>
      </c>
      <c r="G1203" s="386">
        <v>2</v>
      </c>
    </row>
    <row r="1204" spans="1:8" ht="12.75" customHeight="1">
      <c r="A1204" s="382">
        <f t="shared" si="70"/>
        <v>16942</v>
      </c>
      <c r="B1204" s="65" t="s">
        <v>41</v>
      </c>
      <c r="C1204" s="386"/>
      <c r="D1204" s="386"/>
      <c r="E1204" s="79" t="s">
        <v>145</v>
      </c>
      <c r="F1204" s="79">
        <f t="shared" si="71"/>
        <v>1</v>
      </c>
      <c r="G1204" s="386">
        <v>1</v>
      </c>
    </row>
    <row r="1205" spans="1:8" ht="13.5" customHeight="1">
      <c r="A1205" s="382">
        <f t="shared" si="70"/>
        <v>16943</v>
      </c>
      <c r="B1205" s="65" t="s">
        <v>41</v>
      </c>
      <c r="C1205" s="386"/>
      <c r="D1205" s="386"/>
      <c r="E1205" s="79" t="s">
        <v>145</v>
      </c>
      <c r="F1205" s="79">
        <f t="shared" si="71"/>
        <v>1</v>
      </c>
      <c r="G1205" s="386">
        <v>1</v>
      </c>
    </row>
    <row r="1206" spans="1:8" ht="13.5" customHeight="1">
      <c r="A1206" s="382">
        <f t="shared" si="70"/>
        <v>16944</v>
      </c>
      <c r="B1206" s="65" t="s">
        <v>41</v>
      </c>
      <c r="C1206" s="386"/>
      <c r="D1206" s="386"/>
      <c r="E1206" s="79" t="s">
        <v>145</v>
      </c>
      <c r="F1206" s="79">
        <f t="shared" si="71"/>
        <v>1</v>
      </c>
      <c r="G1206" s="386">
        <v>1</v>
      </c>
    </row>
    <row r="1207" spans="1:8" ht="13.5" customHeight="1">
      <c r="A1207" s="382">
        <f t="shared" si="70"/>
        <v>16945</v>
      </c>
      <c r="B1207" s="60"/>
      <c r="C1207" s="386"/>
      <c r="D1207" s="386"/>
      <c r="E1207" s="79" t="s">
        <v>145</v>
      </c>
      <c r="F1207" s="79">
        <f t="shared" si="71"/>
        <v>1</v>
      </c>
      <c r="G1207" s="386">
        <v>1</v>
      </c>
    </row>
    <row r="1208" spans="1:8" ht="13.5" customHeight="1">
      <c r="A1208" s="382">
        <f t="shared" si="70"/>
        <v>16946</v>
      </c>
      <c r="B1208" s="65" t="s">
        <v>41</v>
      </c>
      <c r="C1208" s="386"/>
      <c r="D1208" s="386"/>
      <c r="E1208" s="79" t="s">
        <v>145</v>
      </c>
      <c r="F1208" s="79">
        <f t="shared" si="71"/>
        <v>1</v>
      </c>
      <c r="G1208" s="386">
        <v>1</v>
      </c>
    </row>
    <row r="1209" spans="1:8" ht="13.5" customHeight="1">
      <c r="A1209" s="382">
        <f t="shared" si="70"/>
        <v>16947</v>
      </c>
      <c r="B1209" s="65" t="s">
        <v>41</v>
      </c>
      <c r="C1209" s="386"/>
      <c r="D1209" s="386"/>
      <c r="E1209" s="79" t="s">
        <v>145</v>
      </c>
      <c r="F1209" s="79">
        <f t="shared" si="71"/>
        <v>1</v>
      </c>
      <c r="G1209" s="386">
        <v>1</v>
      </c>
    </row>
    <row r="1210" spans="1:8" ht="13.5" customHeight="1">
      <c r="A1210" s="382">
        <f t="shared" si="70"/>
        <v>16948</v>
      </c>
      <c r="B1210" s="65" t="s">
        <v>41</v>
      </c>
      <c r="C1210" s="386"/>
      <c r="D1210" s="386"/>
      <c r="E1210" s="79" t="s">
        <v>145</v>
      </c>
      <c r="F1210" s="79">
        <f t="shared" si="71"/>
        <v>1</v>
      </c>
      <c r="G1210" s="386">
        <v>1</v>
      </c>
    </row>
    <row r="1211" spans="1:8" ht="13.5" customHeight="1">
      <c r="A1211" s="382">
        <f t="shared" si="70"/>
        <v>16949</v>
      </c>
      <c r="B1211" s="65" t="s">
        <v>41</v>
      </c>
      <c r="C1211" s="386"/>
      <c r="D1211" s="386"/>
      <c r="E1211" s="79" t="s">
        <v>145</v>
      </c>
      <c r="F1211" s="79">
        <f t="shared" si="71"/>
        <v>1</v>
      </c>
      <c r="G1211" s="386">
        <v>1</v>
      </c>
    </row>
    <row r="1212" spans="1:8" ht="13.5" customHeight="1">
      <c r="A1212" s="474" t="s">
        <v>702</v>
      </c>
      <c r="B1212" s="474"/>
      <c r="C1212" s="474"/>
      <c r="D1212" s="474"/>
      <c r="E1212" s="474"/>
      <c r="F1212" s="474"/>
      <c r="G1212" s="474"/>
    </row>
    <row r="1213" spans="1:8" ht="13.5" customHeight="1">
      <c r="A1213" s="96">
        <f>A1211+(F1211*G1211)</f>
        <v>16950</v>
      </c>
      <c r="B1213" s="76" t="s">
        <v>703</v>
      </c>
      <c r="C1213" s="386"/>
      <c r="D1213" s="386"/>
      <c r="E1213" s="79" t="s">
        <v>145</v>
      </c>
      <c r="F1213" s="79">
        <f t="shared" ref="F1213:F1239" si="72">IF(OR(E1213="U16", E1213="S16"),1,IF(E1213="TS",6,2))</f>
        <v>1</v>
      </c>
      <c r="G1213" s="386">
        <v>1</v>
      </c>
      <c r="H1213" s="60" t="s">
        <v>2036</v>
      </c>
    </row>
    <row r="1214" spans="1:8" ht="13.5" customHeight="1">
      <c r="A1214" s="386">
        <f t="shared" ref="A1214:A1227" si="73">A1213+(F1213*G1213)</f>
        <v>16951</v>
      </c>
      <c r="B1214" s="77" t="s">
        <v>704</v>
      </c>
      <c r="C1214" s="386"/>
      <c r="D1214" s="386"/>
      <c r="E1214" s="79" t="s">
        <v>145</v>
      </c>
      <c r="F1214" s="79">
        <f t="shared" si="72"/>
        <v>1</v>
      </c>
      <c r="G1214" s="386">
        <v>1</v>
      </c>
      <c r="H1214" s="60" t="s">
        <v>2036</v>
      </c>
    </row>
    <row r="1215" spans="1:8" ht="13.5" customHeight="1">
      <c r="A1215" s="386">
        <f t="shared" si="73"/>
        <v>16952</v>
      </c>
      <c r="B1215" s="88" t="s">
        <v>2037</v>
      </c>
      <c r="C1215" s="386"/>
      <c r="D1215" s="386"/>
      <c r="E1215" s="79" t="s">
        <v>145</v>
      </c>
      <c r="F1215" s="79">
        <f t="shared" si="72"/>
        <v>1</v>
      </c>
      <c r="G1215" s="386">
        <v>1</v>
      </c>
    </row>
    <row r="1216" spans="1:8" ht="13.5" customHeight="1">
      <c r="A1216" s="386">
        <f t="shared" si="73"/>
        <v>16953</v>
      </c>
      <c r="B1216" s="77" t="s">
        <v>800</v>
      </c>
      <c r="C1216" s="386"/>
      <c r="D1216" s="386"/>
      <c r="E1216" s="79" t="s">
        <v>145</v>
      </c>
      <c r="F1216" s="79">
        <f t="shared" si="72"/>
        <v>1</v>
      </c>
      <c r="G1216" s="386">
        <v>1</v>
      </c>
    </row>
    <row r="1217" spans="1:8" ht="13.5" customHeight="1">
      <c r="A1217" s="386">
        <f t="shared" si="73"/>
        <v>16954</v>
      </c>
      <c r="B1217" s="81" t="s">
        <v>799</v>
      </c>
      <c r="C1217" s="386"/>
      <c r="D1217" s="386"/>
      <c r="E1217" s="79" t="s">
        <v>145</v>
      </c>
      <c r="F1217" s="79">
        <f t="shared" si="72"/>
        <v>1</v>
      </c>
      <c r="G1217" s="386">
        <v>1</v>
      </c>
    </row>
    <row r="1218" spans="1:8" ht="13.5" customHeight="1">
      <c r="A1218" s="386">
        <f t="shared" si="73"/>
        <v>16955</v>
      </c>
      <c r="B1218" s="77" t="s">
        <v>705</v>
      </c>
      <c r="C1218" s="386"/>
      <c r="D1218" s="386"/>
      <c r="E1218" s="79" t="s">
        <v>145</v>
      </c>
      <c r="F1218" s="79">
        <f t="shared" si="72"/>
        <v>1</v>
      </c>
      <c r="G1218" s="386">
        <v>1</v>
      </c>
    </row>
    <row r="1219" spans="1:8" ht="13.5" customHeight="1">
      <c r="A1219" s="386">
        <f t="shared" si="73"/>
        <v>16956</v>
      </c>
      <c r="B1219" s="77" t="s">
        <v>706</v>
      </c>
      <c r="C1219" s="386"/>
      <c r="D1219" s="386"/>
      <c r="E1219" s="79" t="s">
        <v>145</v>
      </c>
      <c r="F1219" s="79">
        <f t="shared" si="72"/>
        <v>1</v>
      </c>
      <c r="G1219" s="386">
        <v>1</v>
      </c>
    </row>
    <row r="1220" spans="1:8" ht="13.5" customHeight="1">
      <c r="A1220" s="386">
        <f t="shared" si="73"/>
        <v>16957</v>
      </c>
      <c r="B1220" s="77" t="s">
        <v>707</v>
      </c>
      <c r="C1220" s="386"/>
      <c r="D1220" s="386"/>
      <c r="E1220" s="79" t="s">
        <v>145</v>
      </c>
      <c r="F1220" s="79">
        <f t="shared" si="72"/>
        <v>1</v>
      </c>
      <c r="G1220" s="386">
        <v>1</v>
      </c>
    </row>
    <row r="1221" spans="1:8" ht="13.5" customHeight="1">
      <c r="A1221" s="386">
        <f t="shared" si="73"/>
        <v>16958</v>
      </c>
      <c r="B1221" s="77" t="s">
        <v>708</v>
      </c>
      <c r="C1221" s="386"/>
      <c r="D1221" s="386"/>
      <c r="E1221" s="79" t="s">
        <v>145</v>
      </c>
      <c r="F1221" s="79">
        <f t="shared" si="72"/>
        <v>1</v>
      </c>
      <c r="G1221" s="386">
        <v>1</v>
      </c>
    </row>
    <row r="1222" spans="1:8" ht="13.5" customHeight="1">
      <c r="A1222" s="386">
        <f t="shared" si="73"/>
        <v>16959</v>
      </c>
      <c r="B1222" s="77" t="s">
        <v>709</v>
      </c>
      <c r="C1222" s="386"/>
      <c r="D1222" s="386"/>
      <c r="E1222" s="79" t="s">
        <v>145</v>
      </c>
      <c r="F1222" s="79">
        <f t="shared" si="72"/>
        <v>1</v>
      </c>
      <c r="G1222" s="386">
        <v>1</v>
      </c>
    </row>
    <row r="1223" spans="1:8" ht="13.5" customHeight="1">
      <c r="A1223" s="386">
        <f t="shared" si="73"/>
        <v>16960</v>
      </c>
      <c r="B1223" s="78" t="s">
        <v>710</v>
      </c>
      <c r="C1223" s="386"/>
      <c r="D1223" s="386"/>
      <c r="E1223" s="79" t="s">
        <v>145</v>
      </c>
      <c r="F1223" s="79">
        <f t="shared" si="72"/>
        <v>1</v>
      </c>
      <c r="G1223" s="386">
        <v>1</v>
      </c>
    </row>
    <row r="1224" spans="1:8" ht="13.5" customHeight="1">
      <c r="A1224" s="386">
        <f t="shared" si="73"/>
        <v>16961</v>
      </c>
      <c r="B1224" s="78" t="s">
        <v>2035</v>
      </c>
      <c r="C1224" s="386"/>
      <c r="D1224" s="386"/>
      <c r="E1224" s="79" t="s">
        <v>145</v>
      </c>
      <c r="F1224" s="79">
        <f t="shared" si="72"/>
        <v>1</v>
      </c>
      <c r="G1224" s="386">
        <v>1</v>
      </c>
    </row>
    <row r="1225" spans="1:8" ht="13.5" customHeight="1">
      <c r="A1225" s="386">
        <f t="shared" si="73"/>
        <v>16962</v>
      </c>
      <c r="B1225" s="78" t="s">
        <v>2044</v>
      </c>
      <c r="C1225" s="386"/>
      <c r="D1225" s="386"/>
      <c r="E1225" s="79" t="s">
        <v>145</v>
      </c>
      <c r="F1225" s="79">
        <f t="shared" si="72"/>
        <v>1</v>
      </c>
      <c r="G1225" s="386">
        <v>1</v>
      </c>
    </row>
    <row r="1226" spans="1:8" ht="13.5" customHeight="1">
      <c r="A1226" s="163">
        <f t="shared" si="73"/>
        <v>16963</v>
      </c>
      <c r="B1226" s="368" t="s">
        <v>2195</v>
      </c>
      <c r="C1226" s="163"/>
      <c r="D1226" s="163"/>
      <c r="E1226" s="163" t="s">
        <v>145</v>
      </c>
      <c r="F1226" s="163">
        <f t="shared" si="72"/>
        <v>1</v>
      </c>
      <c r="G1226" s="163">
        <v>1</v>
      </c>
      <c r="H1226" s="367" t="s">
        <v>2196</v>
      </c>
    </row>
    <row r="1227" spans="1:8" ht="13.5" customHeight="1">
      <c r="A1227" s="386">
        <f t="shared" si="73"/>
        <v>16964</v>
      </c>
      <c r="B1227" s="78" t="s">
        <v>133</v>
      </c>
      <c r="C1227" s="386"/>
      <c r="D1227" s="386"/>
      <c r="E1227" s="79" t="s">
        <v>145</v>
      </c>
      <c r="F1227" s="79">
        <v>36</v>
      </c>
      <c r="G1227" s="386">
        <v>1</v>
      </c>
    </row>
    <row r="1228" spans="1:8" ht="13.5" customHeight="1">
      <c r="A1228" s="474" t="s">
        <v>2246</v>
      </c>
      <c r="B1228" s="474"/>
      <c r="C1228" s="474"/>
      <c r="D1228" s="474"/>
      <c r="E1228" s="474"/>
      <c r="F1228" s="474"/>
      <c r="G1228" s="474"/>
    </row>
    <row r="1229" spans="1:8" ht="13.5" customHeight="1">
      <c r="A1229" s="386">
        <f>A1227+(F1227*G1227)</f>
        <v>17000</v>
      </c>
      <c r="B1229" s="77" t="s">
        <v>2240</v>
      </c>
      <c r="C1229" s="386"/>
      <c r="D1229" s="386"/>
      <c r="E1229" s="420" t="s">
        <v>2279</v>
      </c>
      <c r="F1229" s="79">
        <v>4</v>
      </c>
      <c r="G1229" s="423">
        <v>8</v>
      </c>
    </row>
    <row r="1230" spans="1:8" ht="13.5" customHeight="1">
      <c r="A1230" s="386">
        <f>A1229+(F1229*G1229)</f>
        <v>17032</v>
      </c>
      <c r="B1230" s="77" t="s">
        <v>2241</v>
      </c>
      <c r="C1230" s="386"/>
      <c r="D1230" s="386"/>
      <c r="E1230" s="420" t="s">
        <v>2279</v>
      </c>
      <c r="F1230" s="79">
        <v>4</v>
      </c>
      <c r="G1230" s="423">
        <v>8</v>
      </c>
    </row>
    <row r="1231" spans="1:8" ht="13.5" customHeight="1">
      <c r="A1231" s="386">
        <f>A1230+(F1230*G1230)</f>
        <v>17064</v>
      </c>
      <c r="B1231" s="77" t="s">
        <v>2243</v>
      </c>
      <c r="C1231" s="386"/>
      <c r="D1231" s="386"/>
      <c r="E1231" s="420" t="s">
        <v>2279</v>
      </c>
      <c r="F1231" s="79">
        <v>4</v>
      </c>
      <c r="G1231" s="423">
        <v>8</v>
      </c>
    </row>
    <row r="1232" spans="1:8" ht="13.5" customHeight="1">
      <c r="A1232" s="386">
        <f>A1231+(F1231*G1231)</f>
        <v>17096</v>
      </c>
      <c r="B1232" s="77" t="s">
        <v>2245</v>
      </c>
      <c r="C1232" s="386"/>
      <c r="D1232" s="386"/>
      <c r="E1232" s="420" t="s">
        <v>2279</v>
      </c>
      <c r="F1232" s="79">
        <v>4</v>
      </c>
      <c r="G1232" s="423">
        <v>8</v>
      </c>
    </row>
    <row r="1233" spans="1:7" ht="13.5" customHeight="1">
      <c r="A1233" s="386">
        <f>A1232+(F1232*G1232)</f>
        <v>17128</v>
      </c>
      <c r="B1233" s="77"/>
      <c r="C1233" s="386"/>
      <c r="D1233" s="386"/>
      <c r="E1233" s="420" t="s">
        <v>145</v>
      </c>
      <c r="F1233" s="79">
        <f t="shared" ref="F1233" si="74">IF(OR(E1233="U16", E1233="S16"),1,IF(E1233="TS",6,2))</f>
        <v>1</v>
      </c>
      <c r="G1233" s="420">
        <v>32</v>
      </c>
    </row>
    <row r="1234" spans="1:7" ht="13.5" customHeight="1">
      <c r="A1234" s="474" t="s">
        <v>2247</v>
      </c>
      <c r="B1234" s="474"/>
      <c r="C1234" s="474"/>
      <c r="D1234" s="474"/>
      <c r="E1234" s="474"/>
      <c r="F1234" s="474"/>
      <c r="G1234" s="474"/>
    </row>
    <row r="1235" spans="1:7" ht="13.5" customHeight="1">
      <c r="A1235" s="386">
        <f>A1233+(F1233*G1233)</f>
        <v>17160</v>
      </c>
      <c r="B1235" s="77" t="s">
        <v>2248</v>
      </c>
      <c r="C1235" s="476" t="s">
        <v>2240</v>
      </c>
      <c r="D1235" s="386"/>
      <c r="E1235" s="79" t="s">
        <v>145</v>
      </c>
      <c r="F1235" s="79">
        <f t="shared" ref="F1235" si="75">IF(OR(E1235="U16", E1235="S16"),1,IF(E1235="TS",6,2))</f>
        <v>1</v>
      </c>
      <c r="G1235" s="386">
        <v>1</v>
      </c>
    </row>
    <row r="1236" spans="1:7" ht="13.5" customHeight="1">
      <c r="A1236" s="386">
        <f>A1230+(F1230*G1230)</f>
        <v>17064</v>
      </c>
      <c r="B1236" s="77" t="s">
        <v>2249</v>
      </c>
      <c r="C1236" s="477"/>
      <c r="D1236" s="386"/>
      <c r="E1236" s="79" t="s">
        <v>145</v>
      </c>
      <c r="F1236" s="79">
        <f t="shared" si="72"/>
        <v>1</v>
      </c>
      <c r="G1236" s="386">
        <v>1</v>
      </c>
    </row>
    <row r="1237" spans="1:7" ht="13.5" customHeight="1">
      <c r="A1237" s="386">
        <f t="shared" ref="A1237:A1239" si="76">A1235+(F1235*G1235)</f>
        <v>17161</v>
      </c>
      <c r="B1237" s="77" t="s">
        <v>2250</v>
      </c>
      <c r="C1237" s="477"/>
      <c r="D1237" s="386"/>
      <c r="E1237" s="79" t="s">
        <v>145</v>
      </c>
      <c r="F1237" s="79">
        <f t="shared" si="72"/>
        <v>1</v>
      </c>
      <c r="G1237" s="386">
        <v>1</v>
      </c>
    </row>
    <row r="1238" spans="1:7" ht="13.5" customHeight="1">
      <c r="A1238" s="386">
        <f t="shared" si="76"/>
        <v>17065</v>
      </c>
      <c r="B1238" s="77" t="s">
        <v>133</v>
      </c>
      <c r="C1238" s="478"/>
      <c r="D1238" s="386"/>
      <c r="E1238" s="79" t="s">
        <v>145</v>
      </c>
      <c r="F1238" s="79">
        <f t="shared" si="72"/>
        <v>1</v>
      </c>
      <c r="G1238" s="386">
        <v>1</v>
      </c>
    </row>
    <row r="1239" spans="1:7" ht="13.5" customHeight="1">
      <c r="A1239" s="386">
        <f t="shared" si="76"/>
        <v>17162</v>
      </c>
      <c r="B1239" s="77" t="s">
        <v>2251</v>
      </c>
      <c r="C1239" s="476" t="s">
        <v>2254</v>
      </c>
      <c r="D1239" s="386"/>
      <c r="E1239" s="79" t="s">
        <v>145</v>
      </c>
      <c r="F1239" s="79">
        <f t="shared" si="72"/>
        <v>1</v>
      </c>
      <c r="G1239" s="386">
        <v>1</v>
      </c>
    </row>
    <row r="1240" spans="1:7" ht="13.5" customHeight="1">
      <c r="A1240" s="386">
        <f t="shared" ref="A1240:A1253" si="77">A1239+(F1239*G1239)</f>
        <v>17163</v>
      </c>
      <c r="B1240" s="77" t="s">
        <v>2106</v>
      </c>
      <c r="C1240" s="477"/>
      <c r="D1240" s="386"/>
      <c r="E1240" s="79" t="s">
        <v>145</v>
      </c>
      <c r="F1240" s="79">
        <f>IF(OR(E1240="U16", E1240="S16"),1,IF(E1240="TS",6,2))</f>
        <v>1</v>
      </c>
      <c r="G1240" s="386">
        <v>1</v>
      </c>
    </row>
    <row r="1241" spans="1:7" ht="13.5" customHeight="1">
      <c r="A1241" s="386">
        <f t="shared" si="77"/>
        <v>17164</v>
      </c>
      <c r="B1241" s="77" t="s">
        <v>2252</v>
      </c>
      <c r="C1241" s="477"/>
      <c r="D1241" s="386"/>
      <c r="E1241" s="79" t="s">
        <v>145</v>
      </c>
      <c r="F1241" s="79">
        <f>IF(OR(E1241="U16", E1241="S16"),1,IF(E1241="TS",6,2))</f>
        <v>1</v>
      </c>
      <c r="G1241" s="386">
        <v>1</v>
      </c>
    </row>
    <row r="1242" spans="1:7" ht="13.5" customHeight="1">
      <c r="A1242" s="386">
        <f t="shared" si="77"/>
        <v>17165</v>
      </c>
      <c r="B1242" s="77" t="s">
        <v>2253</v>
      </c>
      <c r="C1242" s="477"/>
      <c r="D1242" s="386"/>
      <c r="E1242" s="79" t="s">
        <v>145</v>
      </c>
      <c r="F1242" s="79">
        <f t="shared" ref="F1242:F1251" si="78">IF(OR(E1242="U16", E1242="S16"),1,IF(E1242="TS",6,2))</f>
        <v>1</v>
      </c>
      <c r="G1242" s="386">
        <v>1</v>
      </c>
    </row>
    <row r="1243" spans="1:7" ht="13.5" customHeight="1">
      <c r="A1243" s="386">
        <f t="shared" si="77"/>
        <v>17166</v>
      </c>
      <c r="B1243" s="77" t="s">
        <v>2197</v>
      </c>
      <c r="C1243" s="478"/>
      <c r="D1243" s="386"/>
      <c r="E1243" s="79" t="s">
        <v>145</v>
      </c>
      <c r="F1243" s="79">
        <v>1</v>
      </c>
      <c r="G1243" s="386">
        <v>16</v>
      </c>
    </row>
    <row r="1244" spans="1:7" ht="13.5" customHeight="1">
      <c r="A1244" s="386">
        <f t="shared" si="77"/>
        <v>17182</v>
      </c>
      <c r="B1244" s="77"/>
      <c r="C1244" s="386" t="s">
        <v>2255</v>
      </c>
      <c r="D1244" s="386"/>
      <c r="E1244" s="79" t="s">
        <v>145</v>
      </c>
      <c r="F1244" s="79">
        <f t="shared" si="78"/>
        <v>1</v>
      </c>
      <c r="G1244" s="386">
        <v>20</v>
      </c>
    </row>
    <row r="1245" spans="1:7" ht="13.5" customHeight="1">
      <c r="A1245" s="386">
        <f t="shared" si="77"/>
        <v>17202</v>
      </c>
      <c r="B1245" s="77"/>
      <c r="C1245" s="386" t="s">
        <v>2256</v>
      </c>
      <c r="D1245" s="386"/>
      <c r="E1245" s="79" t="s">
        <v>145</v>
      </c>
      <c r="F1245" s="79">
        <f t="shared" si="78"/>
        <v>1</v>
      </c>
      <c r="G1245" s="386">
        <v>20</v>
      </c>
    </row>
    <row r="1246" spans="1:7" ht="13.5" customHeight="1">
      <c r="A1246" s="386">
        <f t="shared" si="77"/>
        <v>17222</v>
      </c>
      <c r="B1246" s="77"/>
      <c r="C1246" s="386" t="s">
        <v>2260</v>
      </c>
      <c r="D1246" s="386"/>
      <c r="E1246" s="79" t="s">
        <v>679</v>
      </c>
      <c r="F1246" s="79">
        <f t="shared" si="78"/>
        <v>1</v>
      </c>
      <c r="G1246" s="386">
        <v>20</v>
      </c>
    </row>
    <row r="1247" spans="1:7" ht="13.5" customHeight="1">
      <c r="A1247" s="386">
        <f t="shared" si="77"/>
        <v>17242</v>
      </c>
      <c r="B1247" s="77"/>
      <c r="C1247" s="386" t="s">
        <v>2261</v>
      </c>
      <c r="D1247" s="386"/>
      <c r="E1247" s="79" t="s">
        <v>679</v>
      </c>
      <c r="F1247" s="79">
        <f t="shared" si="78"/>
        <v>1</v>
      </c>
      <c r="G1247" s="386">
        <v>20</v>
      </c>
    </row>
    <row r="1248" spans="1:7" ht="13.5" customHeight="1">
      <c r="A1248" s="386">
        <f t="shared" si="77"/>
        <v>17262</v>
      </c>
      <c r="B1248" s="77"/>
      <c r="C1248" s="386" t="s">
        <v>2257</v>
      </c>
      <c r="D1248" s="386"/>
      <c r="E1248" s="79" t="s">
        <v>679</v>
      </c>
      <c r="F1248" s="79">
        <f t="shared" si="78"/>
        <v>1</v>
      </c>
      <c r="G1248" s="386">
        <v>20</v>
      </c>
    </row>
    <row r="1249" spans="1:7" ht="13.5" customHeight="1">
      <c r="A1249" s="386">
        <f t="shared" si="77"/>
        <v>17282</v>
      </c>
      <c r="B1249" s="77"/>
      <c r="C1249" s="386" t="s">
        <v>2258</v>
      </c>
      <c r="D1249" s="386"/>
      <c r="E1249" s="79" t="s">
        <v>679</v>
      </c>
      <c r="F1249" s="79">
        <f t="shared" si="78"/>
        <v>1</v>
      </c>
      <c r="G1249" s="386">
        <v>20</v>
      </c>
    </row>
    <row r="1250" spans="1:7" ht="13.5" customHeight="1">
      <c r="A1250" s="386">
        <f t="shared" si="77"/>
        <v>17302</v>
      </c>
      <c r="B1250" s="77"/>
      <c r="C1250" s="386" t="s">
        <v>2259</v>
      </c>
      <c r="D1250" s="386"/>
      <c r="E1250" s="79" t="s">
        <v>679</v>
      </c>
      <c r="F1250" s="79">
        <f t="shared" si="78"/>
        <v>1</v>
      </c>
      <c r="G1250" s="386">
        <v>20</v>
      </c>
    </row>
    <row r="1251" spans="1:7" ht="13.5" customHeight="1">
      <c r="A1251" s="386">
        <f t="shared" si="77"/>
        <v>17322</v>
      </c>
      <c r="B1251" s="77"/>
      <c r="C1251" s="386" t="s">
        <v>2241</v>
      </c>
      <c r="D1251" s="386"/>
      <c r="E1251" s="79" t="s">
        <v>679</v>
      </c>
      <c r="F1251" s="79">
        <f t="shared" si="78"/>
        <v>1</v>
      </c>
      <c r="G1251" s="386">
        <v>164</v>
      </c>
    </row>
    <row r="1252" spans="1:7" ht="13.5" customHeight="1">
      <c r="A1252" s="386">
        <f t="shared" si="77"/>
        <v>17486</v>
      </c>
      <c r="B1252" s="77"/>
      <c r="C1252" s="386" t="s">
        <v>2242</v>
      </c>
      <c r="D1252" s="386"/>
      <c r="E1252" s="79" t="s">
        <v>679</v>
      </c>
      <c r="F1252" s="79">
        <v>1</v>
      </c>
      <c r="G1252" s="386">
        <v>164</v>
      </c>
    </row>
    <row r="1253" spans="1:7" ht="13.5" customHeight="1">
      <c r="A1253" s="386">
        <f t="shared" si="77"/>
        <v>17650</v>
      </c>
      <c r="B1253" s="65"/>
      <c r="C1253" s="386" t="s">
        <v>2244</v>
      </c>
      <c r="D1253" s="386"/>
      <c r="E1253" s="79" t="s">
        <v>679</v>
      </c>
      <c r="F1253" s="79">
        <v>1</v>
      </c>
      <c r="G1253" s="386">
        <v>164</v>
      </c>
    </row>
    <row r="1263" spans="1:7" ht="13.5" customHeight="1">
      <c r="B1263" s="60"/>
      <c r="E1263" s="60"/>
      <c r="F1263" s="60"/>
    </row>
    <row r="1264" spans="1:7" ht="13.5" customHeight="1">
      <c r="B1264" s="60"/>
      <c r="E1264" s="60"/>
      <c r="F1264" s="60"/>
    </row>
    <row r="1265" spans="2:6" ht="13.5" customHeight="1">
      <c r="B1265" s="60"/>
      <c r="E1265" s="60"/>
      <c r="F1265" s="60"/>
    </row>
    <row r="1266" spans="2:6" ht="13.5" customHeight="1">
      <c r="B1266" s="60"/>
      <c r="E1266" s="60"/>
      <c r="F1266" s="60"/>
    </row>
    <row r="1267" spans="2:6" ht="13.5" customHeight="1">
      <c r="B1267" s="60"/>
      <c r="E1267" s="60"/>
      <c r="F1267" s="60"/>
    </row>
    <row r="1268" spans="2:6" ht="13.5" customHeight="1">
      <c r="B1268" s="60"/>
      <c r="E1268" s="60"/>
      <c r="F1268" s="60"/>
    </row>
    <row r="1269" spans="2:6" ht="13.5" customHeight="1">
      <c r="B1269" s="60"/>
      <c r="E1269" s="60"/>
      <c r="F1269" s="60"/>
    </row>
  </sheetData>
  <mergeCells count="120">
    <mergeCell ref="A1228:G1228"/>
    <mergeCell ref="A1234:G1234"/>
    <mergeCell ref="C1235:C1238"/>
    <mergeCell ref="C1239:C1243"/>
    <mergeCell ref="A1018:G1018"/>
    <mergeCell ref="A1023:G1023"/>
    <mergeCell ref="C1024:C1028"/>
    <mergeCell ref="A1061:G1061"/>
    <mergeCell ref="A1132:G1132"/>
    <mergeCell ref="A1212:G1212"/>
    <mergeCell ref="A914:G914"/>
    <mergeCell ref="A924:G924"/>
    <mergeCell ref="A925:G925"/>
    <mergeCell ref="A930:G930"/>
    <mergeCell ref="A936:G936"/>
    <mergeCell ref="A1014:G1014"/>
    <mergeCell ref="A828:G828"/>
    <mergeCell ref="H847:H852"/>
    <mergeCell ref="A856:G856"/>
    <mergeCell ref="A863:G863"/>
    <mergeCell ref="A879:G879"/>
    <mergeCell ref="A893:G893"/>
    <mergeCell ref="A708:G708"/>
    <mergeCell ref="A711:G711"/>
    <mergeCell ref="A729:G729"/>
    <mergeCell ref="A773:G773"/>
    <mergeCell ref="A817:G817"/>
    <mergeCell ref="A827:G827"/>
    <mergeCell ref="A545:G545"/>
    <mergeCell ref="C581:C584"/>
    <mergeCell ref="C585:C593"/>
    <mergeCell ref="A595:G595"/>
    <mergeCell ref="A654:G654"/>
    <mergeCell ref="A658:G658"/>
    <mergeCell ref="C407:C411"/>
    <mergeCell ref="A446:G446"/>
    <mergeCell ref="C451:C455"/>
    <mergeCell ref="A488:G488"/>
    <mergeCell ref="A493:G493"/>
    <mergeCell ref="A534:G534"/>
    <mergeCell ref="A318:G318"/>
    <mergeCell ref="A329:G329"/>
    <mergeCell ref="A340:G340"/>
    <mergeCell ref="I340:I351"/>
    <mergeCell ref="A353:G353"/>
    <mergeCell ref="A403:G403"/>
    <mergeCell ref="C298:C301"/>
    <mergeCell ref="H299:H301"/>
    <mergeCell ref="C302:C305"/>
    <mergeCell ref="C306:C309"/>
    <mergeCell ref="C310:C313"/>
    <mergeCell ref="C314:C317"/>
    <mergeCell ref="C279:C281"/>
    <mergeCell ref="C283:C285"/>
    <mergeCell ref="C286:C288"/>
    <mergeCell ref="C289:C291"/>
    <mergeCell ref="C292:C294"/>
    <mergeCell ref="C295:C297"/>
    <mergeCell ref="C253:C256"/>
    <mergeCell ref="C257:C260"/>
    <mergeCell ref="C261:C264"/>
    <mergeCell ref="C265:C268"/>
    <mergeCell ref="A269:G269"/>
    <mergeCell ref="C276:C278"/>
    <mergeCell ref="C234:C236"/>
    <mergeCell ref="C237:C239"/>
    <mergeCell ref="C240:C242"/>
    <mergeCell ref="C243:C245"/>
    <mergeCell ref="C246:C248"/>
    <mergeCell ref="C249:C252"/>
    <mergeCell ref="C173:C174"/>
    <mergeCell ref="C175:C176"/>
    <mergeCell ref="A198:G198"/>
    <mergeCell ref="A221:G221"/>
    <mergeCell ref="C227:C229"/>
    <mergeCell ref="C230:C232"/>
    <mergeCell ref="C161:C162"/>
    <mergeCell ref="C163:C164"/>
    <mergeCell ref="C165:C166"/>
    <mergeCell ref="C167:C168"/>
    <mergeCell ref="C169:C170"/>
    <mergeCell ref="C171:C172"/>
    <mergeCell ref="D118:D121"/>
    <mergeCell ref="D122:D125"/>
    <mergeCell ref="A127:G127"/>
    <mergeCell ref="A134:G134"/>
    <mergeCell ref="C153:C158"/>
    <mergeCell ref="A160:G160"/>
    <mergeCell ref="C89:C92"/>
    <mergeCell ref="D89:D91"/>
    <mergeCell ref="I89:I91"/>
    <mergeCell ref="A93:G93"/>
    <mergeCell ref="C94:C96"/>
    <mergeCell ref="D94:D117"/>
    <mergeCell ref="C97:C99"/>
    <mergeCell ref="D77:D80"/>
    <mergeCell ref="C81:C84"/>
    <mergeCell ref="D81:D84"/>
    <mergeCell ref="C85:C88"/>
    <mergeCell ref="D85:D88"/>
    <mergeCell ref="I85:I88"/>
    <mergeCell ref="D61:D68"/>
    <mergeCell ref="C65:C68"/>
    <mergeCell ref="D69:D76"/>
    <mergeCell ref="C73:C76"/>
    <mergeCell ref="C24:C25"/>
    <mergeCell ref="C26:C27"/>
    <mergeCell ref="D33:D37"/>
    <mergeCell ref="C41:C42"/>
    <mergeCell ref="C43:C44"/>
    <mergeCell ref="C45:C46"/>
    <mergeCell ref="A2:G2"/>
    <mergeCell ref="D6:D13"/>
    <mergeCell ref="D14:D15"/>
    <mergeCell ref="C16:C18"/>
    <mergeCell ref="C19:C21"/>
    <mergeCell ref="C22:C23"/>
    <mergeCell ref="C47:C49"/>
    <mergeCell ref="D50:D51"/>
    <mergeCell ref="D53:D60"/>
  </mergeCells>
  <phoneticPr fontId="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election activeCell="K11" sqref="K11"/>
    </sheetView>
  </sheetViews>
  <sheetFormatPr defaultRowHeight="16.5"/>
  <cols>
    <col min="2" max="2" width="20.875" customWidth="1"/>
    <col min="3" max="3" width="13.125" style="26" customWidth="1"/>
    <col min="4" max="4" width="17.875" customWidth="1"/>
  </cols>
  <sheetData>
    <row r="1" spans="1:4" ht="17.25" thickBot="1"/>
    <row r="2" spans="1:4">
      <c r="A2" s="212">
        <v>0</v>
      </c>
      <c r="B2" s="213" t="s">
        <v>1794</v>
      </c>
      <c r="C2" s="214">
        <v>512</v>
      </c>
      <c r="D2" s="215"/>
    </row>
    <row r="3" spans="1:4">
      <c r="A3" s="216">
        <f>A2+C2</f>
        <v>512</v>
      </c>
      <c r="B3" s="43" t="s">
        <v>1795</v>
      </c>
      <c r="C3" s="46">
        <v>512</v>
      </c>
      <c r="D3" s="217" t="s">
        <v>1796</v>
      </c>
    </row>
    <row r="4" spans="1:4">
      <c r="A4" s="216">
        <f t="shared" ref="A4:A9" si="0">A3+C3</f>
        <v>1024</v>
      </c>
      <c r="B4" s="43" t="s">
        <v>1798</v>
      </c>
      <c r="C4" s="46">
        <v>512</v>
      </c>
      <c r="D4" s="217" t="s">
        <v>1799</v>
      </c>
    </row>
    <row r="5" spans="1:4" ht="17.25" thickBot="1">
      <c r="A5" s="218">
        <f t="shared" si="0"/>
        <v>1536</v>
      </c>
      <c r="B5" s="219" t="s">
        <v>1798</v>
      </c>
      <c r="C5" s="220">
        <v>512</v>
      </c>
      <c r="D5" s="221" t="s">
        <v>1800</v>
      </c>
    </row>
    <row r="6" spans="1:4" ht="17.25" thickBot="1">
      <c r="A6" s="218">
        <f t="shared" si="0"/>
        <v>2048</v>
      </c>
      <c r="B6" t="s">
        <v>1801</v>
      </c>
      <c r="C6" s="26">
        <v>640</v>
      </c>
    </row>
    <row r="7" spans="1:4" ht="17.25" thickBot="1">
      <c r="A7" s="218">
        <f t="shared" si="0"/>
        <v>2688</v>
      </c>
      <c r="B7" t="s">
        <v>1801</v>
      </c>
      <c r="C7" s="26">
        <v>640</v>
      </c>
    </row>
    <row r="8" spans="1:4" ht="17.25" thickBot="1">
      <c r="A8" s="218">
        <f t="shared" si="0"/>
        <v>3328</v>
      </c>
    </row>
    <row r="9" spans="1:4" ht="17.25" thickBot="1">
      <c r="A9" s="218">
        <f t="shared" si="0"/>
        <v>3328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2"/>
  <sheetViews>
    <sheetView zoomScale="85" zoomScaleNormal="85" workbookViewId="0">
      <selection activeCell="M23" sqref="M23"/>
    </sheetView>
  </sheetViews>
  <sheetFormatPr defaultRowHeight="16.5"/>
  <cols>
    <col min="2" max="2" width="9" style="26"/>
    <col min="3" max="4" width="11.125" customWidth="1"/>
    <col min="5" max="5" width="43.75" customWidth="1"/>
  </cols>
  <sheetData>
    <row r="1" spans="1:8">
      <c r="A1" t="s">
        <v>415</v>
      </c>
    </row>
    <row r="3" spans="1:8">
      <c r="G3" t="s">
        <v>398</v>
      </c>
      <c r="H3" t="s">
        <v>401</v>
      </c>
    </row>
    <row r="6" spans="1:8">
      <c r="G6" t="s">
        <v>399</v>
      </c>
      <c r="H6" t="s">
        <v>402</v>
      </c>
    </row>
    <row r="9" spans="1:8">
      <c r="G9" t="s">
        <v>400</v>
      </c>
      <c r="H9" t="s">
        <v>403</v>
      </c>
    </row>
    <row r="25" spans="1:5">
      <c r="B25" s="1" t="s">
        <v>404</v>
      </c>
      <c r="C25" s="2">
        <v>219.52510000000001</v>
      </c>
      <c r="D25" s="2">
        <v>0</v>
      </c>
    </row>
    <row r="26" spans="1:5">
      <c r="B26" s="2" t="s">
        <v>405</v>
      </c>
      <c r="C26" s="2">
        <v>219.99770000000001</v>
      </c>
      <c r="D26" s="2">
        <v>239.2501</v>
      </c>
    </row>
    <row r="27" spans="1:5">
      <c r="B27" s="2" t="s">
        <v>406</v>
      </c>
      <c r="C27" s="2">
        <v>220.43790000000001</v>
      </c>
      <c r="D27" s="2">
        <v>120.09059999999999</v>
      </c>
    </row>
    <row r="29" spans="1:5">
      <c r="A29" s="546" t="s">
        <v>407</v>
      </c>
      <c r="B29" s="1"/>
      <c r="C29" s="1" t="s">
        <v>410</v>
      </c>
      <c r="D29" s="2" t="s">
        <v>411</v>
      </c>
    </row>
    <row r="30" spans="1:5">
      <c r="A30" s="546"/>
      <c r="B30" s="2">
        <v>0</v>
      </c>
      <c r="C30" s="4">
        <f>$C$25*COS(RADIANS($D$25))</f>
        <v>219.52510000000001</v>
      </c>
      <c r="D30" s="4">
        <f>$C$25*SIN(RADIANS($D$25))</f>
        <v>0</v>
      </c>
    </row>
    <row r="31" spans="1:5">
      <c r="A31" s="546"/>
      <c r="B31" s="2">
        <v>1</v>
      </c>
      <c r="C31" s="4">
        <f>$C$26*COS(RADIANS(MOD($D$26+120,360)))</f>
        <v>219.97885728898444</v>
      </c>
      <c r="D31" s="4">
        <f>$C$26*SIN(RADIANS(MOD($D$26+120,360)))</f>
        <v>-2.8792969840960168</v>
      </c>
    </row>
    <row r="32" spans="1:5">
      <c r="A32" s="546"/>
      <c r="B32" s="2">
        <v>2</v>
      </c>
      <c r="C32" s="4">
        <f>$C$27*COS(RADIANS(MOD($D$27+240,360)))</f>
        <v>220.43762440755398</v>
      </c>
      <c r="D32" s="4">
        <f>$C$27*SIN(RADIANS(MOD($D$27+240,360)))</f>
        <v>0.34857131863519181</v>
      </c>
      <c r="E32">
        <f>C32*SIN(RADIANS(MOD(D27+240, 360)))</f>
        <v>0.34857088284977417</v>
      </c>
    </row>
    <row r="33" spans="1:5">
      <c r="A33" s="546"/>
      <c r="B33" s="2" t="s">
        <v>413</v>
      </c>
      <c r="C33" s="28">
        <f>SUM(C30:C32)</f>
        <v>659.94158169653838</v>
      </c>
      <c r="D33" s="28">
        <f>SUM(D30:D32)</f>
        <v>-2.530725665460825</v>
      </c>
      <c r="E33">
        <f>SIN(RADIANS(360))</f>
        <v>-2.45029690981724E-16</v>
      </c>
    </row>
    <row r="34" spans="1:5">
      <c r="A34" s="546"/>
      <c r="B34" s="30" t="s">
        <v>412</v>
      </c>
      <c r="C34" s="31">
        <f>SQRT(C33*C33+D33*D33)/3</f>
        <v>219.9821446856597</v>
      </c>
      <c r="D34" s="32"/>
    </row>
    <row r="35" spans="1:5">
      <c r="A35" s="546"/>
      <c r="B35" s="30" t="s">
        <v>414</v>
      </c>
      <c r="C35" s="31">
        <f>DEGREES(ATAN(D33/C33))</f>
        <v>-0.21971518843466192</v>
      </c>
      <c r="D35">
        <f>IF(AND(C33&gt;=0,D33&gt;=0),C35,IF(AND(C33&gt;=0,D33&lt;0),360-C35,IF(AND(C33&lt;0, D33&gt;=0), 180-C35, 180+C35)))</f>
        <v>360.21971518843463</v>
      </c>
    </row>
    <row r="36" spans="1:5">
      <c r="A36" s="546" t="s">
        <v>408</v>
      </c>
      <c r="B36" s="1"/>
      <c r="C36" s="1" t="s">
        <v>410</v>
      </c>
      <c r="D36" s="2" t="s">
        <v>411</v>
      </c>
    </row>
    <row r="37" spans="1:5">
      <c r="A37" s="546"/>
      <c r="B37" s="2">
        <v>0</v>
      </c>
      <c r="C37" s="4">
        <f>$C$25*COS(RADIANS($D$25))</f>
        <v>219.52510000000001</v>
      </c>
      <c r="D37" s="4">
        <f>$C$25*SIN(RADIANS($D$25))</f>
        <v>0</v>
      </c>
    </row>
    <row r="38" spans="1:5">
      <c r="A38" s="546"/>
      <c r="B38" s="2">
        <v>1</v>
      </c>
      <c r="C38" s="4">
        <f>$C$26*COS(RADIANS(MOD($D$26+240,360)))</f>
        <v>-107.49588431122515</v>
      </c>
      <c r="D38" s="4">
        <f>$C$26*SIN(RADIANS(MOD($D$26+240,360)))</f>
        <v>191.94692719978016</v>
      </c>
    </row>
    <row r="39" spans="1:5">
      <c r="A39" s="546"/>
      <c r="B39" s="2">
        <v>2</v>
      </c>
      <c r="C39" s="4">
        <f>$C$27*COS(RADIANS(MOD($D$27+120,360)))</f>
        <v>-109.91694058680824</v>
      </c>
      <c r="D39" s="4">
        <f>$C$27*SIN(RADIANS(MOD($D$27+120,360)))</f>
        <v>-191.07886834615195</v>
      </c>
    </row>
    <row r="40" spans="1:5">
      <c r="A40" s="546"/>
      <c r="B40" s="2" t="s">
        <v>413</v>
      </c>
      <c r="C40" s="28">
        <f>SUM(C37:C39)</f>
        <v>2.1122751019666168</v>
      </c>
      <c r="D40" s="28">
        <f>SUM(D37:D39)</f>
        <v>0.868058853628213</v>
      </c>
    </row>
    <row r="41" spans="1:5">
      <c r="A41" s="546"/>
      <c r="B41" s="30" t="s">
        <v>412</v>
      </c>
      <c r="C41" s="31">
        <f>SQRT(C40*C40+D40*D40)/3</f>
        <v>0.76122943539093457</v>
      </c>
      <c r="D41" s="33"/>
    </row>
    <row r="42" spans="1:5">
      <c r="A42" s="546"/>
      <c r="B42" s="30" t="s">
        <v>414</v>
      </c>
      <c r="C42" s="31">
        <f>IF(C40&lt;&gt;0, DEGREES(ATAN(D40/C40)), 0)</f>
        <v>22.340661710592606</v>
      </c>
      <c r="D42">
        <f>IF(AND(C40&gt;=0,D40&gt;=0),C42,IF(AND(C40&gt;=0,D40&lt;0),360-C42,IF(AND(C40&lt;0, D40&gt;=0), 180-C42, 180+C42)))</f>
        <v>22.340661710592606</v>
      </c>
      <c r="E42">
        <f>D42-360</f>
        <v>-337.6593382894074</v>
      </c>
    </row>
    <row r="43" spans="1:5">
      <c r="A43" s="546" t="s">
        <v>409</v>
      </c>
      <c r="B43" s="1"/>
      <c r="C43" s="1" t="s">
        <v>410</v>
      </c>
      <c r="D43" s="2" t="s">
        <v>411</v>
      </c>
    </row>
    <row r="44" spans="1:5">
      <c r="A44" s="546"/>
      <c r="B44" s="2">
        <v>0</v>
      </c>
      <c r="C44" s="4">
        <f>C25*COS(RADIANS(D25))</f>
        <v>219.52510000000001</v>
      </c>
      <c r="D44" s="4">
        <f>C25*SIN(RADIANS(D25))</f>
        <v>0</v>
      </c>
    </row>
    <row r="45" spans="1:5">
      <c r="A45" s="546"/>
      <c r="B45" s="2">
        <v>1</v>
      </c>
      <c r="C45" s="4">
        <f>C26*COS(RADIANS(D26))</f>
        <v>-112.48297297775915</v>
      </c>
      <c r="D45" s="4">
        <f>C26*SIN(RADIANS(D26))</f>
        <v>-189.0676302156842</v>
      </c>
    </row>
    <row r="46" spans="1:5">
      <c r="A46" s="546"/>
      <c r="B46" s="2">
        <v>2</v>
      </c>
      <c r="C46" s="4">
        <f>C27*COS(RADIANS(D27))</f>
        <v>-110.52068382074566</v>
      </c>
      <c r="D46" s="4">
        <f>C27*SIN(RADIANS(D27))</f>
        <v>190.73029702751677</v>
      </c>
    </row>
    <row r="47" spans="1:5">
      <c r="A47" s="546"/>
      <c r="B47" s="2" t="s">
        <v>413</v>
      </c>
      <c r="C47" s="27">
        <f>SUM(C44:C46)</f>
        <v>-3.4785567985047976</v>
      </c>
      <c r="D47" s="27">
        <f>SUM(D44:D46)</f>
        <v>1.6626668118325654</v>
      </c>
    </row>
    <row r="48" spans="1:5">
      <c r="A48" s="546"/>
      <c r="B48" s="30" t="s">
        <v>412</v>
      </c>
      <c r="C48" s="31">
        <f>SQRT(C47*C47+D47*D47)/3</f>
        <v>1.2851639898642169</v>
      </c>
      <c r="D48" s="33"/>
    </row>
    <row r="49" spans="1:4">
      <c r="A49" s="546"/>
      <c r="B49" s="30" t="s">
        <v>414</v>
      </c>
      <c r="C49" s="31">
        <f>IF(C47&lt;&gt;0, DEGREES(ATAN(D47/C47)), 0)</f>
        <v>-25.546682223318331</v>
      </c>
      <c r="D49">
        <f>IF(AND(C47&gt;=0,D47&gt;=0),C49,IF(AND(C47&gt;=0,D47&lt;0),360-C49,IF(AND(C47&lt;0, D47&gt;=0), 180-C49, 180+C49)))</f>
        <v>205.54668222331833</v>
      </c>
    </row>
    <row r="51" spans="1:4">
      <c r="A51" t="s">
        <v>416</v>
      </c>
      <c r="B51" s="26">
        <f>C48/C34*100</f>
        <v>0.5842128649580326</v>
      </c>
    </row>
    <row r="52" spans="1:4">
      <c r="A52" t="s">
        <v>417</v>
      </c>
      <c r="B52" s="29">
        <f>C41/C34*100</f>
        <v>0.34604146462826896</v>
      </c>
    </row>
  </sheetData>
  <mergeCells count="3">
    <mergeCell ref="A29:A35"/>
    <mergeCell ref="A36:A42"/>
    <mergeCell ref="A43:A49"/>
  </mergeCells>
  <phoneticPr fontId="1"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139"/>
  <sheetViews>
    <sheetView zoomScale="85" zoomScaleNormal="85" workbookViewId="0">
      <selection activeCell="AD39" sqref="AD38:AD39"/>
    </sheetView>
  </sheetViews>
  <sheetFormatPr defaultColWidth="9" defaultRowHeight="13.5"/>
  <cols>
    <col min="1" max="1" width="16.125" style="5" customWidth="1"/>
    <col min="2" max="2" width="9" style="6"/>
    <col min="3" max="4" width="9" style="5"/>
    <col min="5" max="5" width="3.625" style="5" customWidth="1"/>
    <col min="6" max="6" width="9" style="6"/>
    <col min="7" max="8" width="9" style="5"/>
    <col min="9" max="9" width="3.625" style="5" customWidth="1"/>
    <col min="10" max="10" width="9" style="7"/>
    <col min="11" max="12" width="9" style="5"/>
    <col min="13" max="13" width="3.625" style="5" customWidth="1"/>
    <col min="14" max="14" width="9" style="7"/>
    <col min="15" max="16" width="9" style="5"/>
    <col min="17" max="17" width="3.625" style="5" customWidth="1"/>
    <col min="18" max="20" width="9" style="5"/>
    <col min="21" max="21" width="2.625" style="5" customWidth="1"/>
    <col min="22" max="22" width="9" style="7"/>
    <col min="23" max="24" width="9" style="5"/>
    <col min="25" max="25" width="2.625" style="5" customWidth="1"/>
    <col min="26" max="26" width="9" style="7"/>
    <col min="27" max="28" width="9" style="5"/>
    <col min="29" max="29" width="1.75" style="5" customWidth="1"/>
    <col min="30" max="30" width="9" style="7"/>
    <col min="31" max="32" width="9" style="5"/>
    <col min="33" max="33" width="1.25" style="5" customWidth="1"/>
    <col min="34" max="36" width="9" style="5"/>
    <col min="37" max="37" width="2.125" style="5" customWidth="1"/>
    <col min="38" max="40" width="9" style="5"/>
    <col min="41" max="41" width="3.375" style="5" customWidth="1"/>
    <col min="42" max="16384" width="9" style="5"/>
  </cols>
  <sheetData>
    <row r="1" spans="1:30">
      <c r="A1" s="5" t="s">
        <v>152</v>
      </c>
    </row>
    <row r="3" spans="1:30">
      <c r="A3" s="5" t="s">
        <v>153</v>
      </c>
      <c r="B3" s="573" t="s">
        <v>354</v>
      </c>
      <c r="C3" s="573"/>
      <c r="D3" s="573"/>
      <c r="F3" s="573" t="s">
        <v>355</v>
      </c>
      <c r="G3" s="573"/>
      <c r="H3" s="573"/>
      <c r="N3" s="573" t="s">
        <v>352</v>
      </c>
      <c r="O3" s="573"/>
      <c r="P3" s="573"/>
      <c r="R3" s="573" t="s">
        <v>356</v>
      </c>
      <c r="S3" s="573"/>
      <c r="T3" s="573"/>
      <c r="V3" s="573" t="s">
        <v>357</v>
      </c>
      <c r="W3" s="573"/>
      <c r="X3" s="573"/>
      <c r="Z3" s="573" t="s">
        <v>1625</v>
      </c>
      <c r="AA3" s="573"/>
      <c r="AB3" s="573"/>
      <c r="AD3" s="5"/>
    </row>
    <row r="4" spans="1:30">
      <c r="B4" s="11" t="s">
        <v>138</v>
      </c>
      <c r="C4" s="8" t="s">
        <v>161</v>
      </c>
      <c r="D4" s="8" t="s">
        <v>162</v>
      </c>
      <c r="F4" s="11" t="s">
        <v>139</v>
      </c>
      <c r="G4" s="8" t="s">
        <v>161</v>
      </c>
      <c r="H4" s="8" t="s">
        <v>162</v>
      </c>
      <c r="N4" s="12" t="s">
        <v>143</v>
      </c>
      <c r="O4" s="8" t="s">
        <v>161</v>
      </c>
      <c r="P4" s="8" t="s">
        <v>162</v>
      </c>
      <c r="R4" s="4" t="s">
        <v>166</v>
      </c>
      <c r="S4" s="4" t="s">
        <v>169</v>
      </c>
      <c r="T4" s="8"/>
      <c r="V4" s="14" t="s">
        <v>171</v>
      </c>
      <c r="W4" s="8" t="s">
        <v>174</v>
      </c>
      <c r="X4" s="8" t="s">
        <v>175</v>
      </c>
      <c r="Z4" s="34" t="s">
        <v>420</v>
      </c>
      <c r="AA4" s="35" t="s">
        <v>161</v>
      </c>
      <c r="AB4" s="35" t="s">
        <v>425</v>
      </c>
      <c r="AD4" s="5"/>
    </row>
    <row r="5" spans="1:30">
      <c r="B5" s="11" t="s">
        <v>154</v>
      </c>
      <c r="C5" s="8" t="s">
        <v>161</v>
      </c>
      <c r="D5" s="8" t="s">
        <v>162</v>
      </c>
      <c r="F5" s="11" t="s">
        <v>157</v>
      </c>
      <c r="G5" s="8" t="s">
        <v>161</v>
      </c>
      <c r="H5" s="8" t="s">
        <v>162</v>
      </c>
      <c r="N5" s="11" t="s">
        <v>353</v>
      </c>
      <c r="O5" s="8" t="s">
        <v>161</v>
      </c>
      <c r="P5" s="8" t="s">
        <v>162</v>
      </c>
      <c r="R5" s="4" t="s">
        <v>167</v>
      </c>
      <c r="S5" s="4" t="s">
        <v>170</v>
      </c>
      <c r="T5" s="8"/>
      <c r="V5" s="14" t="s">
        <v>172</v>
      </c>
      <c r="W5" s="8" t="s">
        <v>174</v>
      </c>
      <c r="X5" s="8" t="s">
        <v>175</v>
      </c>
      <c r="Z5" s="34" t="s">
        <v>421</v>
      </c>
      <c r="AA5" s="35" t="s">
        <v>161</v>
      </c>
      <c r="AB5" s="35" t="s">
        <v>162</v>
      </c>
      <c r="AD5" s="5"/>
    </row>
    <row r="6" spans="1:30">
      <c r="B6" s="11" t="s">
        <v>155</v>
      </c>
      <c r="C6" s="8" t="s">
        <v>161</v>
      </c>
      <c r="D6" s="8" t="s">
        <v>162</v>
      </c>
      <c r="F6" s="11" t="s">
        <v>158</v>
      </c>
      <c r="G6" s="8" t="s">
        <v>161</v>
      </c>
      <c r="H6" s="8" t="s">
        <v>162</v>
      </c>
      <c r="N6" s="11"/>
      <c r="O6" s="8"/>
      <c r="P6" s="8"/>
      <c r="R6" s="4" t="s">
        <v>168</v>
      </c>
      <c r="S6" s="4" t="s">
        <v>184</v>
      </c>
      <c r="T6" s="8"/>
      <c r="V6" s="14" t="s">
        <v>173</v>
      </c>
      <c r="W6" s="8" t="s">
        <v>174</v>
      </c>
      <c r="X6" s="8" t="s">
        <v>175</v>
      </c>
      <c r="AD6" s="5"/>
    </row>
    <row r="7" spans="1:30">
      <c r="B7" s="11" t="s">
        <v>156</v>
      </c>
      <c r="C7" s="8" t="s">
        <v>161</v>
      </c>
      <c r="D7" s="8" t="s">
        <v>162</v>
      </c>
      <c r="F7" s="11" t="s">
        <v>156</v>
      </c>
      <c r="G7" s="8" t="s">
        <v>161</v>
      </c>
      <c r="H7" s="8" t="s">
        <v>162</v>
      </c>
      <c r="N7" s="11"/>
      <c r="O7" s="8"/>
      <c r="P7" s="8"/>
      <c r="R7" s="3"/>
      <c r="S7" s="3"/>
      <c r="T7" s="3"/>
      <c r="AD7" s="5"/>
    </row>
    <row r="8" spans="1:30">
      <c r="B8" s="13"/>
      <c r="C8" s="8"/>
      <c r="D8" s="8"/>
      <c r="F8" s="13"/>
      <c r="G8" s="3"/>
      <c r="H8" s="3"/>
      <c r="N8" s="12"/>
      <c r="O8" s="8"/>
      <c r="P8" s="8"/>
      <c r="R8" s="3"/>
      <c r="S8" s="3"/>
      <c r="T8" s="3"/>
      <c r="AD8" s="5"/>
    </row>
    <row r="9" spans="1:30" ht="12.75" customHeight="1">
      <c r="B9" s="13"/>
      <c r="C9" s="8"/>
      <c r="D9" s="8"/>
      <c r="F9" s="13"/>
      <c r="G9" s="8"/>
      <c r="H9" s="8"/>
      <c r="N9" s="13"/>
      <c r="O9" s="8"/>
      <c r="P9" s="8"/>
      <c r="R9" s="3"/>
      <c r="S9" s="3"/>
      <c r="T9" s="3"/>
      <c r="V9" s="15"/>
      <c r="W9" s="3"/>
      <c r="X9" s="3"/>
      <c r="AD9" s="5"/>
    </row>
    <row r="10" spans="1:30" ht="12.75" customHeight="1"/>
    <row r="11" spans="1:30">
      <c r="A11" s="5" t="s">
        <v>176</v>
      </c>
      <c r="B11" s="573" t="s">
        <v>181</v>
      </c>
      <c r="C11" s="573"/>
      <c r="D11" s="573"/>
      <c r="F11" s="573" t="s">
        <v>422</v>
      </c>
      <c r="G11" s="573"/>
      <c r="H11" s="573"/>
      <c r="N11" s="573" t="s">
        <v>183</v>
      </c>
      <c r="O11" s="573"/>
      <c r="P11" s="573"/>
      <c r="R11" s="573" t="s">
        <v>358</v>
      </c>
      <c r="S11" s="573"/>
      <c r="T11" s="573"/>
      <c r="V11" s="573" t="s">
        <v>359</v>
      </c>
      <c r="W11" s="573"/>
      <c r="X11" s="573"/>
      <c r="Z11" s="573" t="s">
        <v>1625</v>
      </c>
      <c r="AA11" s="573"/>
      <c r="AB11" s="573"/>
    </row>
    <row r="12" spans="1:30">
      <c r="B12" s="11" t="s">
        <v>177</v>
      </c>
      <c r="C12" s="8" t="s">
        <v>161</v>
      </c>
      <c r="D12" s="8" t="s">
        <v>162</v>
      </c>
      <c r="F12" s="11" t="s">
        <v>178</v>
      </c>
      <c r="G12" s="8" t="s">
        <v>161</v>
      </c>
      <c r="H12" s="8" t="s">
        <v>162</v>
      </c>
      <c r="N12" s="14" t="s">
        <v>223</v>
      </c>
      <c r="O12" s="8"/>
      <c r="P12" s="8"/>
      <c r="R12" s="4" t="s">
        <v>214</v>
      </c>
      <c r="S12" s="8"/>
      <c r="T12" s="8"/>
      <c r="V12" s="14" t="s">
        <v>171</v>
      </c>
      <c r="W12" s="8" t="s">
        <v>174</v>
      </c>
      <c r="X12" s="8" t="s">
        <v>175</v>
      </c>
      <c r="Z12" s="34" t="s">
        <v>423</v>
      </c>
      <c r="AA12" s="35" t="s">
        <v>161</v>
      </c>
      <c r="AB12" s="35" t="s">
        <v>162</v>
      </c>
    </row>
    <row r="13" spans="1:30">
      <c r="B13" s="11" t="s">
        <v>1</v>
      </c>
      <c r="C13" s="8" t="s">
        <v>161</v>
      </c>
      <c r="D13" s="8" t="s">
        <v>162</v>
      </c>
      <c r="F13" s="11" t="s">
        <v>185</v>
      </c>
      <c r="G13" s="8" t="s">
        <v>161</v>
      </c>
      <c r="H13" s="8" t="s">
        <v>162</v>
      </c>
      <c r="N13" s="14" t="s">
        <v>224</v>
      </c>
      <c r="O13" s="8"/>
      <c r="P13" s="8"/>
      <c r="R13" s="4" t="s">
        <v>215</v>
      </c>
      <c r="S13" s="8"/>
      <c r="T13" s="8"/>
      <c r="V13" s="14" t="s">
        <v>172</v>
      </c>
      <c r="W13" s="8" t="s">
        <v>174</v>
      </c>
      <c r="X13" s="8" t="s">
        <v>175</v>
      </c>
      <c r="Z13" s="34" t="s">
        <v>424</v>
      </c>
      <c r="AA13" s="35" t="s">
        <v>161</v>
      </c>
      <c r="AB13" s="35" t="s">
        <v>162</v>
      </c>
    </row>
    <row r="14" spans="1:30">
      <c r="B14" s="11" t="s">
        <v>2</v>
      </c>
      <c r="C14" s="8" t="s">
        <v>161</v>
      </c>
      <c r="D14" s="8" t="s">
        <v>162</v>
      </c>
      <c r="F14" s="13"/>
      <c r="G14" s="8"/>
      <c r="H14" s="8"/>
      <c r="N14" s="14" t="s">
        <v>225</v>
      </c>
      <c r="O14" s="8"/>
      <c r="P14" s="8"/>
      <c r="R14" s="4" t="s">
        <v>216</v>
      </c>
      <c r="S14" s="8"/>
      <c r="T14" s="8"/>
      <c r="V14" s="14" t="s">
        <v>173</v>
      </c>
      <c r="W14" s="8" t="s">
        <v>174</v>
      </c>
      <c r="X14" s="8" t="s">
        <v>175</v>
      </c>
    </row>
    <row r="15" spans="1:30">
      <c r="B15" s="12" t="s">
        <v>180</v>
      </c>
      <c r="C15" s="8" t="s">
        <v>161</v>
      </c>
      <c r="D15" s="8" t="s">
        <v>162</v>
      </c>
      <c r="F15" s="13"/>
      <c r="G15" s="8"/>
      <c r="H15" s="8"/>
      <c r="N15" s="14" t="s">
        <v>41</v>
      </c>
      <c r="O15" s="4"/>
      <c r="P15" s="4"/>
      <c r="R15" s="4" t="s">
        <v>41</v>
      </c>
      <c r="S15" s="4"/>
      <c r="T15" s="4"/>
    </row>
    <row r="16" spans="1:30">
      <c r="B16" s="12" t="s">
        <v>179</v>
      </c>
      <c r="C16" s="8" t="s">
        <v>161</v>
      </c>
      <c r="D16" s="8" t="s">
        <v>162</v>
      </c>
      <c r="F16" s="12"/>
      <c r="G16" s="8"/>
      <c r="H16" s="8"/>
      <c r="N16" s="15"/>
      <c r="O16" s="3"/>
      <c r="P16" s="3"/>
      <c r="R16" s="3"/>
      <c r="S16" s="3"/>
      <c r="T16" s="3"/>
    </row>
    <row r="17" spans="1:32">
      <c r="B17" s="12"/>
      <c r="C17" s="3"/>
      <c r="D17" s="3"/>
      <c r="F17" s="12"/>
      <c r="G17" s="3"/>
      <c r="H17" s="3"/>
      <c r="N17" s="15"/>
      <c r="O17" s="3"/>
      <c r="P17" s="3"/>
      <c r="R17" s="3"/>
      <c r="S17" s="3"/>
      <c r="T17" s="3"/>
      <c r="V17" s="15"/>
      <c r="W17" s="3"/>
      <c r="X17" s="3"/>
    </row>
    <row r="19" spans="1:32">
      <c r="A19" s="5" t="s">
        <v>187</v>
      </c>
      <c r="B19" s="573" t="s">
        <v>188</v>
      </c>
      <c r="C19" s="573"/>
      <c r="D19" s="573"/>
      <c r="F19" s="573" t="s">
        <v>191</v>
      </c>
      <c r="G19" s="573"/>
      <c r="H19" s="573"/>
      <c r="J19" s="573" t="s">
        <v>196</v>
      </c>
      <c r="K19" s="573"/>
      <c r="L19" s="573"/>
      <c r="N19" s="573" t="s">
        <v>206</v>
      </c>
      <c r="O19" s="573"/>
      <c r="P19" s="573"/>
      <c r="R19" s="573" t="s">
        <v>207</v>
      </c>
      <c r="S19" s="573"/>
      <c r="T19" s="573"/>
      <c r="V19" s="573" t="s">
        <v>201</v>
      </c>
      <c r="W19" s="573"/>
      <c r="X19" s="573"/>
      <c r="Z19" s="573" t="s">
        <v>217</v>
      </c>
      <c r="AA19" s="573"/>
      <c r="AB19" s="573"/>
      <c r="AD19" s="578" t="s">
        <v>242</v>
      </c>
      <c r="AE19" s="579"/>
      <c r="AF19" s="580"/>
    </row>
    <row r="20" spans="1:32">
      <c r="B20" s="11" t="s">
        <v>189</v>
      </c>
      <c r="C20" s="8" t="s">
        <v>161</v>
      </c>
      <c r="D20" s="8" t="s">
        <v>162</v>
      </c>
      <c r="F20" s="11" t="s">
        <v>192</v>
      </c>
      <c r="G20" s="8" t="s">
        <v>161</v>
      </c>
      <c r="H20" s="8" t="s">
        <v>162</v>
      </c>
      <c r="J20" s="16" t="s">
        <v>197</v>
      </c>
      <c r="K20" s="8" t="s">
        <v>161</v>
      </c>
      <c r="L20" s="8" t="s">
        <v>162</v>
      </c>
      <c r="N20" s="16" t="s">
        <v>199</v>
      </c>
      <c r="O20" s="8" t="s">
        <v>161</v>
      </c>
      <c r="P20" s="8" t="s">
        <v>162</v>
      </c>
      <c r="R20" s="2" t="s">
        <v>208</v>
      </c>
      <c r="S20" s="8" t="s">
        <v>161</v>
      </c>
      <c r="T20" s="8" t="s">
        <v>162</v>
      </c>
      <c r="V20" s="16" t="s">
        <v>202</v>
      </c>
      <c r="W20" s="8" t="s">
        <v>161</v>
      </c>
      <c r="X20" s="8" t="s">
        <v>162</v>
      </c>
      <c r="Z20" s="16" t="s">
        <v>218</v>
      </c>
      <c r="AA20" s="567"/>
      <c r="AB20" s="568"/>
      <c r="AD20" s="17" t="s">
        <v>188</v>
      </c>
      <c r="AE20" s="8" t="s">
        <v>161</v>
      </c>
      <c r="AF20" s="8" t="s">
        <v>162</v>
      </c>
    </row>
    <row r="21" spans="1:32">
      <c r="B21" s="11" t="s">
        <v>3</v>
      </c>
      <c r="C21" s="8" t="s">
        <v>161</v>
      </c>
      <c r="D21" s="8" t="s">
        <v>162</v>
      </c>
      <c r="F21" s="11" t="s">
        <v>193</v>
      </c>
      <c r="G21" s="8" t="s">
        <v>161</v>
      </c>
      <c r="H21" s="8" t="s">
        <v>162</v>
      </c>
      <c r="J21" s="16" t="s">
        <v>6</v>
      </c>
      <c r="K21" s="8" t="s">
        <v>161</v>
      </c>
      <c r="L21" s="8" t="s">
        <v>162</v>
      </c>
      <c r="N21" s="16" t="s">
        <v>8</v>
      </c>
      <c r="O21" s="8" t="s">
        <v>161</v>
      </c>
      <c r="P21" s="8" t="s">
        <v>162</v>
      </c>
      <c r="R21" s="2" t="s">
        <v>103</v>
      </c>
      <c r="S21" s="8" t="s">
        <v>161</v>
      </c>
      <c r="T21" s="8" t="s">
        <v>162</v>
      </c>
      <c r="V21" s="16" t="s">
        <v>203</v>
      </c>
      <c r="W21" s="8" t="s">
        <v>161</v>
      </c>
      <c r="X21" s="8" t="s">
        <v>162</v>
      </c>
      <c r="Z21" s="16" t="s">
        <v>219</v>
      </c>
      <c r="AA21" s="569"/>
      <c r="AB21" s="570"/>
      <c r="AD21" s="17" t="s">
        <v>191</v>
      </c>
      <c r="AE21" s="8" t="s">
        <v>161</v>
      </c>
      <c r="AF21" s="8" t="s">
        <v>162</v>
      </c>
    </row>
    <row r="22" spans="1:32">
      <c r="B22" s="11" t="s">
        <v>4</v>
      </c>
      <c r="C22" s="8" t="s">
        <v>161</v>
      </c>
      <c r="D22" s="8" t="s">
        <v>162</v>
      </c>
      <c r="F22" s="11" t="s">
        <v>194</v>
      </c>
      <c r="G22" s="8" t="s">
        <v>161</v>
      </c>
      <c r="H22" s="8" t="s">
        <v>162</v>
      </c>
      <c r="J22" s="16" t="s">
        <v>7</v>
      </c>
      <c r="K22" s="8" t="s">
        <v>161</v>
      </c>
      <c r="L22" s="8" t="s">
        <v>162</v>
      </c>
      <c r="N22" s="16" t="s">
        <v>9</v>
      </c>
      <c r="O22" s="8" t="s">
        <v>161</v>
      </c>
      <c r="P22" s="8" t="s">
        <v>162</v>
      </c>
      <c r="R22" s="2" t="s">
        <v>104</v>
      </c>
      <c r="S22" s="8" t="s">
        <v>161</v>
      </c>
      <c r="T22" s="8" t="s">
        <v>162</v>
      </c>
      <c r="V22" s="16" t="s">
        <v>204</v>
      </c>
      <c r="W22" s="8" t="s">
        <v>161</v>
      </c>
      <c r="X22" s="8" t="s">
        <v>162</v>
      </c>
      <c r="Z22" s="16" t="s">
        <v>220</v>
      </c>
      <c r="AA22" s="569"/>
      <c r="AB22" s="570"/>
      <c r="AD22" s="17" t="s">
        <v>196</v>
      </c>
      <c r="AE22" s="8" t="s">
        <v>161</v>
      </c>
      <c r="AF22" s="8" t="s">
        <v>162</v>
      </c>
    </row>
    <row r="23" spans="1:32">
      <c r="B23" s="12" t="s">
        <v>190</v>
      </c>
      <c r="C23" s="8" t="s">
        <v>161</v>
      </c>
      <c r="D23" s="8" t="s">
        <v>162</v>
      </c>
      <c r="F23" s="12" t="s">
        <v>195</v>
      </c>
      <c r="G23" s="8" t="s">
        <v>161</v>
      </c>
      <c r="H23" s="8" t="s">
        <v>162</v>
      </c>
      <c r="J23" s="16" t="s">
        <v>198</v>
      </c>
      <c r="K23" s="8" t="s">
        <v>161</v>
      </c>
      <c r="L23" s="8" t="s">
        <v>162</v>
      </c>
      <c r="N23" s="16" t="s">
        <v>200</v>
      </c>
      <c r="O23" s="8" t="s">
        <v>161</v>
      </c>
      <c r="P23" s="8" t="s">
        <v>162</v>
      </c>
      <c r="R23" s="1" t="s">
        <v>209</v>
      </c>
      <c r="S23" s="8" t="s">
        <v>161</v>
      </c>
      <c r="T23" s="8" t="s">
        <v>162</v>
      </c>
      <c r="V23" s="16" t="s">
        <v>205</v>
      </c>
      <c r="W23" s="8" t="s">
        <v>161</v>
      </c>
      <c r="X23" s="8" t="s">
        <v>162</v>
      </c>
      <c r="Z23" s="16" t="s">
        <v>221</v>
      </c>
      <c r="AA23" s="569"/>
      <c r="AB23" s="570"/>
      <c r="AD23" s="16" t="s">
        <v>206</v>
      </c>
      <c r="AE23" s="8" t="s">
        <v>161</v>
      </c>
      <c r="AF23" s="8" t="s">
        <v>162</v>
      </c>
    </row>
    <row r="24" spans="1:32">
      <c r="B24" s="12"/>
      <c r="C24" s="8"/>
      <c r="D24" s="8"/>
      <c r="F24" s="12"/>
      <c r="G24" s="8"/>
      <c r="H24" s="8"/>
      <c r="J24" s="16"/>
      <c r="K24" s="8"/>
      <c r="L24" s="8"/>
      <c r="N24" s="16"/>
      <c r="O24" s="8"/>
      <c r="P24" s="8"/>
      <c r="R24" s="1"/>
      <c r="S24" s="8"/>
      <c r="T24" s="8"/>
      <c r="V24" s="16"/>
      <c r="W24" s="8"/>
      <c r="X24" s="8"/>
      <c r="Z24" s="16"/>
      <c r="AA24" s="569"/>
      <c r="AB24" s="570"/>
      <c r="AD24" s="16"/>
      <c r="AE24" s="8"/>
      <c r="AF24" s="8"/>
    </row>
    <row r="25" spans="1:32">
      <c r="B25" s="13"/>
      <c r="C25" s="8"/>
      <c r="D25" s="8"/>
      <c r="F25" s="13"/>
      <c r="G25" s="8"/>
      <c r="H25" s="8"/>
      <c r="J25" s="15"/>
      <c r="K25" s="8"/>
      <c r="L25" s="8"/>
      <c r="N25" s="15"/>
      <c r="O25" s="8"/>
      <c r="P25" s="8"/>
      <c r="R25" s="3"/>
      <c r="S25" s="8"/>
      <c r="T25" s="8"/>
      <c r="V25" s="15"/>
      <c r="W25" s="8"/>
      <c r="X25" s="8"/>
      <c r="Z25" s="15"/>
      <c r="AA25" s="571"/>
      <c r="AB25" s="572"/>
      <c r="AD25" s="15"/>
      <c r="AE25" s="8"/>
      <c r="AF25" s="8"/>
    </row>
    <row r="27" spans="1:32">
      <c r="A27" s="5" t="s">
        <v>226</v>
      </c>
      <c r="B27" s="573" t="s">
        <v>227</v>
      </c>
      <c r="C27" s="573"/>
      <c r="D27" s="573"/>
      <c r="F27" s="573" t="s">
        <v>235</v>
      </c>
      <c r="G27" s="573"/>
      <c r="H27" s="573"/>
      <c r="J27" s="578" t="s">
        <v>238</v>
      </c>
      <c r="K27" s="579"/>
      <c r="L27" s="580"/>
    </row>
    <row r="28" spans="1:32">
      <c r="B28" s="11" t="s">
        <v>236</v>
      </c>
      <c r="C28" s="8"/>
      <c r="D28" s="8"/>
      <c r="F28" s="11" t="s">
        <v>236</v>
      </c>
      <c r="G28" s="8"/>
      <c r="H28" s="8"/>
      <c r="J28" s="16" t="s">
        <v>236</v>
      </c>
      <c r="K28" s="8"/>
      <c r="L28" s="8"/>
    </row>
    <row r="29" spans="1:32">
      <c r="B29" s="11" t="s">
        <v>237</v>
      </c>
      <c r="C29" s="8"/>
      <c r="D29" s="8"/>
      <c r="F29" s="11" t="s">
        <v>237</v>
      </c>
      <c r="G29" s="8"/>
      <c r="H29" s="8"/>
      <c r="J29" s="16" t="s">
        <v>237</v>
      </c>
      <c r="K29" s="8"/>
      <c r="L29" s="8"/>
    </row>
    <row r="30" spans="1:32">
      <c r="B30" s="11" t="s">
        <v>239</v>
      </c>
      <c r="C30" s="8"/>
      <c r="D30" s="8"/>
      <c r="F30" s="11" t="s">
        <v>239</v>
      </c>
      <c r="G30" s="8"/>
      <c r="H30" s="8"/>
      <c r="J30" s="16" t="s">
        <v>239</v>
      </c>
      <c r="K30" s="8"/>
      <c r="L30" s="8"/>
    </row>
    <row r="31" spans="1:32">
      <c r="B31" s="11" t="s">
        <v>240</v>
      </c>
      <c r="C31" s="8"/>
      <c r="D31" s="8"/>
      <c r="F31" s="11" t="s">
        <v>240</v>
      </c>
      <c r="G31" s="8"/>
      <c r="H31" s="8"/>
      <c r="J31" s="16" t="s">
        <v>240</v>
      </c>
      <c r="K31" s="8"/>
      <c r="L31" s="8"/>
    </row>
    <row r="32" spans="1:32">
      <c r="B32" s="12" t="s">
        <v>241</v>
      </c>
      <c r="C32" s="8"/>
      <c r="D32" s="8"/>
      <c r="F32" s="12" t="s">
        <v>241</v>
      </c>
      <c r="G32" s="8"/>
      <c r="H32" s="8"/>
      <c r="J32" s="16" t="s">
        <v>241</v>
      </c>
      <c r="K32" s="8"/>
      <c r="L32" s="8"/>
    </row>
    <row r="33" spans="1:24">
      <c r="B33" s="13"/>
      <c r="C33" s="8"/>
      <c r="D33" s="8"/>
      <c r="F33" s="13"/>
      <c r="G33" s="8"/>
      <c r="H33" s="8"/>
      <c r="J33" s="15"/>
      <c r="K33" s="8"/>
      <c r="L33" s="8"/>
    </row>
    <row r="35" spans="1:24">
      <c r="A35" s="5" t="s">
        <v>243</v>
      </c>
      <c r="B35" s="573" t="s">
        <v>253</v>
      </c>
      <c r="C35" s="573"/>
      <c r="D35" s="573"/>
      <c r="F35" s="573" t="s">
        <v>252</v>
      </c>
      <c r="G35" s="573"/>
      <c r="H35" s="573"/>
      <c r="J35" s="573" t="s">
        <v>248</v>
      </c>
      <c r="K35" s="573"/>
      <c r="L35" s="573"/>
      <c r="N35" s="573" t="s">
        <v>249</v>
      </c>
      <c r="O35" s="573"/>
      <c r="P35" s="573"/>
      <c r="R35" s="573" t="s">
        <v>368</v>
      </c>
      <c r="S35" s="573"/>
      <c r="T35" s="573"/>
      <c r="V35" s="573" t="s">
        <v>257</v>
      </c>
      <c r="W35" s="573"/>
      <c r="X35" s="573"/>
    </row>
    <row r="36" spans="1:24">
      <c r="B36" s="11" t="s">
        <v>177</v>
      </c>
      <c r="C36" s="8" t="s">
        <v>250</v>
      </c>
      <c r="D36" s="8" t="s">
        <v>251</v>
      </c>
      <c r="F36" s="11" t="s">
        <v>244</v>
      </c>
      <c r="G36" s="8" t="s">
        <v>250</v>
      </c>
      <c r="H36" s="8" t="s">
        <v>251</v>
      </c>
      <c r="J36" s="16" t="s">
        <v>177</v>
      </c>
      <c r="K36" s="8" t="s">
        <v>250</v>
      </c>
      <c r="L36" s="8" t="s">
        <v>251</v>
      </c>
      <c r="N36" s="16" t="s">
        <v>244</v>
      </c>
      <c r="O36" s="8" t="s">
        <v>250</v>
      </c>
      <c r="P36" s="8" t="s">
        <v>251</v>
      </c>
      <c r="R36" s="16" t="s">
        <v>244</v>
      </c>
      <c r="S36" s="8" t="s">
        <v>250</v>
      </c>
      <c r="T36" s="8" t="s">
        <v>251</v>
      </c>
      <c r="V36" s="587"/>
      <c r="W36" s="588"/>
      <c r="X36" s="589"/>
    </row>
    <row r="37" spans="1:24">
      <c r="B37" s="11" t="s">
        <v>1</v>
      </c>
      <c r="C37" s="8"/>
      <c r="D37" s="8"/>
      <c r="F37" s="11" t="s">
        <v>245</v>
      </c>
      <c r="G37" s="8"/>
      <c r="H37" s="8"/>
      <c r="J37" s="16" t="s">
        <v>1</v>
      </c>
      <c r="K37" s="8" t="s">
        <v>250</v>
      </c>
      <c r="L37" s="8" t="s">
        <v>251</v>
      </c>
      <c r="N37" s="16" t="s">
        <v>245</v>
      </c>
      <c r="O37" s="8" t="s">
        <v>250</v>
      </c>
      <c r="P37" s="8" t="s">
        <v>251</v>
      </c>
      <c r="R37" s="16" t="s">
        <v>245</v>
      </c>
      <c r="S37" s="8" t="s">
        <v>250</v>
      </c>
      <c r="T37" s="8" t="s">
        <v>251</v>
      </c>
      <c r="V37" s="590"/>
      <c r="W37" s="591"/>
      <c r="X37" s="592"/>
    </row>
    <row r="38" spans="1:24">
      <c r="B38" s="11" t="s">
        <v>2</v>
      </c>
      <c r="C38" s="8"/>
      <c r="D38" s="8"/>
      <c r="F38" s="11" t="s">
        <v>246</v>
      </c>
      <c r="G38" s="8"/>
      <c r="H38" s="8"/>
      <c r="J38" s="16" t="s">
        <v>2</v>
      </c>
      <c r="K38" s="8" t="s">
        <v>250</v>
      </c>
      <c r="L38" s="8" t="s">
        <v>251</v>
      </c>
      <c r="N38" s="16" t="s">
        <v>246</v>
      </c>
      <c r="O38" s="8" t="s">
        <v>250</v>
      </c>
      <c r="P38" s="8" t="s">
        <v>251</v>
      </c>
      <c r="R38" s="16" t="s">
        <v>246</v>
      </c>
      <c r="S38" s="8" t="s">
        <v>250</v>
      </c>
      <c r="T38" s="8" t="s">
        <v>251</v>
      </c>
      <c r="V38" s="590"/>
      <c r="W38" s="591"/>
      <c r="X38" s="592"/>
    </row>
    <row r="39" spans="1:24">
      <c r="B39" s="11" t="s">
        <v>41</v>
      </c>
      <c r="C39" s="8"/>
      <c r="D39" s="8"/>
      <c r="F39" s="11" t="s">
        <v>247</v>
      </c>
      <c r="G39" s="8"/>
      <c r="H39" s="8"/>
      <c r="J39" s="16" t="s">
        <v>41</v>
      </c>
      <c r="K39" s="8"/>
      <c r="L39" s="8"/>
      <c r="N39" s="16" t="s">
        <v>247</v>
      </c>
      <c r="O39" s="8" t="s">
        <v>250</v>
      </c>
      <c r="P39" s="8" t="s">
        <v>251</v>
      </c>
      <c r="R39" s="16" t="s">
        <v>247</v>
      </c>
      <c r="S39" s="8" t="s">
        <v>250</v>
      </c>
      <c r="T39" s="8" t="s">
        <v>251</v>
      </c>
      <c r="V39" s="590"/>
      <c r="W39" s="591"/>
      <c r="X39" s="592"/>
    </row>
    <row r="40" spans="1:24">
      <c r="B40" s="12" t="s">
        <v>41</v>
      </c>
      <c r="C40" s="8"/>
      <c r="D40" s="8"/>
      <c r="F40" s="12" t="s">
        <v>196</v>
      </c>
      <c r="G40" s="8"/>
      <c r="H40" s="8"/>
      <c r="J40" s="16" t="s">
        <v>41</v>
      </c>
      <c r="K40" s="8"/>
      <c r="L40" s="8"/>
      <c r="N40" s="16" t="s">
        <v>196</v>
      </c>
      <c r="O40" s="8" t="s">
        <v>250</v>
      </c>
      <c r="P40" s="8" t="s">
        <v>251</v>
      </c>
      <c r="R40" s="16" t="s">
        <v>196</v>
      </c>
      <c r="S40" s="8" t="s">
        <v>250</v>
      </c>
      <c r="T40" s="8" t="s">
        <v>251</v>
      </c>
      <c r="V40" s="590"/>
      <c r="W40" s="591"/>
      <c r="X40" s="592"/>
    </row>
    <row r="41" spans="1:24">
      <c r="B41" s="13"/>
      <c r="C41" s="8"/>
      <c r="D41" s="8"/>
      <c r="F41" s="13"/>
      <c r="G41" s="8"/>
      <c r="H41" s="8"/>
      <c r="J41" s="15"/>
      <c r="K41" s="8"/>
      <c r="L41" s="8"/>
      <c r="N41" s="15"/>
      <c r="O41" s="8"/>
      <c r="P41" s="8"/>
      <c r="R41" s="15"/>
      <c r="S41" s="8"/>
      <c r="T41" s="8"/>
      <c r="V41" s="593"/>
      <c r="W41" s="594"/>
      <c r="X41" s="595"/>
    </row>
    <row r="43" spans="1:24">
      <c r="A43" s="5" t="s">
        <v>254</v>
      </c>
      <c r="B43" s="573" t="s">
        <v>159</v>
      </c>
      <c r="C43" s="573"/>
      <c r="D43" s="573"/>
      <c r="F43" s="573" t="s">
        <v>337</v>
      </c>
      <c r="G43" s="573"/>
      <c r="H43" s="573"/>
      <c r="J43" s="573" t="s">
        <v>338</v>
      </c>
      <c r="K43" s="573"/>
      <c r="L43" s="573"/>
      <c r="N43" s="573" t="s">
        <v>182</v>
      </c>
      <c r="O43" s="573"/>
      <c r="P43" s="573"/>
      <c r="R43" s="573" t="s">
        <v>341</v>
      </c>
      <c r="S43" s="573"/>
      <c r="T43" s="573"/>
    </row>
    <row r="44" spans="1:24">
      <c r="B44" s="14" t="s">
        <v>160</v>
      </c>
      <c r="C44" s="14" t="s">
        <v>163</v>
      </c>
      <c r="D44" s="8"/>
      <c r="F44" s="11" t="s">
        <v>312</v>
      </c>
      <c r="G44" s="581"/>
      <c r="H44" s="581"/>
      <c r="J44" s="11" t="s">
        <v>316</v>
      </c>
      <c r="K44" s="581"/>
      <c r="L44" s="581"/>
      <c r="N44" s="14" t="s">
        <v>213</v>
      </c>
      <c r="O44" s="14" t="s">
        <v>210</v>
      </c>
      <c r="P44" s="8"/>
      <c r="R44" s="11" t="s">
        <v>177</v>
      </c>
      <c r="S44" s="581"/>
      <c r="T44" s="581"/>
    </row>
    <row r="45" spans="1:24">
      <c r="B45" s="14" t="s">
        <v>19</v>
      </c>
      <c r="C45" s="14" t="s">
        <v>164</v>
      </c>
      <c r="D45" s="8"/>
      <c r="F45" s="11" t="s">
        <v>41</v>
      </c>
      <c r="G45" s="581"/>
      <c r="H45" s="581"/>
      <c r="J45" s="11" t="s">
        <v>41</v>
      </c>
      <c r="K45" s="581"/>
      <c r="L45" s="581"/>
      <c r="N45" s="14" t="s">
        <v>25</v>
      </c>
      <c r="O45" s="14" t="s">
        <v>211</v>
      </c>
      <c r="P45" s="8"/>
      <c r="R45" s="11" t="s">
        <v>41</v>
      </c>
      <c r="S45" s="581"/>
      <c r="T45" s="581"/>
    </row>
    <row r="46" spans="1:24">
      <c r="B46" s="14" t="s">
        <v>20</v>
      </c>
      <c r="C46" s="14" t="s">
        <v>165</v>
      </c>
      <c r="D46" s="8"/>
      <c r="F46" s="11" t="s">
        <v>339</v>
      </c>
      <c r="G46" s="581"/>
      <c r="H46" s="581"/>
      <c r="J46" s="11" t="s">
        <v>317</v>
      </c>
      <c r="K46" s="581"/>
      <c r="L46" s="581"/>
      <c r="N46" s="14" t="s">
        <v>26</v>
      </c>
      <c r="O46" s="14" t="s">
        <v>212</v>
      </c>
      <c r="P46" s="8"/>
      <c r="R46" s="11" t="s">
        <v>1</v>
      </c>
      <c r="S46" s="581"/>
      <c r="T46" s="581"/>
    </row>
    <row r="47" spans="1:24">
      <c r="B47" s="8"/>
      <c r="C47" s="8"/>
      <c r="D47" s="8"/>
      <c r="F47" s="11" t="s">
        <v>41</v>
      </c>
      <c r="G47" s="581"/>
      <c r="H47" s="581"/>
      <c r="J47" s="11" t="s">
        <v>41</v>
      </c>
      <c r="K47" s="581"/>
      <c r="L47" s="581"/>
      <c r="N47" s="8"/>
      <c r="O47" s="8"/>
      <c r="P47" s="8"/>
      <c r="R47" s="11" t="s">
        <v>41</v>
      </c>
      <c r="S47" s="581"/>
      <c r="T47" s="581"/>
    </row>
    <row r="48" spans="1:24">
      <c r="B48" s="8"/>
      <c r="C48" s="8"/>
      <c r="D48" s="8"/>
      <c r="F48" s="11" t="s">
        <v>340</v>
      </c>
      <c r="G48" s="581"/>
      <c r="H48" s="581"/>
      <c r="J48" s="11" t="s">
        <v>318</v>
      </c>
      <c r="K48" s="581"/>
      <c r="L48" s="581"/>
      <c r="N48" s="8"/>
      <c r="O48" s="8"/>
      <c r="P48" s="8"/>
      <c r="R48" s="11" t="s">
        <v>2</v>
      </c>
      <c r="S48" s="581"/>
      <c r="T48" s="581"/>
    </row>
    <row r="49" spans="1:40">
      <c r="B49" s="8"/>
      <c r="C49" s="8"/>
      <c r="D49" s="8"/>
      <c r="F49" s="13"/>
      <c r="G49" s="581"/>
      <c r="H49" s="581"/>
      <c r="J49" s="13"/>
      <c r="K49" s="581"/>
      <c r="L49" s="581"/>
      <c r="N49" s="8"/>
      <c r="O49" s="8"/>
      <c r="P49" s="8"/>
      <c r="R49" s="13"/>
      <c r="S49" s="581"/>
      <c r="T49" s="581"/>
    </row>
    <row r="51" spans="1:40">
      <c r="A51" s="5" t="s">
        <v>255</v>
      </c>
      <c r="B51" s="573" t="s">
        <v>256</v>
      </c>
      <c r="C51" s="573"/>
      <c r="D51" s="573"/>
      <c r="F51" s="573" t="s">
        <v>181</v>
      </c>
      <c r="G51" s="573"/>
      <c r="H51" s="573"/>
    </row>
    <row r="52" spans="1:40">
      <c r="B52" s="19"/>
      <c r="C52" s="18"/>
      <c r="D52" s="9"/>
      <c r="F52" s="19"/>
      <c r="G52" s="18"/>
      <c r="H52" s="9"/>
    </row>
    <row r="53" spans="1:40">
      <c r="B53" s="19"/>
      <c r="C53" s="18"/>
      <c r="D53" s="9"/>
      <c r="F53" s="19"/>
      <c r="G53" s="18"/>
      <c r="H53" s="9"/>
    </row>
    <row r="54" spans="1:40">
      <c r="B54" s="19"/>
      <c r="C54" s="18"/>
      <c r="D54" s="9"/>
      <c r="F54" s="19"/>
      <c r="G54" s="18"/>
      <c r="H54" s="9"/>
    </row>
    <row r="55" spans="1:40">
      <c r="B55" s="19"/>
      <c r="C55" s="18"/>
      <c r="D55" s="9"/>
      <c r="F55" s="19"/>
      <c r="G55" s="18"/>
      <c r="H55" s="9"/>
    </row>
    <row r="56" spans="1:40">
      <c r="B56" s="19"/>
      <c r="C56" s="18"/>
      <c r="D56" s="9"/>
      <c r="F56" s="19"/>
      <c r="G56" s="18"/>
      <c r="H56" s="9"/>
    </row>
    <row r="57" spans="1:40">
      <c r="B57" s="20"/>
      <c r="C57" s="21"/>
      <c r="D57" s="10"/>
      <c r="F57" s="20"/>
      <c r="G57" s="21"/>
      <c r="H57" s="10"/>
    </row>
    <row r="59" spans="1:40">
      <c r="A59" s="5" t="s">
        <v>597</v>
      </c>
      <c r="B59" s="573" t="s">
        <v>294</v>
      </c>
      <c r="C59" s="573"/>
      <c r="D59" s="573"/>
      <c r="F59" s="573" t="s">
        <v>265</v>
      </c>
      <c r="G59" s="573"/>
      <c r="H59" s="573"/>
      <c r="J59" s="573" t="s">
        <v>266</v>
      </c>
      <c r="K59" s="573"/>
      <c r="L59" s="573"/>
      <c r="N59" s="596" t="s">
        <v>301</v>
      </c>
      <c r="O59" s="596"/>
      <c r="P59" s="596"/>
      <c r="Q59" s="53"/>
      <c r="R59" s="596" t="s">
        <v>297</v>
      </c>
      <c r="S59" s="596"/>
      <c r="T59" s="596"/>
      <c r="V59" s="573" t="s">
        <v>273</v>
      </c>
      <c r="W59" s="573"/>
      <c r="X59" s="573"/>
      <c r="Z59" s="596" t="s">
        <v>300</v>
      </c>
      <c r="AA59" s="596"/>
      <c r="AB59" s="596"/>
      <c r="AD59" s="584" t="s">
        <v>280</v>
      </c>
      <c r="AE59" s="585"/>
      <c r="AF59" s="586"/>
      <c r="AH59" s="573" t="s">
        <v>287</v>
      </c>
      <c r="AI59" s="573"/>
      <c r="AJ59" s="573"/>
      <c r="AL59" s="596" t="s">
        <v>303</v>
      </c>
      <c r="AM59" s="596"/>
      <c r="AN59" s="596"/>
    </row>
    <row r="60" spans="1:40">
      <c r="B60" s="14" t="s">
        <v>295</v>
      </c>
      <c r="C60" s="8" t="s">
        <v>261</v>
      </c>
      <c r="D60" s="8" t="s">
        <v>261</v>
      </c>
      <c r="F60" s="14" t="s">
        <v>267</v>
      </c>
      <c r="G60" s="8" t="s">
        <v>261</v>
      </c>
      <c r="H60" s="8" t="s">
        <v>261</v>
      </c>
      <c r="J60" s="14" t="s">
        <v>262</v>
      </c>
      <c r="K60" s="8" t="s">
        <v>261</v>
      </c>
      <c r="L60" s="8" t="s">
        <v>261</v>
      </c>
      <c r="N60" s="54" t="s">
        <v>262</v>
      </c>
      <c r="O60" s="55" t="s">
        <v>261</v>
      </c>
      <c r="P60" s="55" t="s">
        <v>261</v>
      </c>
      <c r="Q60" s="53"/>
      <c r="R60" s="51" t="s">
        <v>262</v>
      </c>
      <c r="S60" s="52" t="s">
        <v>261</v>
      </c>
      <c r="T60" s="52" t="s">
        <v>261</v>
      </c>
      <c r="V60" s="14" t="s">
        <v>274</v>
      </c>
      <c r="W60" s="8" t="s">
        <v>261</v>
      </c>
      <c r="X60" s="8" t="s">
        <v>261</v>
      </c>
      <c r="Z60" s="51" t="s">
        <v>281</v>
      </c>
      <c r="AA60" s="52" t="s">
        <v>302</v>
      </c>
      <c r="AB60" s="52" t="s">
        <v>302</v>
      </c>
      <c r="AD60" s="51" t="s">
        <v>281</v>
      </c>
      <c r="AE60" s="52" t="s">
        <v>302</v>
      </c>
      <c r="AF60" s="52" t="s">
        <v>302</v>
      </c>
      <c r="AH60" s="14" t="s">
        <v>288</v>
      </c>
      <c r="AI60" s="8" t="s">
        <v>261</v>
      </c>
      <c r="AJ60" s="8" t="s">
        <v>261</v>
      </c>
      <c r="AL60" s="51" t="s">
        <v>262</v>
      </c>
      <c r="AM60" s="52" t="s">
        <v>261</v>
      </c>
      <c r="AN60" s="52" t="s">
        <v>261</v>
      </c>
    </row>
    <row r="61" spans="1:40">
      <c r="B61" s="14" t="s">
        <v>296</v>
      </c>
      <c r="C61" s="8" t="s">
        <v>261</v>
      </c>
      <c r="D61" s="8" t="s">
        <v>261</v>
      </c>
      <c r="F61" s="14" t="s">
        <v>268</v>
      </c>
      <c r="G61" s="8" t="s">
        <v>261</v>
      </c>
      <c r="H61" s="8" t="s">
        <v>261</v>
      </c>
      <c r="J61" s="14" t="s">
        <v>263</v>
      </c>
      <c r="K61" s="8" t="s">
        <v>261</v>
      </c>
      <c r="L61" s="8" t="s">
        <v>261</v>
      </c>
      <c r="N61" s="54" t="s">
        <v>298</v>
      </c>
      <c r="O61" s="55" t="s">
        <v>261</v>
      </c>
      <c r="P61" s="55" t="s">
        <v>261</v>
      </c>
      <c r="Q61" s="53"/>
      <c r="R61" s="51" t="s">
        <v>298</v>
      </c>
      <c r="S61" s="52" t="s">
        <v>261</v>
      </c>
      <c r="T61" s="52" t="s">
        <v>261</v>
      </c>
      <c r="V61" s="14" t="s">
        <v>275</v>
      </c>
      <c r="W61" s="8" t="s">
        <v>261</v>
      </c>
      <c r="X61" s="8" t="s">
        <v>261</v>
      </c>
      <c r="Z61" s="51" t="s">
        <v>282</v>
      </c>
      <c r="AA61" s="52" t="s">
        <v>302</v>
      </c>
      <c r="AB61" s="52" t="s">
        <v>302</v>
      </c>
      <c r="AD61" s="51" t="s">
        <v>282</v>
      </c>
      <c r="AE61" s="52" t="s">
        <v>302</v>
      </c>
      <c r="AF61" s="52" t="s">
        <v>302</v>
      </c>
      <c r="AH61" s="14" t="s">
        <v>289</v>
      </c>
      <c r="AI61" s="8" t="s">
        <v>261</v>
      </c>
      <c r="AJ61" s="8" t="s">
        <v>261</v>
      </c>
      <c r="AL61" s="51" t="s">
        <v>298</v>
      </c>
      <c r="AM61" s="52" t="s">
        <v>261</v>
      </c>
      <c r="AN61" s="52" t="s">
        <v>261</v>
      </c>
    </row>
    <row r="62" spans="1:40">
      <c r="B62" s="14"/>
      <c r="C62" s="8"/>
      <c r="D62" s="8"/>
      <c r="F62" s="14" t="s">
        <v>269</v>
      </c>
      <c r="G62" s="8" t="s">
        <v>261</v>
      </c>
      <c r="H62" s="8" t="s">
        <v>261</v>
      </c>
      <c r="J62" s="14" t="s">
        <v>264</v>
      </c>
      <c r="K62" s="8" t="s">
        <v>261</v>
      </c>
      <c r="L62" s="8" t="s">
        <v>261</v>
      </c>
      <c r="N62" s="54" t="s">
        <v>299</v>
      </c>
      <c r="O62" s="55" t="s">
        <v>261</v>
      </c>
      <c r="P62" s="55" t="s">
        <v>261</v>
      </c>
      <c r="Q62" s="53"/>
      <c r="R62" s="51" t="s">
        <v>299</v>
      </c>
      <c r="S62" s="52" t="s">
        <v>261</v>
      </c>
      <c r="T62" s="52" t="s">
        <v>261</v>
      </c>
      <c r="V62" s="14" t="s">
        <v>276</v>
      </c>
      <c r="W62" s="8" t="s">
        <v>261</v>
      </c>
      <c r="X62" s="8" t="s">
        <v>261</v>
      </c>
      <c r="Z62" s="51" t="s">
        <v>283</v>
      </c>
      <c r="AA62" s="52" t="s">
        <v>302</v>
      </c>
      <c r="AB62" s="52" t="s">
        <v>302</v>
      </c>
      <c r="AD62" s="51" t="s">
        <v>283</v>
      </c>
      <c r="AE62" s="52" t="s">
        <v>302</v>
      </c>
      <c r="AF62" s="52" t="s">
        <v>302</v>
      </c>
      <c r="AH62" s="14" t="s">
        <v>290</v>
      </c>
      <c r="AI62" s="8" t="s">
        <v>261</v>
      </c>
      <c r="AJ62" s="8" t="s">
        <v>261</v>
      </c>
      <c r="AL62" s="51" t="s">
        <v>299</v>
      </c>
      <c r="AM62" s="52" t="s">
        <v>261</v>
      </c>
      <c r="AN62" s="52" t="s">
        <v>261</v>
      </c>
    </row>
    <row r="63" spans="1:40">
      <c r="B63" s="14"/>
      <c r="C63" s="8"/>
      <c r="D63" s="8"/>
      <c r="F63" s="14" t="s">
        <v>270</v>
      </c>
      <c r="G63" s="8" t="s">
        <v>261</v>
      </c>
      <c r="H63" s="8" t="s">
        <v>261</v>
      </c>
      <c r="J63" s="14"/>
      <c r="K63" s="8"/>
      <c r="L63" s="8"/>
      <c r="N63" s="54"/>
      <c r="O63" s="55"/>
      <c r="P63" s="55"/>
      <c r="Q63" s="53"/>
      <c r="R63" s="51"/>
      <c r="S63" s="52"/>
      <c r="T63" s="52"/>
      <c r="V63" s="14" t="s">
        <v>277</v>
      </c>
      <c r="W63" s="8" t="s">
        <v>261</v>
      </c>
      <c r="X63" s="8" t="s">
        <v>261</v>
      </c>
      <c r="Z63" s="51" t="s">
        <v>284</v>
      </c>
      <c r="AA63" s="52" t="s">
        <v>302</v>
      </c>
      <c r="AB63" s="52" t="s">
        <v>302</v>
      </c>
      <c r="AD63" s="51" t="s">
        <v>284</v>
      </c>
      <c r="AE63" s="52" t="s">
        <v>302</v>
      </c>
      <c r="AF63" s="52" t="s">
        <v>302</v>
      </c>
      <c r="AH63" s="14" t="s">
        <v>291</v>
      </c>
      <c r="AI63" s="8" t="s">
        <v>261</v>
      </c>
      <c r="AJ63" s="8" t="s">
        <v>261</v>
      </c>
      <c r="AL63" s="51"/>
      <c r="AM63" s="52"/>
      <c r="AN63" s="52"/>
    </row>
    <row r="64" spans="1:40">
      <c r="B64" s="14"/>
      <c r="C64" s="8"/>
      <c r="D64" s="8"/>
      <c r="F64" s="14" t="s">
        <v>271</v>
      </c>
      <c r="G64" s="8" t="s">
        <v>261</v>
      </c>
      <c r="H64" s="8" t="s">
        <v>261</v>
      </c>
      <c r="J64" s="14"/>
      <c r="K64" s="8"/>
      <c r="L64" s="8"/>
      <c r="N64" s="54"/>
      <c r="O64" s="55"/>
      <c r="P64" s="55"/>
      <c r="Q64" s="53"/>
      <c r="R64" s="51"/>
      <c r="S64" s="52"/>
      <c r="T64" s="52"/>
      <c r="V64" s="14" t="s">
        <v>278</v>
      </c>
      <c r="W64" s="8" t="s">
        <v>261</v>
      </c>
      <c r="X64" s="8" t="s">
        <v>261</v>
      </c>
      <c r="Z64" s="51" t="s">
        <v>285</v>
      </c>
      <c r="AA64" s="52" t="s">
        <v>302</v>
      </c>
      <c r="AB64" s="52" t="s">
        <v>302</v>
      </c>
      <c r="AD64" s="51" t="s">
        <v>285</v>
      </c>
      <c r="AE64" s="52" t="s">
        <v>302</v>
      </c>
      <c r="AF64" s="52" t="s">
        <v>302</v>
      </c>
      <c r="AH64" s="14" t="s">
        <v>292</v>
      </c>
      <c r="AI64" s="8" t="s">
        <v>261</v>
      </c>
      <c r="AJ64" s="8" t="s">
        <v>261</v>
      </c>
      <c r="AL64" s="51"/>
      <c r="AM64" s="52"/>
      <c r="AN64" s="52"/>
    </row>
    <row r="65" spans="1:40">
      <c r="B65" s="14"/>
      <c r="C65" s="8"/>
      <c r="D65" s="8"/>
      <c r="F65" s="14" t="s">
        <v>272</v>
      </c>
      <c r="G65" s="8" t="s">
        <v>261</v>
      </c>
      <c r="H65" s="8" t="s">
        <v>261</v>
      </c>
      <c r="J65" s="14"/>
      <c r="K65" s="8"/>
      <c r="L65" s="8"/>
      <c r="N65" s="54"/>
      <c r="O65" s="55"/>
      <c r="P65" s="55"/>
      <c r="Q65" s="53"/>
      <c r="R65" s="51"/>
      <c r="S65" s="52"/>
      <c r="T65" s="52"/>
      <c r="V65" s="14" t="s">
        <v>279</v>
      </c>
      <c r="W65" s="8" t="s">
        <v>261</v>
      </c>
      <c r="X65" s="8" t="s">
        <v>261</v>
      </c>
      <c r="Z65" s="51" t="s">
        <v>286</v>
      </c>
      <c r="AA65" s="52" t="s">
        <v>302</v>
      </c>
      <c r="AB65" s="52" t="s">
        <v>302</v>
      </c>
      <c r="AD65" s="51" t="s">
        <v>286</v>
      </c>
      <c r="AE65" s="52" t="s">
        <v>302</v>
      </c>
      <c r="AF65" s="52" t="s">
        <v>302</v>
      </c>
      <c r="AH65" s="14" t="s">
        <v>293</v>
      </c>
      <c r="AI65" s="8" t="s">
        <v>261</v>
      </c>
      <c r="AJ65" s="8" t="s">
        <v>261</v>
      </c>
      <c r="AL65" s="51"/>
      <c r="AM65" s="52"/>
      <c r="AN65" s="52"/>
    </row>
    <row r="67" spans="1:40">
      <c r="A67" s="5" t="s">
        <v>479</v>
      </c>
      <c r="B67" s="596" t="s">
        <v>304</v>
      </c>
      <c r="C67" s="596"/>
      <c r="D67" s="596"/>
      <c r="E67" s="53"/>
      <c r="F67" s="596" t="s">
        <v>303</v>
      </c>
      <c r="G67" s="596"/>
      <c r="H67" s="596"/>
      <c r="J67" s="573" t="s">
        <v>367</v>
      </c>
      <c r="K67" s="573"/>
      <c r="L67" s="573"/>
      <c r="N67" s="5"/>
      <c r="S67" s="7"/>
      <c r="V67" s="5"/>
      <c r="W67" s="7"/>
      <c r="Z67" s="5"/>
      <c r="AA67" s="7"/>
      <c r="AD67" s="5"/>
    </row>
    <row r="68" spans="1:40">
      <c r="B68" s="51" t="s">
        <v>361</v>
      </c>
      <c r="C68" s="565" t="s">
        <v>360</v>
      </c>
      <c r="D68" s="566"/>
      <c r="E68" s="53"/>
      <c r="F68" s="51" t="s">
        <v>262</v>
      </c>
      <c r="G68" s="52" t="s">
        <v>261</v>
      </c>
      <c r="H68" s="52"/>
      <c r="J68" s="14" t="s">
        <v>366</v>
      </c>
      <c r="K68" s="582" t="s">
        <v>360</v>
      </c>
      <c r="L68" s="583"/>
      <c r="N68" s="5"/>
      <c r="S68" s="7"/>
      <c r="V68" s="5"/>
      <c r="W68" s="7"/>
      <c r="Z68" s="5"/>
      <c r="AA68" s="7"/>
      <c r="AD68" s="5"/>
    </row>
    <row r="69" spans="1:40">
      <c r="B69" s="51" t="s">
        <v>362</v>
      </c>
      <c r="C69" s="565" t="s">
        <v>360</v>
      </c>
      <c r="D69" s="566"/>
      <c r="E69" s="53"/>
      <c r="F69" s="51" t="s">
        <v>298</v>
      </c>
      <c r="G69" s="52" t="s">
        <v>261</v>
      </c>
      <c r="H69" s="52"/>
      <c r="J69" s="14" t="s">
        <v>365</v>
      </c>
      <c r="K69" s="582" t="s">
        <v>360</v>
      </c>
      <c r="L69" s="583"/>
      <c r="N69" s="5"/>
      <c r="S69" s="7"/>
      <c r="V69" s="5"/>
      <c r="W69" s="7"/>
      <c r="Z69" s="5"/>
      <c r="AA69" s="7"/>
      <c r="AD69" s="5"/>
    </row>
    <row r="70" spans="1:40">
      <c r="B70" s="51" t="s">
        <v>363</v>
      </c>
      <c r="C70" s="565" t="s">
        <v>360</v>
      </c>
      <c r="D70" s="566"/>
      <c r="E70" s="53"/>
      <c r="F70" s="51" t="s">
        <v>299</v>
      </c>
      <c r="G70" s="52" t="s">
        <v>261</v>
      </c>
      <c r="H70" s="52"/>
      <c r="J70" s="3"/>
      <c r="K70" s="3"/>
      <c r="L70" s="3"/>
      <c r="N70" s="5"/>
      <c r="S70" s="7"/>
      <c r="V70" s="5"/>
      <c r="W70" s="7"/>
      <c r="Z70" s="5"/>
      <c r="AA70" s="7"/>
      <c r="AD70" s="5"/>
    </row>
    <row r="71" spans="1:40">
      <c r="B71" s="51" t="s">
        <v>364</v>
      </c>
      <c r="C71" s="565" t="s">
        <v>360</v>
      </c>
      <c r="D71" s="566"/>
      <c r="E71" s="53"/>
      <c r="F71" s="51"/>
      <c r="G71" s="52"/>
      <c r="H71" s="52"/>
      <c r="J71" s="3"/>
      <c r="K71" s="3"/>
      <c r="L71" s="3"/>
      <c r="N71" s="5"/>
      <c r="S71" s="7"/>
      <c r="V71" s="5"/>
      <c r="W71" s="7"/>
      <c r="Z71" s="5"/>
      <c r="AA71" s="7"/>
      <c r="AD71" s="5"/>
    </row>
    <row r="72" spans="1:40">
      <c r="B72" s="51"/>
      <c r="C72" s="565"/>
      <c r="D72" s="566"/>
      <c r="E72" s="53"/>
      <c r="F72" s="51"/>
      <c r="G72" s="52"/>
      <c r="H72" s="52"/>
      <c r="J72" s="3"/>
      <c r="K72" s="3"/>
      <c r="L72" s="3"/>
      <c r="N72" s="5"/>
      <c r="S72" s="7"/>
      <c r="V72" s="5"/>
      <c r="W72" s="7"/>
      <c r="Z72" s="5"/>
      <c r="AA72" s="7"/>
      <c r="AD72" s="5"/>
    </row>
    <row r="73" spans="1:40">
      <c r="B73" s="51"/>
      <c r="C73" s="565"/>
      <c r="D73" s="566"/>
      <c r="E73" s="53"/>
      <c r="F73" s="51"/>
      <c r="G73" s="52"/>
      <c r="H73" s="52"/>
      <c r="J73" s="3"/>
      <c r="K73" s="3"/>
      <c r="L73" s="3"/>
      <c r="N73" s="5"/>
      <c r="S73" s="7"/>
      <c r="V73" s="5"/>
      <c r="W73" s="7"/>
      <c r="Z73" s="5"/>
      <c r="AA73" s="7"/>
      <c r="AD73" s="5"/>
    </row>
    <row r="75" spans="1:40" ht="18" customHeight="1">
      <c r="B75" s="574" t="s">
        <v>778</v>
      </c>
      <c r="C75" s="574"/>
      <c r="D75" s="574"/>
      <c r="F75" s="574" t="s">
        <v>779</v>
      </c>
      <c r="G75" s="574"/>
      <c r="H75" s="574"/>
      <c r="J75" s="574" t="s">
        <v>780</v>
      </c>
      <c r="K75" s="574"/>
      <c r="L75" s="574"/>
      <c r="N75" s="574" t="s">
        <v>781</v>
      </c>
      <c r="O75" s="574"/>
      <c r="P75" s="574"/>
      <c r="R75" s="574" t="s">
        <v>788</v>
      </c>
      <c r="S75" s="574"/>
      <c r="T75" s="574"/>
      <c r="V75" s="5"/>
      <c r="Z75" s="5"/>
      <c r="AD75" s="5"/>
    </row>
    <row r="76" spans="1:40" ht="18" customHeight="1">
      <c r="B76" s="562" t="s">
        <v>777</v>
      </c>
      <c r="C76" s="563"/>
      <c r="D76" s="564"/>
      <c r="F76" s="547" t="s">
        <v>682</v>
      </c>
      <c r="G76" s="548"/>
      <c r="H76" s="549"/>
      <c r="J76" s="550" t="s">
        <v>784</v>
      </c>
      <c r="K76" s="551"/>
      <c r="L76" s="552"/>
      <c r="N76" s="550" t="s">
        <v>513</v>
      </c>
      <c r="O76" s="551"/>
      <c r="P76" s="552"/>
      <c r="R76" s="550" t="s">
        <v>789</v>
      </c>
      <c r="S76" s="551"/>
      <c r="T76" s="552"/>
      <c r="V76" s="5"/>
      <c r="Z76" s="5"/>
      <c r="AD76" s="5"/>
    </row>
    <row r="77" spans="1:40" ht="18" customHeight="1">
      <c r="B77" s="562" t="s">
        <v>783</v>
      </c>
      <c r="C77" s="563"/>
      <c r="D77" s="564"/>
      <c r="F77" s="547" t="s">
        <v>683</v>
      </c>
      <c r="G77" s="548"/>
      <c r="H77" s="549"/>
      <c r="J77" s="550" t="s">
        <v>30</v>
      </c>
      <c r="K77" s="551"/>
      <c r="L77" s="552"/>
      <c r="N77" s="550" t="s">
        <v>514</v>
      </c>
      <c r="O77" s="551"/>
      <c r="P77" s="552"/>
      <c r="R77" s="550" t="s">
        <v>790</v>
      </c>
      <c r="S77" s="551"/>
      <c r="T77" s="552"/>
      <c r="V77" s="5"/>
      <c r="Z77" s="5"/>
      <c r="AD77" s="5"/>
    </row>
    <row r="78" spans="1:40" ht="18" customHeight="1">
      <c r="B78" s="562" t="s">
        <v>782</v>
      </c>
      <c r="C78" s="563"/>
      <c r="D78" s="564"/>
      <c r="F78" s="547" t="s">
        <v>684</v>
      </c>
      <c r="G78" s="548"/>
      <c r="H78" s="549"/>
      <c r="J78" s="550" t="s">
        <v>532</v>
      </c>
      <c r="K78" s="551"/>
      <c r="L78" s="552"/>
      <c r="N78" s="550" t="s">
        <v>785</v>
      </c>
      <c r="O78" s="551"/>
      <c r="P78" s="552"/>
      <c r="R78" s="559" t="s">
        <v>518</v>
      </c>
      <c r="S78" s="560"/>
      <c r="T78" s="561"/>
      <c r="V78" s="5"/>
      <c r="Z78" s="5"/>
      <c r="AD78" s="5"/>
    </row>
    <row r="79" spans="1:40" ht="18" customHeight="1">
      <c r="B79" s="562" t="s">
        <v>508</v>
      </c>
      <c r="C79" s="563"/>
      <c r="D79" s="564"/>
      <c r="F79" s="547" t="s">
        <v>685</v>
      </c>
      <c r="G79" s="548"/>
      <c r="H79" s="549"/>
      <c r="J79" s="559" t="s">
        <v>680</v>
      </c>
      <c r="K79" s="560"/>
      <c r="L79" s="561"/>
      <c r="N79" s="550" t="s">
        <v>786</v>
      </c>
      <c r="O79" s="551"/>
      <c r="P79" s="552"/>
      <c r="R79" s="559" t="s">
        <v>519</v>
      </c>
      <c r="S79" s="560"/>
      <c r="T79" s="561"/>
      <c r="V79" s="5"/>
      <c r="Z79" s="5"/>
      <c r="AD79" s="5"/>
    </row>
    <row r="80" spans="1:40" ht="18" customHeight="1">
      <c r="F80" s="575" t="s">
        <v>686</v>
      </c>
      <c r="G80" s="576"/>
      <c r="H80" s="577"/>
      <c r="J80" s="550" t="s">
        <v>533</v>
      </c>
      <c r="K80" s="551"/>
      <c r="L80" s="552"/>
      <c r="N80" s="553" t="s">
        <v>787</v>
      </c>
      <c r="O80" s="554"/>
      <c r="P80" s="555"/>
      <c r="R80" s="559" t="s">
        <v>678</v>
      </c>
      <c r="S80" s="560"/>
      <c r="T80" s="561"/>
      <c r="V80" s="5"/>
      <c r="Z80" s="5"/>
      <c r="AD80" s="5"/>
    </row>
    <row r="81" spans="1:30" ht="18" customHeight="1">
      <c r="F81" s="575" t="s">
        <v>681</v>
      </c>
      <c r="G81" s="576"/>
      <c r="H81" s="577"/>
      <c r="N81" s="112" t="s">
        <v>512</v>
      </c>
      <c r="O81" s="113"/>
      <c r="P81" s="114"/>
      <c r="R81" s="547" t="s">
        <v>509</v>
      </c>
      <c r="S81" s="548"/>
      <c r="T81" s="549"/>
      <c r="V81" s="5"/>
      <c r="Z81" s="5"/>
      <c r="AD81" s="5"/>
    </row>
    <row r="82" spans="1:30" ht="18" customHeight="1">
      <c r="F82" s="547" t="s">
        <v>687</v>
      </c>
      <c r="G82" s="548"/>
      <c r="H82" s="549"/>
      <c r="N82" s="556" t="s">
        <v>479</v>
      </c>
      <c r="O82" s="557"/>
      <c r="P82" s="558"/>
      <c r="R82" s="547" t="s">
        <v>510</v>
      </c>
      <c r="S82" s="548"/>
      <c r="T82" s="549"/>
      <c r="V82" s="5"/>
      <c r="Z82" s="5"/>
      <c r="AD82" s="5"/>
    </row>
    <row r="83" spans="1:30" ht="18" customHeight="1">
      <c r="F83" s="547" t="s">
        <v>772</v>
      </c>
      <c r="G83" s="548"/>
      <c r="H83" s="549"/>
      <c r="N83" s="111"/>
      <c r="R83" s="547" t="s">
        <v>511</v>
      </c>
      <c r="S83" s="548"/>
      <c r="T83" s="549"/>
      <c r="V83" s="5"/>
      <c r="Z83" s="5"/>
      <c r="AD83" s="5"/>
    </row>
    <row r="84" spans="1:30">
      <c r="N84" s="111"/>
      <c r="V84" s="5"/>
      <c r="W84" s="7"/>
      <c r="Z84" s="5"/>
      <c r="AA84" s="7"/>
      <c r="AD84" s="5"/>
    </row>
    <row r="85" spans="1:30">
      <c r="N85" s="111"/>
      <c r="V85" s="5"/>
      <c r="W85" s="7"/>
      <c r="Z85" s="5"/>
      <c r="AA85" s="7"/>
      <c r="AD85" s="5"/>
    </row>
    <row r="86" spans="1:30">
      <c r="N86" s="111"/>
      <c r="V86" s="5"/>
      <c r="W86" s="7"/>
      <c r="Z86" s="5"/>
      <c r="AA86" s="7"/>
      <c r="AD86" s="5"/>
    </row>
    <row r="87" spans="1:30">
      <c r="N87" s="111"/>
      <c r="V87" s="5"/>
      <c r="W87" s="7"/>
      <c r="Z87" s="5"/>
      <c r="AA87" s="7"/>
      <c r="AD87" s="5"/>
    </row>
    <row r="88" spans="1:30">
      <c r="N88" s="5"/>
    </row>
    <row r="91" spans="1:30">
      <c r="A91" s="5">
        <v>0</v>
      </c>
      <c r="B91" s="6">
        <f>COS(2*PI()*A91/32)</f>
        <v>1</v>
      </c>
      <c r="C91" s="6">
        <f>COS(2*PI()*A91/32+RADIANS((240)))</f>
        <v>-0.50000000000000044</v>
      </c>
      <c r="D91" s="6">
        <f>COS(2*PI()*A91/32+RADIANS((120)))</f>
        <v>-0.49999999999999978</v>
      </c>
      <c r="F91" s="6">
        <f ca="1">RAND()</f>
        <v>0.32049692062602764</v>
      </c>
      <c r="G91" s="6">
        <f ca="1">RAND()</f>
        <v>0.53097060875788771</v>
      </c>
      <c r="H91" s="6">
        <f ca="1">RAND()</f>
        <v>0.48424551164670571</v>
      </c>
    </row>
    <row r="92" spans="1:30">
      <c r="A92" s="5">
        <v>1</v>
      </c>
      <c r="B92" s="6">
        <f t="shared" ref="B92:B122" si="0">COS(2*PI()*A92/32)</f>
        <v>0.98078528040323043</v>
      </c>
      <c r="C92" s="6">
        <f t="shared" ref="C92:C122" si="1">COS(2*PI()*A92/32+RADIANS((240)))</f>
        <v>-0.32143946530316181</v>
      </c>
      <c r="D92" s="6">
        <f t="shared" ref="D92:D122" si="2">COS(2*PI()*A92/32+RADIANS((120)))</f>
        <v>-0.65934581510006851</v>
      </c>
      <c r="F92" s="6">
        <f t="shared" ref="F92:H109" ca="1" si="3">RAND()</f>
        <v>0.44427671369737087</v>
      </c>
      <c r="G92" s="6">
        <f t="shared" ca="1" si="3"/>
        <v>0.69056143338470333</v>
      </c>
      <c r="H92" s="6">
        <f t="shared" ca="1" si="3"/>
        <v>0.95673595291549018</v>
      </c>
    </row>
    <row r="93" spans="1:30">
      <c r="A93" s="5">
        <v>2</v>
      </c>
      <c r="B93" s="6">
        <f t="shared" si="0"/>
        <v>0.92387953251128674</v>
      </c>
      <c r="C93" s="6">
        <f t="shared" si="1"/>
        <v>-0.13052619222005249</v>
      </c>
      <c r="D93" s="6">
        <f t="shared" si="2"/>
        <v>-0.79335334029123505</v>
      </c>
      <c r="F93" s="6">
        <f t="shared" ca="1" si="3"/>
        <v>0.76832507980430875</v>
      </c>
      <c r="G93" s="6">
        <f t="shared" ca="1" si="3"/>
        <v>0.24665826015380077</v>
      </c>
      <c r="H93" s="6">
        <f t="shared" ca="1" si="3"/>
        <v>0.84018919895498534</v>
      </c>
    </row>
    <row r="94" spans="1:30">
      <c r="A94" s="5">
        <v>3</v>
      </c>
      <c r="B94" s="6">
        <f t="shared" si="0"/>
        <v>0.83146961230254524</v>
      </c>
      <c r="C94" s="6">
        <f t="shared" si="1"/>
        <v>6.5403129230142368E-2</v>
      </c>
      <c r="D94" s="6">
        <f t="shared" si="2"/>
        <v>-0.89687274153268826</v>
      </c>
      <c r="F94" s="6">
        <f t="shared" ca="1" si="3"/>
        <v>4.601687646435848E-2</v>
      </c>
      <c r="G94" s="6">
        <f t="shared" ca="1" si="3"/>
        <v>0.57786054764277439</v>
      </c>
      <c r="H94" s="6">
        <f t="shared" ca="1" si="3"/>
        <v>5.2035980503844059E-2</v>
      </c>
    </row>
    <row r="95" spans="1:30">
      <c r="A95" s="5">
        <v>4</v>
      </c>
      <c r="B95" s="6">
        <f t="shared" si="0"/>
        <v>0.70710678118654757</v>
      </c>
      <c r="C95" s="6">
        <f t="shared" si="1"/>
        <v>0.2588190451025203</v>
      </c>
      <c r="D95" s="6">
        <f t="shared" si="2"/>
        <v>-0.9659258262890682</v>
      </c>
      <c r="F95" s="6">
        <f t="shared" ca="1" si="3"/>
        <v>0.54280304415384795</v>
      </c>
      <c r="G95" s="6">
        <f t="shared" ca="1" si="3"/>
        <v>0.30707223302324127</v>
      </c>
      <c r="H95" s="6">
        <f t="shared" ca="1" si="3"/>
        <v>0.67774181661009192</v>
      </c>
    </row>
    <row r="96" spans="1:30">
      <c r="A96" s="5">
        <v>5</v>
      </c>
      <c r="B96" s="6">
        <f t="shared" si="0"/>
        <v>0.55557023301960229</v>
      </c>
      <c r="C96" s="6">
        <f t="shared" si="1"/>
        <v>0.44228869021900102</v>
      </c>
      <c r="D96" s="6">
        <f t="shared" si="2"/>
        <v>-0.99785892323860348</v>
      </c>
      <c r="F96" s="6">
        <f t="shared" ca="1" si="3"/>
        <v>0.34958141109458729</v>
      </c>
      <c r="G96" s="6">
        <f t="shared" ca="1" si="3"/>
        <v>0.595901650248295</v>
      </c>
      <c r="H96" s="6">
        <f t="shared" ca="1" si="3"/>
        <v>0.8056909034303773</v>
      </c>
    </row>
    <row r="97" spans="1:8">
      <c r="A97" s="5">
        <v>6</v>
      </c>
      <c r="B97" s="6">
        <f t="shared" si="0"/>
        <v>0.38268343236508984</v>
      </c>
      <c r="C97" s="6">
        <f t="shared" si="1"/>
        <v>0.60876142900872054</v>
      </c>
      <c r="D97" s="6">
        <f t="shared" si="2"/>
        <v>-0.99144486137381049</v>
      </c>
      <c r="F97" s="6">
        <f t="shared" ca="1" si="3"/>
        <v>0.98181650364476458</v>
      </c>
      <c r="G97" s="6">
        <f t="shared" ca="1" si="3"/>
        <v>2.6661626829118767E-2</v>
      </c>
      <c r="H97" s="6">
        <f t="shared" ca="1" si="3"/>
        <v>0.99918567450672546</v>
      </c>
    </row>
    <row r="98" spans="1:8">
      <c r="A98" s="5">
        <v>7</v>
      </c>
      <c r="B98" s="6">
        <f t="shared" si="0"/>
        <v>0.19509032201612833</v>
      </c>
      <c r="C98" s="6">
        <f t="shared" si="1"/>
        <v>0.75183980747897694</v>
      </c>
      <c r="D98" s="6">
        <f t="shared" si="2"/>
        <v>-0.94693012949510569</v>
      </c>
      <c r="F98" s="6">
        <f t="shared" ca="1" si="3"/>
        <v>5.7097167016779471E-2</v>
      </c>
      <c r="G98" s="6">
        <f t="shared" ca="1" si="3"/>
        <v>0.1629138947727945</v>
      </c>
      <c r="H98" s="6">
        <f t="shared" ca="1" si="3"/>
        <v>0.38851819869939963</v>
      </c>
    </row>
    <row r="99" spans="1:8">
      <c r="A99" s="5">
        <v>8</v>
      </c>
      <c r="B99" s="6">
        <f t="shared" si="0"/>
        <v>6.1257422745431001E-17</v>
      </c>
      <c r="C99" s="6">
        <f t="shared" si="1"/>
        <v>0.86602540378443837</v>
      </c>
      <c r="D99" s="6">
        <f t="shared" si="2"/>
        <v>-0.86602540378443882</v>
      </c>
      <c r="F99" s="6">
        <f t="shared" ca="1" si="3"/>
        <v>0.2626050903940288</v>
      </c>
      <c r="G99" s="6">
        <f t="shared" ca="1" si="3"/>
        <v>0.9469303138561469</v>
      </c>
      <c r="H99" s="6">
        <f t="shared" ca="1" si="3"/>
        <v>0.50928708699488601</v>
      </c>
    </row>
    <row r="100" spans="1:8">
      <c r="A100" s="5">
        <v>9</v>
      </c>
      <c r="B100" s="6">
        <f t="shared" si="0"/>
        <v>-0.19509032201612819</v>
      </c>
      <c r="C100" s="6">
        <f t="shared" si="1"/>
        <v>0.94693012949510558</v>
      </c>
      <c r="D100" s="6">
        <f t="shared" si="2"/>
        <v>-0.75183980747897772</v>
      </c>
      <c r="F100" s="6">
        <f t="shared" ca="1" si="3"/>
        <v>0.86550462492857594</v>
      </c>
      <c r="G100" s="6">
        <f t="shared" ca="1" si="3"/>
        <v>0.66935139910418329</v>
      </c>
      <c r="H100" s="6">
        <f t="shared" ca="1" si="3"/>
        <v>0.44744371706136277</v>
      </c>
    </row>
    <row r="101" spans="1:8">
      <c r="A101" s="5">
        <v>10</v>
      </c>
      <c r="B101" s="6">
        <f t="shared" si="0"/>
        <v>-0.38268343236508973</v>
      </c>
      <c r="C101" s="6">
        <f t="shared" si="1"/>
        <v>0.99144486137381027</v>
      </c>
      <c r="D101" s="6">
        <f t="shared" si="2"/>
        <v>-0.60876142900872088</v>
      </c>
      <c r="F101" s="6">
        <f t="shared" ca="1" si="3"/>
        <v>0.63062069024062339</v>
      </c>
      <c r="G101" s="6">
        <f t="shared" ca="1" si="3"/>
        <v>0.59492699257289761</v>
      </c>
      <c r="H101" s="6">
        <f t="shared" ca="1" si="3"/>
        <v>0.88458397984466774</v>
      </c>
    </row>
    <row r="102" spans="1:8">
      <c r="A102" s="5">
        <v>11</v>
      </c>
      <c r="B102" s="6">
        <f t="shared" si="0"/>
        <v>-0.55557023301960196</v>
      </c>
      <c r="C102" s="6">
        <f t="shared" si="1"/>
        <v>0.99785892323860359</v>
      </c>
      <c r="D102" s="6">
        <f t="shared" si="2"/>
        <v>-0.44228869021900213</v>
      </c>
      <c r="F102" s="6">
        <f t="shared" ca="1" si="3"/>
        <v>0.5885193578839969</v>
      </c>
      <c r="G102" s="6">
        <f t="shared" ca="1" si="3"/>
        <v>0.36925897905059524</v>
      </c>
      <c r="H102" s="6">
        <f t="shared" ca="1" si="3"/>
        <v>0.58043502195297758</v>
      </c>
    </row>
    <row r="103" spans="1:8">
      <c r="A103" s="5">
        <v>12</v>
      </c>
      <c r="B103" s="6">
        <f t="shared" si="0"/>
        <v>-0.70710678118654746</v>
      </c>
      <c r="C103" s="6">
        <f t="shared" si="1"/>
        <v>0.96592582628906842</v>
      </c>
      <c r="D103" s="6">
        <f t="shared" si="2"/>
        <v>-0.25881904510252063</v>
      </c>
      <c r="F103" s="6">
        <f t="shared" ca="1" si="3"/>
        <v>0.25544711680918819</v>
      </c>
      <c r="G103" s="6">
        <f t="shared" ca="1" si="3"/>
        <v>7.9909841582112784E-2</v>
      </c>
      <c r="H103" s="6">
        <f t="shared" ca="1" si="3"/>
        <v>8.4783949901176547E-2</v>
      </c>
    </row>
    <row r="104" spans="1:8">
      <c r="A104" s="5">
        <v>13</v>
      </c>
      <c r="B104" s="6">
        <f t="shared" si="0"/>
        <v>-0.83146961230254535</v>
      </c>
      <c r="C104" s="6">
        <f t="shared" si="1"/>
        <v>0.89687274153268848</v>
      </c>
      <c r="D104" s="6">
        <f t="shared" si="2"/>
        <v>-6.5403129230143617E-2</v>
      </c>
      <c r="F104" s="6">
        <f t="shared" ca="1" si="3"/>
        <v>0.10438085046055467</v>
      </c>
      <c r="G104" s="6">
        <f t="shared" ca="1" si="3"/>
        <v>6.0628431095736457E-2</v>
      </c>
      <c r="H104" s="6">
        <f t="shared" ca="1" si="3"/>
        <v>0.48154433184576195</v>
      </c>
    </row>
    <row r="105" spans="1:8">
      <c r="A105" s="5">
        <v>14</v>
      </c>
      <c r="B105" s="6">
        <f t="shared" si="0"/>
        <v>-0.92387953251128674</v>
      </c>
      <c r="C105" s="6">
        <f t="shared" si="1"/>
        <v>0.79335334029123528</v>
      </c>
      <c r="D105" s="6">
        <f t="shared" si="2"/>
        <v>0.13052619222005127</v>
      </c>
      <c r="F105" s="6">
        <f t="shared" ca="1" si="3"/>
        <v>0.66878430402639866</v>
      </c>
      <c r="G105" s="6">
        <f t="shared" ca="1" si="3"/>
        <v>0.11416111815631003</v>
      </c>
      <c r="H105" s="6">
        <f t="shared" ca="1" si="3"/>
        <v>0.71450650393436999</v>
      </c>
    </row>
    <row r="106" spans="1:8">
      <c r="A106" s="5">
        <v>15</v>
      </c>
      <c r="B106" s="6">
        <f t="shared" si="0"/>
        <v>-0.98078528040323043</v>
      </c>
      <c r="C106" s="6">
        <f t="shared" si="1"/>
        <v>0.65934581510006951</v>
      </c>
      <c r="D106" s="6">
        <f t="shared" si="2"/>
        <v>0.32143946530316148</v>
      </c>
      <c r="F106" s="6">
        <f t="shared" ca="1" si="3"/>
        <v>0.5993137111639173</v>
      </c>
      <c r="G106" s="6">
        <f t="shared" ca="1" si="3"/>
        <v>0.62715235426021121</v>
      </c>
      <c r="H106" s="6">
        <f t="shared" ca="1" si="3"/>
        <v>0.65421643125117324</v>
      </c>
    </row>
    <row r="107" spans="1:8">
      <c r="A107" s="5">
        <v>16</v>
      </c>
      <c r="B107" s="6">
        <f t="shared" si="0"/>
        <v>-1</v>
      </c>
      <c r="C107" s="6">
        <f t="shared" si="1"/>
        <v>0.50000000000000056</v>
      </c>
      <c r="D107" s="6">
        <f t="shared" si="2"/>
        <v>0.49999999999999933</v>
      </c>
      <c r="F107" s="6">
        <f t="shared" ca="1" si="3"/>
        <v>0.15779769719773307</v>
      </c>
      <c r="G107" s="6">
        <f t="shared" ca="1" si="3"/>
        <v>0.95549661804766184</v>
      </c>
      <c r="H107" s="6">
        <f t="shared" ca="1" si="3"/>
        <v>0.83741260843723253</v>
      </c>
    </row>
    <row r="108" spans="1:8">
      <c r="A108" s="5">
        <v>17</v>
      </c>
      <c r="B108" s="6">
        <f t="shared" si="0"/>
        <v>-0.98078528040323043</v>
      </c>
      <c r="C108" s="6">
        <f t="shared" si="1"/>
        <v>0.32143946530316192</v>
      </c>
      <c r="D108" s="6">
        <f t="shared" si="2"/>
        <v>0.65934581510006907</v>
      </c>
      <c r="F108" s="6">
        <f t="shared" ca="1" si="3"/>
        <v>3.6435267024609308E-2</v>
      </c>
      <c r="G108" s="6">
        <f t="shared" ca="1" si="3"/>
        <v>0.52138235792453858</v>
      </c>
      <c r="H108" s="6">
        <f t="shared" ca="1" si="3"/>
        <v>6.1979550235247594E-2</v>
      </c>
    </row>
    <row r="109" spans="1:8">
      <c r="A109" s="5">
        <v>18</v>
      </c>
      <c r="B109" s="6">
        <f t="shared" si="0"/>
        <v>-0.92387953251128685</v>
      </c>
      <c r="C109" s="6">
        <f t="shared" si="1"/>
        <v>0.13052619222005263</v>
      </c>
      <c r="D109" s="6">
        <f t="shared" si="2"/>
        <v>0.79335334029123494</v>
      </c>
      <c r="F109" s="6">
        <f t="shared" ca="1" si="3"/>
        <v>0.93416486083342332</v>
      </c>
      <c r="G109" s="6">
        <f t="shared" ca="1" si="3"/>
        <v>0.8979222725906999</v>
      </c>
      <c r="H109" s="6">
        <f t="shared" ca="1" si="3"/>
        <v>0.46459899615762346</v>
      </c>
    </row>
    <row r="110" spans="1:8">
      <c r="A110" s="5">
        <v>19</v>
      </c>
      <c r="B110" s="6">
        <f t="shared" si="0"/>
        <v>-0.83146961230254546</v>
      </c>
      <c r="C110" s="6">
        <f t="shared" si="1"/>
        <v>-6.5403129230142243E-2</v>
      </c>
      <c r="D110" s="6">
        <f t="shared" si="2"/>
        <v>0.89687274153268781</v>
      </c>
    </row>
    <row r="111" spans="1:8">
      <c r="A111" s="5">
        <v>20</v>
      </c>
      <c r="B111" s="6">
        <f t="shared" si="0"/>
        <v>-0.70710678118654768</v>
      </c>
      <c r="C111" s="6">
        <f t="shared" si="1"/>
        <v>-0.25881904510252018</v>
      </c>
      <c r="D111" s="6">
        <f t="shared" si="2"/>
        <v>0.96592582628906831</v>
      </c>
    </row>
    <row r="112" spans="1:8">
      <c r="A112" s="5">
        <v>21</v>
      </c>
      <c r="B112" s="6">
        <f t="shared" si="0"/>
        <v>-0.55557023301960218</v>
      </c>
      <c r="C112" s="6">
        <f t="shared" si="1"/>
        <v>-0.44228869021900014</v>
      </c>
      <c r="D112" s="6">
        <f t="shared" si="2"/>
        <v>0.99785892323860348</v>
      </c>
    </row>
    <row r="113" spans="1:4">
      <c r="A113" s="5">
        <v>22</v>
      </c>
      <c r="B113" s="6">
        <f t="shared" si="0"/>
        <v>-0.38268343236509034</v>
      </c>
      <c r="C113" s="6">
        <f t="shared" si="1"/>
        <v>-0.6087614290087191</v>
      </c>
      <c r="D113" s="6">
        <f t="shared" si="2"/>
        <v>0.9914448613738106</v>
      </c>
    </row>
    <row r="114" spans="1:4">
      <c r="A114" s="5">
        <v>23</v>
      </c>
      <c r="B114" s="6">
        <f t="shared" si="0"/>
        <v>-0.19509032201612866</v>
      </c>
      <c r="C114" s="6">
        <f t="shared" si="1"/>
        <v>-0.75183980747897683</v>
      </c>
      <c r="D114" s="6">
        <f t="shared" si="2"/>
        <v>0.94693012949510569</v>
      </c>
    </row>
    <row r="115" spans="1:4">
      <c r="A115" s="5">
        <v>24</v>
      </c>
      <c r="B115" s="6">
        <f t="shared" si="0"/>
        <v>-1.83772268236293E-16</v>
      </c>
      <c r="C115" s="6">
        <f t="shared" si="1"/>
        <v>-0.86602540378443882</v>
      </c>
      <c r="D115" s="6">
        <f t="shared" si="2"/>
        <v>0.86602540378443904</v>
      </c>
    </row>
    <row r="116" spans="1:4">
      <c r="A116" s="5">
        <v>25</v>
      </c>
      <c r="B116" s="6">
        <f t="shared" si="0"/>
        <v>0.1950903220161283</v>
      </c>
      <c r="C116" s="6">
        <f t="shared" si="1"/>
        <v>-0.94693012949510558</v>
      </c>
      <c r="D116" s="6">
        <f t="shared" si="2"/>
        <v>0.75183980747897727</v>
      </c>
    </row>
    <row r="117" spans="1:4">
      <c r="A117" s="5">
        <v>26</v>
      </c>
      <c r="B117" s="6">
        <f t="shared" si="0"/>
        <v>0.38268343236509</v>
      </c>
      <c r="C117" s="6">
        <f t="shared" si="1"/>
        <v>-0.99144486137381027</v>
      </c>
      <c r="D117" s="6">
        <f t="shared" si="2"/>
        <v>0.60876142900872099</v>
      </c>
    </row>
    <row r="118" spans="1:4">
      <c r="A118" s="5">
        <v>27</v>
      </c>
      <c r="B118" s="6">
        <f t="shared" si="0"/>
        <v>0.55557023301960184</v>
      </c>
      <c r="C118" s="6">
        <f t="shared" si="1"/>
        <v>-0.99785892323860359</v>
      </c>
      <c r="D118" s="6">
        <f t="shared" si="2"/>
        <v>0.44228869021900225</v>
      </c>
    </row>
    <row r="119" spans="1:4">
      <c r="A119" s="5">
        <v>28</v>
      </c>
      <c r="B119" s="6">
        <f t="shared" si="0"/>
        <v>0.70710678118654735</v>
      </c>
      <c r="C119" s="6">
        <f t="shared" si="1"/>
        <v>-0.96592582628906842</v>
      </c>
      <c r="D119" s="6">
        <f t="shared" si="2"/>
        <v>0.25881904510252074</v>
      </c>
    </row>
    <row r="120" spans="1:4">
      <c r="A120" s="5">
        <v>29</v>
      </c>
      <c r="B120" s="6">
        <f t="shared" si="0"/>
        <v>0.83146961230254524</v>
      </c>
      <c r="C120" s="6">
        <f t="shared" si="1"/>
        <v>-0.89687274153268814</v>
      </c>
      <c r="D120" s="6">
        <f t="shared" si="2"/>
        <v>6.5403129230143742E-2</v>
      </c>
    </row>
    <row r="121" spans="1:4">
      <c r="A121" s="5">
        <v>30</v>
      </c>
      <c r="B121" s="6">
        <f t="shared" si="0"/>
        <v>0.92387953251128652</v>
      </c>
      <c r="C121" s="6">
        <f t="shared" si="1"/>
        <v>-0.79335334029123528</v>
      </c>
      <c r="D121" s="6">
        <f t="shared" si="2"/>
        <v>-0.13052619222005027</v>
      </c>
    </row>
    <row r="122" spans="1:4">
      <c r="A122" s="5">
        <v>31</v>
      </c>
      <c r="B122" s="6">
        <f t="shared" si="0"/>
        <v>0.98078528040323032</v>
      </c>
      <c r="C122" s="6">
        <f t="shared" si="1"/>
        <v>-0.65934581510006951</v>
      </c>
      <c r="D122" s="6">
        <f t="shared" si="2"/>
        <v>-0.32143946530316136</v>
      </c>
    </row>
    <row r="129" spans="1:2">
      <c r="A129" s="5" t="s">
        <v>342</v>
      </c>
    </row>
    <row r="130" spans="1:2">
      <c r="A130" s="22">
        <v>1</v>
      </c>
      <c r="B130" s="6" t="s">
        <v>343</v>
      </c>
    </row>
    <row r="131" spans="1:2">
      <c r="A131" s="22">
        <v>2</v>
      </c>
      <c r="B131" s="6" t="s">
        <v>351</v>
      </c>
    </row>
    <row r="132" spans="1:2">
      <c r="A132" s="22">
        <v>3</v>
      </c>
      <c r="B132" s="6" t="s">
        <v>344</v>
      </c>
    </row>
    <row r="133" spans="1:2">
      <c r="A133" s="22">
        <v>4</v>
      </c>
      <c r="B133" s="6" t="s">
        <v>345</v>
      </c>
    </row>
    <row r="134" spans="1:2">
      <c r="A134" s="22">
        <v>5</v>
      </c>
      <c r="B134" s="6" t="s">
        <v>347</v>
      </c>
    </row>
    <row r="135" spans="1:2">
      <c r="A135" s="22">
        <v>6</v>
      </c>
      <c r="B135" s="6" t="s">
        <v>346</v>
      </c>
    </row>
    <row r="136" spans="1:2">
      <c r="A136" s="22">
        <v>7</v>
      </c>
      <c r="B136" s="6" t="s">
        <v>348</v>
      </c>
    </row>
    <row r="137" spans="1:2">
      <c r="A137" s="22">
        <v>8</v>
      </c>
      <c r="B137" s="6" t="s">
        <v>349</v>
      </c>
    </row>
    <row r="138" spans="1:2">
      <c r="A138" s="22">
        <v>9</v>
      </c>
      <c r="B138" s="6" t="s">
        <v>350</v>
      </c>
    </row>
    <row r="139" spans="1:2">
      <c r="A139" s="22">
        <v>10</v>
      </c>
    </row>
  </sheetData>
  <mergeCells count="104">
    <mergeCell ref="R3:T3"/>
    <mergeCell ref="B11:D11"/>
    <mergeCell ref="B3:D3"/>
    <mergeCell ref="F3:H3"/>
    <mergeCell ref="F19:H19"/>
    <mergeCell ref="J19:L19"/>
    <mergeCell ref="V3:X3"/>
    <mergeCell ref="V11:X11"/>
    <mergeCell ref="Z19:AB19"/>
    <mergeCell ref="N11:P11"/>
    <mergeCell ref="F11:H11"/>
    <mergeCell ref="V19:X19"/>
    <mergeCell ref="R11:T11"/>
    <mergeCell ref="R19:T19"/>
    <mergeCell ref="B19:D19"/>
    <mergeCell ref="N19:P19"/>
    <mergeCell ref="N3:P3"/>
    <mergeCell ref="Z3:AB3"/>
    <mergeCell ref="Z11:AB11"/>
    <mergeCell ref="B43:D43"/>
    <mergeCell ref="AH59:AJ59"/>
    <mergeCell ref="AL59:AN59"/>
    <mergeCell ref="N59:P59"/>
    <mergeCell ref="B67:D67"/>
    <mergeCell ref="J67:L67"/>
    <mergeCell ref="B59:D59"/>
    <mergeCell ref="F59:H59"/>
    <mergeCell ref="J59:L59"/>
    <mergeCell ref="R59:T59"/>
    <mergeCell ref="V59:X59"/>
    <mergeCell ref="Z59:AB59"/>
    <mergeCell ref="F67:H67"/>
    <mergeCell ref="AD19:AF19"/>
    <mergeCell ref="K68:L68"/>
    <mergeCell ref="K69:L69"/>
    <mergeCell ref="C70:D70"/>
    <mergeCell ref="C71:D71"/>
    <mergeCell ref="AD59:AF59"/>
    <mergeCell ref="V35:X35"/>
    <mergeCell ref="V36:X41"/>
    <mergeCell ref="R43:T43"/>
    <mergeCell ref="S44:T45"/>
    <mergeCell ref="S46:T47"/>
    <mergeCell ref="S48:T49"/>
    <mergeCell ref="B35:D35"/>
    <mergeCell ref="F35:H35"/>
    <mergeCell ref="J35:L35"/>
    <mergeCell ref="N35:P35"/>
    <mergeCell ref="C68:D68"/>
    <mergeCell ref="C69:D69"/>
    <mergeCell ref="K46:L47"/>
    <mergeCell ref="K48:L49"/>
    <mergeCell ref="B51:D51"/>
    <mergeCell ref="F51:H51"/>
    <mergeCell ref="F43:H43"/>
    <mergeCell ref="G44:H45"/>
    <mergeCell ref="C72:D72"/>
    <mergeCell ref="C73:D73"/>
    <mergeCell ref="AA20:AB25"/>
    <mergeCell ref="R35:T35"/>
    <mergeCell ref="R75:T75"/>
    <mergeCell ref="N79:P79"/>
    <mergeCell ref="F80:H80"/>
    <mergeCell ref="F81:H81"/>
    <mergeCell ref="F82:H82"/>
    <mergeCell ref="R77:T77"/>
    <mergeCell ref="R78:T78"/>
    <mergeCell ref="R79:T79"/>
    <mergeCell ref="N43:P43"/>
    <mergeCell ref="B27:D27"/>
    <mergeCell ref="F27:H27"/>
    <mergeCell ref="J27:L27"/>
    <mergeCell ref="B75:D75"/>
    <mergeCell ref="F75:H75"/>
    <mergeCell ref="J75:L75"/>
    <mergeCell ref="N75:P75"/>
    <mergeCell ref="G46:H47"/>
    <mergeCell ref="G48:H49"/>
    <mergeCell ref="J43:L43"/>
    <mergeCell ref="K44:L45"/>
    <mergeCell ref="F83:H83"/>
    <mergeCell ref="J80:L80"/>
    <mergeCell ref="N80:P80"/>
    <mergeCell ref="N82:P82"/>
    <mergeCell ref="R80:T80"/>
    <mergeCell ref="R81:T81"/>
    <mergeCell ref="R82:T82"/>
    <mergeCell ref="R83:T83"/>
    <mergeCell ref="B76:D76"/>
    <mergeCell ref="B77:D77"/>
    <mergeCell ref="B78:D78"/>
    <mergeCell ref="B79:D79"/>
    <mergeCell ref="F76:H76"/>
    <mergeCell ref="F77:H77"/>
    <mergeCell ref="F78:H78"/>
    <mergeCell ref="F79:H79"/>
    <mergeCell ref="J76:L76"/>
    <mergeCell ref="J77:L77"/>
    <mergeCell ref="J78:L78"/>
    <mergeCell ref="J79:L79"/>
    <mergeCell ref="N76:P76"/>
    <mergeCell ref="N77:P77"/>
    <mergeCell ref="N78:P78"/>
    <mergeCell ref="R76:T76"/>
  </mergeCells>
  <phoneticPr fontId="1"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37"/>
  <sheetViews>
    <sheetView topLeftCell="I36" workbookViewId="0">
      <selection activeCell="N80" sqref="N80"/>
    </sheetView>
  </sheetViews>
  <sheetFormatPr defaultColWidth="9.125" defaultRowHeight="13.5"/>
  <cols>
    <col min="1" max="1" width="24.875" style="5" customWidth="1"/>
    <col min="2" max="6" width="9.125" style="22"/>
    <col min="7" max="7" width="12.25" style="5" customWidth="1"/>
    <col min="8" max="16384" width="9.125" style="5"/>
  </cols>
  <sheetData>
    <row r="1" spans="1:6" ht="12" customHeight="1">
      <c r="A1" s="56" t="s">
        <v>60</v>
      </c>
      <c r="B1" s="57" t="s">
        <v>645</v>
      </c>
      <c r="C1" s="57" t="s">
        <v>263</v>
      </c>
      <c r="D1" s="57" t="s">
        <v>264</v>
      </c>
      <c r="E1" s="57" t="s">
        <v>620</v>
      </c>
      <c r="F1" s="57" t="s">
        <v>642</v>
      </c>
    </row>
    <row r="2" spans="1:6" ht="12" customHeight="1">
      <c r="A2" s="58" t="s">
        <v>598</v>
      </c>
      <c r="B2" s="50"/>
      <c r="C2" s="50"/>
      <c r="D2" s="50"/>
      <c r="E2" s="50"/>
      <c r="F2" s="50"/>
    </row>
    <row r="3" spans="1:6" ht="12" customHeight="1">
      <c r="A3" s="3" t="s">
        <v>599</v>
      </c>
      <c r="B3" s="1" t="s">
        <v>646</v>
      </c>
      <c r="C3" s="1" t="s">
        <v>646</v>
      </c>
      <c r="D3" s="1" t="s">
        <v>646</v>
      </c>
      <c r="E3" s="1" t="s">
        <v>646</v>
      </c>
      <c r="F3" s="1" t="s">
        <v>646</v>
      </c>
    </row>
    <row r="4" spans="1:6" ht="12" customHeight="1">
      <c r="A4" s="3" t="s">
        <v>600</v>
      </c>
      <c r="B4" s="1" t="s">
        <v>646</v>
      </c>
      <c r="C4" s="1" t="s">
        <v>646</v>
      </c>
      <c r="D4" s="1" t="s">
        <v>646</v>
      </c>
      <c r="E4" s="1" t="s">
        <v>646</v>
      </c>
      <c r="F4" s="1" t="s">
        <v>646</v>
      </c>
    </row>
    <row r="5" spans="1:6" ht="12" customHeight="1">
      <c r="A5" s="3" t="s">
        <v>601</v>
      </c>
      <c r="B5" s="1" t="s">
        <v>646</v>
      </c>
      <c r="C5" s="1" t="s">
        <v>646</v>
      </c>
      <c r="D5" s="1" t="s">
        <v>646</v>
      </c>
      <c r="E5" s="1" t="s">
        <v>646</v>
      </c>
      <c r="F5" s="1"/>
    </row>
    <row r="6" spans="1:6" ht="12" customHeight="1">
      <c r="A6" s="3" t="s">
        <v>602</v>
      </c>
      <c r="B6" s="1" t="s">
        <v>646</v>
      </c>
      <c r="C6" s="1" t="s">
        <v>646</v>
      </c>
      <c r="D6" s="1" t="s">
        <v>646</v>
      </c>
      <c r="E6" s="1" t="s">
        <v>646</v>
      </c>
      <c r="F6" s="1"/>
    </row>
    <row r="7" spans="1:6" ht="12" customHeight="1">
      <c r="A7" s="3" t="s">
        <v>603</v>
      </c>
      <c r="B7" s="1" t="s">
        <v>646</v>
      </c>
      <c r="C7" s="1" t="s">
        <v>646</v>
      </c>
      <c r="D7" s="1" t="s">
        <v>646</v>
      </c>
      <c r="E7" s="1" t="s">
        <v>646</v>
      </c>
      <c r="F7" s="1"/>
    </row>
    <row r="8" spans="1:6" ht="12" customHeight="1">
      <c r="A8" s="3" t="s">
        <v>604</v>
      </c>
      <c r="B8" s="1" t="s">
        <v>646</v>
      </c>
      <c r="C8" s="1" t="s">
        <v>646</v>
      </c>
      <c r="D8" s="1" t="s">
        <v>646</v>
      </c>
      <c r="E8" s="1" t="s">
        <v>646</v>
      </c>
      <c r="F8" s="1"/>
    </row>
    <row r="9" spans="1:6" ht="12" customHeight="1">
      <c r="A9" s="3" t="s">
        <v>605</v>
      </c>
      <c r="B9" s="1" t="s">
        <v>646</v>
      </c>
      <c r="C9" s="1" t="s">
        <v>646</v>
      </c>
      <c r="D9" s="1" t="s">
        <v>646</v>
      </c>
      <c r="E9" s="1" t="s">
        <v>646</v>
      </c>
      <c r="F9" s="1"/>
    </row>
    <row r="10" spans="1:6" ht="12" customHeight="1">
      <c r="A10" s="3" t="s">
        <v>606</v>
      </c>
      <c r="B10" s="1"/>
      <c r="C10" s="1"/>
      <c r="D10" s="1"/>
      <c r="E10" s="1"/>
      <c r="F10" s="1"/>
    </row>
    <row r="11" spans="1:6" ht="12" customHeight="1">
      <c r="A11" s="3" t="s">
        <v>607</v>
      </c>
      <c r="B11" s="1" t="s">
        <v>646</v>
      </c>
      <c r="C11" s="1" t="s">
        <v>646</v>
      </c>
      <c r="D11" s="1" t="s">
        <v>646</v>
      </c>
      <c r="E11" s="1" t="s">
        <v>646</v>
      </c>
      <c r="F11" s="1"/>
    </row>
    <row r="12" spans="1:6" ht="12" customHeight="1">
      <c r="A12" s="3" t="s">
        <v>608</v>
      </c>
      <c r="B12" s="1" t="s">
        <v>646</v>
      </c>
      <c r="C12" s="1" t="s">
        <v>646</v>
      </c>
      <c r="D12" s="1" t="s">
        <v>646</v>
      </c>
      <c r="E12" s="1" t="s">
        <v>646</v>
      </c>
      <c r="F12" s="1"/>
    </row>
    <row r="13" spans="1:6" ht="12" customHeight="1">
      <c r="A13" s="3" t="s">
        <v>609</v>
      </c>
      <c r="B13" s="1"/>
      <c r="C13" s="1"/>
      <c r="D13" s="1"/>
      <c r="E13" s="1"/>
      <c r="F13" s="1"/>
    </row>
    <row r="14" spans="1:6" ht="12" customHeight="1">
      <c r="A14" s="3" t="s">
        <v>610</v>
      </c>
      <c r="B14" s="1" t="s">
        <v>646</v>
      </c>
      <c r="C14" s="1" t="s">
        <v>646</v>
      </c>
      <c r="D14" s="1" t="s">
        <v>646</v>
      </c>
      <c r="E14" s="1" t="s">
        <v>646</v>
      </c>
      <c r="F14" s="1"/>
    </row>
    <row r="15" spans="1:6" ht="12" customHeight="1">
      <c r="A15" s="3" t="s">
        <v>611</v>
      </c>
      <c r="B15" s="1" t="s">
        <v>646</v>
      </c>
      <c r="C15" s="1" t="s">
        <v>646</v>
      </c>
      <c r="D15" s="1" t="s">
        <v>646</v>
      </c>
      <c r="E15" s="1" t="s">
        <v>646</v>
      </c>
      <c r="F15" s="1"/>
    </row>
    <row r="16" spans="1:6" ht="12" customHeight="1">
      <c r="A16" s="3" t="s">
        <v>497</v>
      </c>
      <c r="B16" s="1" t="s">
        <v>646</v>
      </c>
      <c r="C16" s="1" t="s">
        <v>646</v>
      </c>
      <c r="D16" s="1" t="s">
        <v>646</v>
      </c>
      <c r="E16" s="1" t="s">
        <v>646</v>
      </c>
      <c r="F16" s="1"/>
    </row>
    <row r="17" spans="1:6" ht="12" customHeight="1">
      <c r="A17" s="3" t="s">
        <v>612</v>
      </c>
      <c r="B17" s="1" t="s">
        <v>646</v>
      </c>
      <c r="C17" s="1" t="s">
        <v>646</v>
      </c>
      <c r="D17" s="1" t="s">
        <v>646</v>
      </c>
      <c r="E17" s="1" t="s">
        <v>646</v>
      </c>
      <c r="F17" s="1"/>
    </row>
    <row r="18" spans="1:6" ht="12" customHeight="1">
      <c r="A18" s="3" t="s">
        <v>613</v>
      </c>
      <c r="B18" s="1" t="s">
        <v>646</v>
      </c>
      <c r="C18" s="1" t="s">
        <v>646</v>
      </c>
      <c r="D18" s="1" t="s">
        <v>646</v>
      </c>
      <c r="E18" s="1" t="s">
        <v>646</v>
      </c>
      <c r="F18" s="1"/>
    </row>
    <row r="19" spans="1:6" ht="12" customHeight="1">
      <c r="A19" s="3" t="s">
        <v>614</v>
      </c>
      <c r="B19" s="1"/>
      <c r="C19" s="1"/>
      <c r="D19" s="1"/>
      <c r="E19" s="1"/>
      <c r="F19" s="1"/>
    </row>
    <row r="20" spans="1:6" ht="12" customHeight="1">
      <c r="A20" s="58" t="s">
        <v>598</v>
      </c>
      <c r="B20" s="50"/>
      <c r="C20" s="50"/>
      <c r="D20" s="50"/>
      <c r="E20" s="50"/>
      <c r="F20" s="50"/>
    </row>
    <row r="21" spans="1:6" ht="12" customHeight="1">
      <c r="A21" s="3" t="s">
        <v>599</v>
      </c>
      <c r="B21" s="1" t="s">
        <v>646</v>
      </c>
      <c r="C21" s="1" t="s">
        <v>646</v>
      </c>
      <c r="D21" s="1" t="s">
        <v>646</v>
      </c>
      <c r="E21" s="1" t="s">
        <v>646</v>
      </c>
      <c r="F21" s="1"/>
    </row>
    <row r="22" spans="1:6" ht="12" customHeight="1">
      <c r="A22" s="3" t="s">
        <v>615</v>
      </c>
      <c r="B22" s="1" t="s">
        <v>646</v>
      </c>
      <c r="C22" s="1" t="s">
        <v>646</v>
      </c>
      <c r="D22" s="1" t="s">
        <v>646</v>
      </c>
      <c r="E22" s="1" t="s">
        <v>646</v>
      </c>
      <c r="F22" s="1"/>
    </row>
    <row r="23" spans="1:6" ht="12" customHeight="1">
      <c r="A23" s="3" t="s">
        <v>616</v>
      </c>
      <c r="B23" s="1" t="s">
        <v>646</v>
      </c>
      <c r="C23" s="1" t="s">
        <v>646</v>
      </c>
      <c r="D23" s="1" t="s">
        <v>646</v>
      </c>
      <c r="E23" s="1" t="s">
        <v>646</v>
      </c>
      <c r="F23" s="1"/>
    </row>
    <row r="24" spans="1:6" ht="12" customHeight="1">
      <c r="A24" s="3" t="s">
        <v>617</v>
      </c>
      <c r="B24" s="1" t="s">
        <v>646</v>
      </c>
      <c r="C24" s="1" t="s">
        <v>646</v>
      </c>
      <c r="D24" s="1" t="s">
        <v>646</v>
      </c>
      <c r="E24" s="1" t="s">
        <v>646</v>
      </c>
      <c r="F24" s="1"/>
    </row>
    <row r="25" spans="1:6" ht="12" customHeight="1">
      <c r="A25" s="3" t="s">
        <v>614</v>
      </c>
      <c r="B25" s="1"/>
      <c r="C25" s="1"/>
      <c r="D25" s="1"/>
      <c r="E25" s="1"/>
      <c r="F25" s="1"/>
    </row>
    <row r="26" spans="1:6" ht="12" customHeight="1">
      <c r="A26" s="58" t="s">
        <v>647</v>
      </c>
      <c r="B26" s="50"/>
      <c r="C26" s="50"/>
      <c r="D26" s="50"/>
      <c r="E26" s="50"/>
      <c r="F26" s="50"/>
    </row>
    <row r="27" spans="1:6" ht="12" customHeight="1">
      <c r="A27" s="3" t="s">
        <v>600</v>
      </c>
      <c r="B27" s="1" t="s">
        <v>646</v>
      </c>
      <c r="C27" s="1"/>
      <c r="D27" s="1"/>
      <c r="E27" s="1"/>
      <c r="F27" s="1"/>
    </row>
    <row r="28" spans="1:6" ht="12" customHeight="1">
      <c r="A28" s="3" t="s">
        <v>618</v>
      </c>
      <c r="B28" s="1"/>
      <c r="C28" s="1"/>
      <c r="D28" s="1"/>
      <c r="E28" s="1"/>
      <c r="F28" s="1"/>
    </row>
    <row r="29" spans="1:6" ht="12" customHeight="1">
      <c r="A29" s="58" t="s">
        <v>619</v>
      </c>
      <c r="B29" s="50" t="s">
        <v>669</v>
      </c>
      <c r="C29" s="50" t="s">
        <v>670</v>
      </c>
      <c r="D29" s="50" t="s">
        <v>671</v>
      </c>
      <c r="E29" s="50" t="s">
        <v>672</v>
      </c>
      <c r="F29" s="50"/>
    </row>
    <row r="30" spans="1:6" ht="12" customHeight="1">
      <c r="A30" s="3" t="s">
        <v>620</v>
      </c>
      <c r="B30" s="1" t="s">
        <v>646</v>
      </c>
      <c r="C30" s="1" t="s">
        <v>646</v>
      </c>
      <c r="D30" s="1" t="s">
        <v>646</v>
      </c>
      <c r="E30" s="1" t="s">
        <v>646</v>
      </c>
      <c r="F30" s="1"/>
    </row>
    <row r="31" spans="1:6" ht="12" customHeight="1">
      <c r="A31" s="3" t="s">
        <v>621</v>
      </c>
      <c r="B31" s="1" t="s">
        <v>646</v>
      </c>
      <c r="C31" s="1" t="s">
        <v>646</v>
      </c>
      <c r="D31" s="1" t="s">
        <v>646</v>
      </c>
      <c r="E31" s="1" t="s">
        <v>646</v>
      </c>
      <c r="F31" s="1"/>
    </row>
    <row r="32" spans="1:6" ht="12" customHeight="1">
      <c r="A32" s="3" t="s">
        <v>622</v>
      </c>
      <c r="B32" s="1" t="s">
        <v>646</v>
      </c>
      <c r="C32" s="1" t="s">
        <v>646</v>
      </c>
      <c r="D32" s="1" t="s">
        <v>646</v>
      </c>
      <c r="E32" s="1" t="s">
        <v>646</v>
      </c>
      <c r="F32" s="1"/>
    </row>
    <row r="33" spans="1:6" ht="12" customHeight="1">
      <c r="A33" s="3" t="s">
        <v>623</v>
      </c>
      <c r="B33" s="1"/>
      <c r="C33" s="1"/>
      <c r="D33" s="1"/>
      <c r="E33" s="1"/>
      <c r="F33" s="1"/>
    </row>
    <row r="34" spans="1:6" ht="12" customHeight="1">
      <c r="A34" s="3" t="s">
        <v>624</v>
      </c>
      <c r="B34" s="1"/>
      <c r="C34" s="1"/>
      <c r="D34" s="1"/>
      <c r="E34" s="1"/>
      <c r="F34" s="1"/>
    </row>
    <row r="35" spans="1:6" ht="12" customHeight="1">
      <c r="A35" s="58" t="s">
        <v>648</v>
      </c>
      <c r="B35" s="50" t="s">
        <v>673</v>
      </c>
      <c r="C35" s="50" t="s">
        <v>674</v>
      </c>
      <c r="D35" s="50" t="s">
        <v>675</v>
      </c>
      <c r="E35" s="50" t="s">
        <v>676</v>
      </c>
      <c r="F35" s="50"/>
    </row>
    <row r="36" spans="1:6" ht="12" customHeight="1">
      <c r="A36" s="3" t="s">
        <v>625</v>
      </c>
      <c r="B36" s="1" t="s">
        <v>646</v>
      </c>
      <c r="C36" s="1" t="s">
        <v>646</v>
      </c>
      <c r="D36" s="1" t="s">
        <v>646</v>
      </c>
      <c r="E36" s="1" t="s">
        <v>646</v>
      </c>
      <c r="F36" s="1"/>
    </row>
    <row r="37" spans="1:6" ht="12" customHeight="1">
      <c r="A37" s="3" t="s">
        <v>626</v>
      </c>
      <c r="B37" s="1" t="s">
        <v>646</v>
      </c>
      <c r="C37" s="1" t="s">
        <v>646</v>
      </c>
      <c r="D37" s="1" t="s">
        <v>646</v>
      </c>
      <c r="E37" s="1" t="s">
        <v>646</v>
      </c>
      <c r="F37" s="1"/>
    </row>
    <row r="38" spans="1:6" ht="12" customHeight="1">
      <c r="A38" s="3" t="s">
        <v>627</v>
      </c>
      <c r="B38" s="1" t="s">
        <v>646</v>
      </c>
      <c r="C38" s="1" t="s">
        <v>646</v>
      </c>
      <c r="D38" s="1" t="s">
        <v>646</v>
      </c>
      <c r="E38" s="1" t="s">
        <v>646</v>
      </c>
      <c r="F38" s="1"/>
    </row>
    <row r="39" spans="1:6" ht="12" customHeight="1">
      <c r="A39" s="3" t="s">
        <v>629</v>
      </c>
      <c r="B39" s="1" t="s">
        <v>646</v>
      </c>
      <c r="C39" s="1" t="s">
        <v>646</v>
      </c>
      <c r="D39" s="1" t="s">
        <v>646</v>
      </c>
      <c r="E39" s="1" t="s">
        <v>646</v>
      </c>
      <c r="F39" s="1"/>
    </row>
    <row r="40" spans="1:6" ht="12" customHeight="1">
      <c r="A40" s="3" t="s">
        <v>628</v>
      </c>
      <c r="B40" s="1" t="s">
        <v>646</v>
      </c>
      <c r="C40" s="1" t="s">
        <v>646</v>
      </c>
      <c r="D40" s="1" t="s">
        <v>646</v>
      </c>
      <c r="E40" s="1" t="s">
        <v>646</v>
      </c>
      <c r="F40" s="1"/>
    </row>
    <row r="41" spans="1:6" ht="12" customHeight="1">
      <c r="A41" s="3" t="s">
        <v>630</v>
      </c>
      <c r="B41" s="1" t="s">
        <v>646</v>
      </c>
      <c r="C41" s="1" t="s">
        <v>646</v>
      </c>
      <c r="D41" s="1" t="s">
        <v>646</v>
      </c>
      <c r="E41" s="1" t="s">
        <v>646</v>
      </c>
      <c r="F41" s="1"/>
    </row>
    <row r="42" spans="1:6" ht="12" customHeight="1">
      <c r="A42" s="3" t="s">
        <v>631</v>
      </c>
      <c r="B42" s="1" t="s">
        <v>646</v>
      </c>
      <c r="C42" s="1" t="s">
        <v>646</v>
      </c>
      <c r="D42" s="1" t="s">
        <v>646</v>
      </c>
      <c r="E42" s="1" t="s">
        <v>646</v>
      </c>
      <c r="F42" s="1"/>
    </row>
    <row r="43" spans="1:6" ht="12" customHeight="1">
      <c r="A43" s="3" t="s">
        <v>632</v>
      </c>
      <c r="B43" s="1" t="s">
        <v>646</v>
      </c>
      <c r="C43" s="1" t="s">
        <v>646</v>
      </c>
      <c r="D43" s="1" t="s">
        <v>646</v>
      </c>
      <c r="E43" s="1" t="s">
        <v>646</v>
      </c>
      <c r="F43" s="1"/>
    </row>
    <row r="44" spans="1:6" ht="12" customHeight="1">
      <c r="A44" s="58" t="s">
        <v>633</v>
      </c>
      <c r="B44" s="50"/>
      <c r="C44" s="50"/>
      <c r="D44" s="50"/>
      <c r="E44" s="50"/>
      <c r="F44" s="50"/>
    </row>
    <row r="45" spans="1:6" ht="12" customHeight="1">
      <c r="A45" s="3" t="s">
        <v>634</v>
      </c>
      <c r="B45" s="1"/>
      <c r="C45" s="1"/>
      <c r="D45" s="1"/>
      <c r="E45" s="1"/>
      <c r="F45" s="1"/>
    </row>
    <row r="46" spans="1:6" ht="12" customHeight="1">
      <c r="A46" s="3" t="s">
        <v>635</v>
      </c>
      <c r="B46" s="1"/>
      <c r="C46" s="1"/>
      <c r="D46" s="1"/>
      <c r="E46" s="1"/>
      <c r="F46" s="1"/>
    </row>
    <row r="47" spans="1:6" ht="12" customHeight="1">
      <c r="A47" s="3" t="s">
        <v>636</v>
      </c>
      <c r="B47" s="1"/>
      <c r="C47" s="1"/>
      <c r="D47" s="1"/>
      <c r="E47" s="1"/>
      <c r="F47" s="1"/>
    </row>
    <row r="48" spans="1:6" ht="12" customHeight="1">
      <c r="A48" s="58" t="s">
        <v>637</v>
      </c>
      <c r="B48" s="50" t="s">
        <v>645</v>
      </c>
      <c r="C48" s="50" t="s">
        <v>263</v>
      </c>
      <c r="D48" s="50" t="s">
        <v>264</v>
      </c>
      <c r="E48" s="50"/>
      <c r="F48" s="50"/>
    </row>
    <row r="49" spans="1:6" ht="12" customHeight="1">
      <c r="A49" s="3" t="s">
        <v>638</v>
      </c>
      <c r="B49" s="1" t="s">
        <v>646</v>
      </c>
      <c r="C49" s="1" t="s">
        <v>646</v>
      </c>
      <c r="D49" s="1" t="s">
        <v>646</v>
      </c>
      <c r="E49" s="1"/>
      <c r="F49" s="1"/>
    </row>
    <row r="50" spans="1:6" ht="12" customHeight="1">
      <c r="A50" s="3" t="s">
        <v>639</v>
      </c>
      <c r="B50" s="1" t="s">
        <v>646</v>
      </c>
      <c r="C50" s="1" t="s">
        <v>646</v>
      </c>
      <c r="D50" s="1" t="s">
        <v>646</v>
      </c>
      <c r="E50" s="1"/>
      <c r="F50" s="1"/>
    </row>
    <row r="51" spans="1:6" ht="12" customHeight="1">
      <c r="A51" s="3" t="s">
        <v>640</v>
      </c>
      <c r="B51" s="1" t="s">
        <v>646</v>
      </c>
      <c r="C51" s="1" t="s">
        <v>646</v>
      </c>
      <c r="D51" s="1"/>
      <c r="E51" s="1"/>
      <c r="F51" s="1"/>
    </row>
    <row r="52" spans="1:6" ht="12" customHeight="1">
      <c r="A52" s="3" t="s">
        <v>641</v>
      </c>
      <c r="B52" s="1" t="s">
        <v>646</v>
      </c>
      <c r="C52" s="1" t="s">
        <v>646</v>
      </c>
      <c r="D52" s="1"/>
      <c r="E52" s="1"/>
      <c r="F52" s="1"/>
    </row>
    <row r="53" spans="1:6" ht="12" customHeight="1">
      <c r="A53" s="58" t="s">
        <v>642</v>
      </c>
      <c r="B53" s="50"/>
      <c r="C53" s="50"/>
      <c r="D53" s="50"/>
      <c r="E53" s="50"/>
      <c r="F53" s="50"/>
    </row>
    <row r="54" spans="1:6" ht="12" customHeight="1">
      <c r="A54" s="3" t="s">
        <v>643</v>
      </c>
      <c r="B54" s="1" t="s">
        <v>646</v>
      </c>
      <c r="C54" s="1"/>
      <c r="D54" s="1"/>
      <c r="E54" s="1"/>
      <c r="F54" s="1"/>
    </row>
    <row r="55" spans="1:6" ht="12" customHeight="1">
      <c r="A55" s="3" t="s">
        <v>644</v>
      </c>
      <c r="B55" s="1" t="s">
        <v>646</v>
      </c>
      <c r="C55" s="1"/>
      <c r="D55" s="1"/>
      <c r="E55" s="1"/>
      <c r="F55" s="1"/>
    </row>
    <row r="56" spans="1:6" ht="12" customHeight="1">
      <c r="A56" s="59" t="s">
        <v>649</v>
      </c>
      <c r="B56" s="50"/>
      <c r="C56" s="50"/>
      <c r="D56" s="50"/>
      <c r="E56" s="50"/>
      <c r="F56" s="50"/>
    </row>
    <row r="57" spans="1:6" ht="12" customHeight="1">
      <c r="A57" s="3" t="s">
        <v>650</v>
      </c>
      <c r="B57" s="1"/>
      <c r="C57" s="1"/>
      <c r="D57" s="1"/>
      <c r="E57" s="1"/>
      <c r="F57" s="1"/>
    </row>
    <row r="58" spans="1:6" ht="12" customHeight="1">
      <c r="A58" s="3" t="s">
        <v>651</v>
      </c>
      <c r="B58" s="1"/>
      <c r="C58" s="1"/>
      <c r="D58" s="1"/>
      <c r="E58" s="1"/>
      <c r="F58" s="1"/>
    </row>
    <row r="59" spans="1:6" ht="12" customHeight="1">
      <c r="A59" s="3" t="s">
        <v>652</v>
      </c>
      <c r="B59" s="1"/>
      <c r="C59" s="1"/>
      <c r="D59" s="1"/>
      <c r="E59" s="1"/>
      <c r="F59" s="1"/>
    </row>
    <row r="60" spans="1:6" ht="12" customHeight="1">
      <c r="A60" s="3" t="s">
        <v>653</v>
      </c>
      <c r="B60" s="1"/>
      <c r="C60" s="1"/>
      <c r="D60" s="1"/>
      <c r="E60" s="1"/>
      <c r="F60" s="1"/>
    </row>
    <row r="61" spans="1:6" ht="12" customHeight="1">
      <c r="A61" s="3" t="s">
        <v>654</v>
      </c>
      <c r="B61" s="1"/>
      <c r="C61" s="1"/>
      <c r="D61" s="1"/>
      <c r="E61" s="1"/>
      <c r="F61" s="1"/>
    </row>
    <row r="62" spans="1:6" ht="12" customHeight="1">
      <c r="A62" s="3" t="s">
        <v>655</v>
      </c>
      <c r="B62" s="1"/>
      <c r="C62" s="1"/>
      <c r="D62" s="1"/>
      <c r="E62" s="1"/>
      <c r="F62" s="1"/>
    </row>
    <row r="63" spans="1:6" ht="12" customHeight="1">
      <c r="A63" s="3" t="s">
        <v>656</v>
      </c>
      <c r="B63" s="1"/>
      <c r="C63" s="1"/>
      <c r="D63" s="1"/>
      <c r="E63" s="1"/>
      <c r="F63" s="1"/>
    </row>
    <row r="64" spans="1:6" ht="12" customHeight="1">
      <c r="A64" s="3" t="s">
        <v>657</v>
      </c>
      <c r="B64" s="1"/>
      <c r="C64" s="1"/>
      <c r="D64" s="1"/>
      <c r="E64" s="1"/>
      <c r="F64" s="1"/>
    </row>
    <row r="65" spans="1:6" ht="12" customHeight="1">
      <c r="A65" s="3" t="s">
        <v>659</v>
      </c>
      <c r="B65" s="1"/>
      <c r="C65" s="1"/>
      <c r="D65" s="1"/>
      <c r="E65" s="1"/>
      <c r="F65" s="1"/>
    </row>
    <row r="66" spans="1:6" ht="12" customHeight="1">
      <c r="A66" s="3" t="s">
        <v>658</v>
      </c>
      <c r="B66" s="1"/>
      <c r="C66" s="1"/>
      <c r="D66" s="1"/>
      <c r="E66" s="1"/>
      <c r="F66" s="1"/>
    </row>
    <row r="67" spans="1:6" ht="12" customHeight="1">
      <c r="A67" s="3" t="s">
        <v>660</v>
      </c>
      <c r="B67" s="1"/>
      <c r="C67" s="1"/>
      <c r="D67" s="1"/>
      <c r="E67" s="1"/>
      <c r="F67" s="1"/>
    </row>
    <row r="68" spans="1:6" ht="12" customHeight="1">
      <c r="A68" s="3" t="s">
        <v>661</v>
      </c>
      <c r="B68" s="1"/>
      <c r="C68" s="1"/>
      <c r="D68" s="1"/>
      <c r="E68" s="1"/>
      <c r="F68" s="1"/>
    </row>
    <row r="69" spans="1:6" ht="12" customHeight="1">
      <c r="A69" s="3" t="s">
        <v>662</v>
      </c>
      <c r="B69" s="1"/>
      <c r="C69" s="1"/>
      <c r="D69" s="1"/>
      <c r="E69" s="1"/>
      <c r="F69" s="1"/>
    </row>
    <row r="70" spans="1:6" ht="12" customHeight="1">
      <c r="A70" s="3" t="s">
        <v>663</v>
      </c>
      <c r="B70" s="1"/>
      <c r="C70" s="1"/>
      <c r="D70" s="1"/>
      <c r="E70" s="1"/>
      <c r="F70" s="1"/>
    </row>
    <row r="71" spans="1:6" ht="12" customHeight="1">
      <c r="A71" s="3" t="s">
        <v>664</v>
      </c>
      <c r="B71" s="1"/>
      <c r="C71" s="1"/>
      <c r="D71" s="1"/>
      <c r="E71" s="1"/>
      <c r="F71" s="1"/>
    </row>
    <row r="72" spans="1:6" ht="12" customHeight="1">
      <c r="A72" s="3" t="s">
        <v>665</v>
      </c>
      <c r="B72" s="1"/>
      <c r="C72" s="1"/>
      <c r="D72" s="1"/>
      <c r="E72" s="1"/>
      <c r="F72" s="1"/>
    </row>
    <row r="73" spans="1:6" ht="12" customHeight="1">
      <c r="A73" s="3" t="s">
        <v>666</v>
      </c>
      <c r="B73" s="1"/>
      <c r="C73" s="1"/>
      <c r="D73" s="1"/>
      <c r="E73" s="1"/>
      <c r="F73" s="1"/>
    </row>
    <row r="74" spans="1:6" ht="12" customHeight="1">
      <c r="A74" s="3" t="s">
        <v>667</v>
      </c>
      <c r="B74" s="1"/>
      <c r="C74" s="1"/>
      <c r="D74" s="1"/>
      <c r="E74" s="1"/>
      <c r="F74" s="1"/>
    </row>
    <row r="75" spans="1:6" ht="12" customHeight="1">
      <c r="A75" s="58" t="s">
        <v>668</v>
      </c>
      <c r="B75" s="50"/>
      <c r="C75" s="50"/>
      <c r="D75" s="50"/>
      <c r="E75" s="50"/>
      <c r="F75" s="50"/>
    </row>
    <row r="76" spans="1:6" ht="12" customHeight="1"/>
    <row r="77" spans="1:6" ht="12" customHeight="1"/>
    <row r="78" spans="1:6" ht="12" customHeight="1"/>
    <row r="79" spans="1:6" ht="12" customHeight="1"/>
    <row r="80" spans="1:6" ht="12" customHeight="1">
      <c r="A80" s="5" t="s">
        <v>41</v>
      </c>
    </row>
    <row r="81" spans="1:1" ht="12" customHeight="1"/>
    <row r="82" spans="1:1" ht="12" customHeight="1"/>
    <row r="83" spans="1:1" ht="12" customHeight="1"/>
    <row r="84" spans="1:1" ht="12" customHeight="1"/>
    <row r="85" spans="1:1" ht="12" customHeight="1"/>
    <row r="86" spans="1:1" ht="12" customHeight="1"/>
    <row r="87" spans="1:1" ht="12" customHeight="1"/>
    <row r="88" spans="1:1" ht="12" customHeight="1"/>
    <row r="89" spans="1:1" ht="12" customHeight="1">
      <c r="A89" s="5" t="s">
        <v>61</v>
      </c>
    </row>
    <row r="90" spans="1:1" ht="12" customHeight="1"/>
    <row r="91" spans="1:1" ht="12" customHeight="1"/>
    <row r="92" spans="1:1" ht="12" customHeight="1"/>
    <row r="93" spans="1:1" ht="12" customHeight="1"/>
    <row r="94" spans="1:1" ht="12" customHeight="1"/>
    <row r="95" spans="1:1" ht="12" customHeight="1"/>
    <row r="96" spans="1:1"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spans="1:1" ht="12" customHeight="1"/>
    <row r="114" spans="1:1" ht="12" customHeight="1"/>
    <row r="115" spans="1:1" ht="12" customHeight="1"/>
    <row r="116" spans="1:1" ht="12" customHeight="1"/>
    <row r="117" spans="1:1" ht="12" customHeight="1"/>
    <row r="118" spans="1:1" ht="12" customHeight="1"/>
    <row r="119" spans="1:1" ht="12" customHeight="1"/>
    <row r="120" spans="1:1" ht="12" customHeight="1"/>
    <row r="121" spans="1:1" ht="12" customHeight="1"/>
    <row r="122" spans="1:1" ht="12" customHeight="1"/>
    <row r="123" spans="1:1" ht="12" customHeight="1"/>
    <row r="124" spans="1:1" ht="12" customHeight="1"/>
    <row r="125" spans="1:1" ht="12" customHeight="1">
      <c r="A125" s="5" t="s">
        <v>62</v>
      </c>
    </row>
    <row r="126" spans="1:1" ht="12" customHeight="1"/>
    <row r="127" spans="1:1" ht="12" customHeight="1"/>
    <row r="128" spans="1:1"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spans="1:1" ht="12" customHeight="1">
      <c r="A161" s="5" t="s">
        <v>63</v>
      </c>
    </row>
    <row r="162" spans="1:1" ht="12" customHeight="1"/>
    <row r="163" spans="1:1" ht="12" customHeight="1"/>
    <row r="164" spans="1:1" ht="12" customHeight="1"/>
    <row r="165" spans="1:1" ht="12" customHeight="1"/>
    <row r="166" spans="1:1" ht="12" customHeight="1"/>
    <row r="167" spans="1:1" ht="12" customHeight="1"/>
    <row r="168" spans="1:1" ht="12" customHeight="1"/>
    <row r="169" spans="1:1" ht="12" customHeight="1"/>
    <row r="170" spans="1:1" ht="12" customHeight="1"/>
    <row r="171" spans="1:1" ht="12" customHeight="1"/>
    <row r="172" spans="1:1" ht="12" customHeight="1"/>
    <row r="173" spans="1:1" ht="12" customHeight="1"/>
    <row r="174" spans="1:1" ht="12" customHeight="1"/>
    <row r="175" spans="1:1" ht="12" customHeight="1"/>
    <row r="176" spans="1:1"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spans="1:1" ht="12" customHeight="1"/>
    <row r="194" spans="1:1" ht="12" customHeight="1"/>
    <row r="195" spans="1:1" ht="12" customHeight="1"/>
    <row r="196" spans="1:1" ht="12" customHeight="1"/>
    <row r="197" spans="1:1" ht="12" customHeight="1">
      <c r="A197" s="5" t="s">
        <v>57</v>
      </c>
    </row>
    <row r="198" spans="1:1" ht="12" customHeight="1"/>
    <row r="199" spans="1:1" ht="12" customHeight="1"/>
    <row r="200" spans="1:1" ht="12" customHeight="1"/>
    <row r="201" spans="1:1" ht="12" customHeight="1"/>
    <row r="202" spans="1:1" ht="12" customHeight="1"/>
    <row r="203" spans="1:1" ht="12" customHeight="1"/>
    <row r="204" spans="1:1" ht="12" customHeight="1"/>
    <row r="205" spans="1:1" ht="12" customHeight="1"/>
    <row r="206" spans="1:1" ht="12" customHeight="1"/>
    <row r="207" spans="1:1" ht="12" customHeight="1"/>
    <row r="208" spans="1:1"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spans="1:1" ht="12" customHeight="1"/>
    <row r="226" spans="1:1" ht="12" customHeight="1"/>
    <row r="227" spans="1:1" ht="12" customHeight="1"/>
    <row r="228" spans="1:1" ht="12" customHeight="1"/>
    <row r="229" spans="1:1" ht="12" customHeight="1"/>
    <row r="230" spans="1:1" ht="12" customHeight="1"/>
    <row r="231" spans="1:1" ht="12" customHeight="1"/>
    <row r="232" spans="1:1" ht="12" customHeight="1">
      <c r="A232" s="5" t="s">
        <v>58</v>
      </c>
    </row>
    <row r="233" spans="1:1" ht="12" customHeight="1"/>
    <row r="234" spans="1:1" ht="12" customHeight="1"/>
    <row r="235" spans="1:1" ht="12" customHeight="1"/>
    <row r="236" spans="1:1" ht="12" customHeight="1"/>
    <row r="237" spans="1:1" ht="12" customHeight="1"/>
    <row r="238" spans="1:1" ht="12" customHeight="1"/>
    <row r="239" spans="1:1" ht="12" customHeight="1"/>
    <row r="240" spans="1:1"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spans="1:1" ht="12" customHeight="1"/>
    <row r="258" spans="1:1" ht="12" customHeight="1"/>
    <row r="259" spans="1:1" ht="12" customHeight="1"/>
    <row r="260" spans="1:1" ht="12" customHeight="1"/>
    <row r="261" spans="1:1" ht="12" customHeight="1"/>
    <row r="262" spans="1:1" ht="12" customHeight="1"/>
    <row r="263" spans="1:1" ht="12" customHeight="1"/>
    <row r="264" spans="1:1" ht="12" customHeight="1"/>
    <row r="265" spans="1:1" ht="12" customHeight="1"/>
    <row r="266" spans="1:1" ht="12" customHeight="1"/>
    <row r="267" spans="1:1" ht="12" customHeight="1"/>
    <row r="268" spans="1:1" ht="12" customHeight="1">
      <c r="A268" s="5" t="s">
        <v>59</v>
      </c>
    </row>
    <row r="269" spans="1:1" ht="12" customHeight="1">
      <c r="A269" s="5" t="s">
        <v>59</v>
      </c>
    </row>
    <row r="270" spans="1:1" ht="12" customHeight="1"/>
    <row r="271" spans="1:1" ht="12" customHeight="1"/>
    <row r="272" spans="1:1"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spans="1:1" ht="12" customHeight="1">
      <c r="A305" s="5" t="s">
        <v>64</v>
      </c>
    </row>
    <row r="306" spans="1:1" ht="12" customHeight="1"/>
    <row r="307" spans="1:1" ht="12" customHeight="1"/>
    <row r="308" spans="1:1" ht="12" customHeight="1"/>
    <row r="309" spans="1:1" ht="12" customHeight="1"/>
    <row r="310" spans="1:1" ht="12" customHeight="1"/>
    <row r="311" spans="1:1" ht="12" customHeight="1"/>
    <row r="312" spans="1:1" ht="12" customHeight="1"/>
    <row r="313" spans="1:1" ht="12" customHeight="1"/>
    <row r="314" spans="1:1" ht="12" customHeight="1"/>
    <row r="315" spans="1:1" ht="12" customHeight="1"/>
    <row r="316" spans="1:1" ht="12" customHeight="1"/>
    <row r="317" spans="1:1" ht="12" customHeight="1"/>
    <row r="318" spans="1:1" ht="12" customHeight="1"/>
    <row r="319" spans="1:1" ht="12" customHeight="1"/>
    <row r="320" spans="1:1"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spans="1:1" ht="12" customHeight="1"/>
    <row r="338" spans="1:1" ht="12" customHeight="1"/>
    <row r="339" spans="1:1" ht="12" customHeight="1"/>
    <row r="340" spans="1:1" ht="12" customHeight="1"/>
    <row r="341" spans="1:1" ht="12" customHeight="1">
      <c r="A341" s="5" t="s">
        <v>65</v>
      </c>
    </row>
    <row r="342" spans="1:1" ht="12" customHeight="1"/>
    <row r="343" spans="1:1" ht="12" customHeight="1"/>
    <row r="344" spans="1:1" ht="12" customHeight="1"/>
    <row r="345" spans="1:1" ht="12" customHeight="1"/>
    <row r="346" spans="1:1" ht="12" customHeight="1"/>
    <row r="347" spans="1:1" ht="12" customHeight="1"/>
    <row r="348" spans="1:1" ht="12" customHeight="1"/>
    <row r="349" spans="1:1" ht="12" customHeight="1"/>
    <row r="350" spans="1:1" ht="12" customHeight="1"/>
    <row r="351" spans="1:1" ht="12" customHeight="1"/>
    <row r="352" spans="1:1" ht="12" customHeight="1"/>
    <row r="353" spans="13:13" ht="12" customHeight="1"/>
    <row r="354" spans="13:13" ht="12" customHeight="1"/>
    <row r="355" spans="13:13" ht="12" customHeight="1"/>
    <row r="356" spans="13:13" ht="12" customHeight="1"/>
    <row r="357" spans="13:13" ht="12" customHeight="1"/>
    <row r="358" spans="13:13" ht="12" customHeight="1"/>
    <row r="359" spans="13:13" ht="12" customHeight="1"/>
    <row r="360" spans="13:13" ht="12" customHeight="1"/>
    <row r="361" spans="13:13" ht="12" customHeight="1">
      <c r="M361" s="5" t="s">
        <v>146</v>
      </c>
    </row>
    <row r="362" spans="13:13" ht="12" customHeight="1"/>
    <row r="363" spans="13:13" ht="12" customHeight="1"/>
    <row r="364" spans="13:13" ht="12" customHeight="1"/>
    <row r="365" spans="13:13" ht="12" customHeight="1"/>
    <row r="366" spans="13:13" ht="12" customHeight="1"/>
    <row r="367" spans="13:13" ht="12" customHeight="1"/>
    <row r="368" spans="13:13"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sheetData>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68:G179"/>
  <sheetViews>
    <sheetView topLeftCell="A42" workbookViewId="0">
      <selection activeCell="A184" sqref="A184"/>
    </sheetView>
  </sheetViews>
  <sheetFormatPr defaultRowHeight="16.5"/>
  <cols>
    <col min="1" max="1" width="17.875" style="116" customWidth="1"/>
    <col min="2" max="7" width="9" style="116"/>
  </cols>
  <sheetData>
    <row r="168" spans="1:7">
      <c r="A168" s="22" t="s">
        <v>802</v>
      </c>
    </row>
    <row r="169" spans="1:7">
      <c r="A169" s="2" t="s">
        <v>803</v>
      </c>
      <c r="B169" s="2" t="s">
        <v>809</v>
      </c>
      <c r="C169" s="2" t="s">
        <v>810</v>
      </c>
      <c r="D169" s="2" t="s">
        <v>811</v>
      </c>
      <c r="E169" s="2" t="s">
        <v>812</v>
      </c>
      <c r="F169" s="2" t="s">
        <v>813</v>
      </c>
      <c r="G169" s="2" t="s">
        <v>814</v>
      </c>
    </row>
    <row r="170" spans="1:7">
      <c r="A170" s="2" t="s">
        <v>804</v>
      </c>
      <c r="B170" s="2"/>
      <c r="C170" s="2"/>
      <c r="D170" s="2"/>
      <c r="E170" s="2"/>
      <c r="F170" s="2"/>
      <c r="G170" s="2"/>
    </row>
    <row r="171" spans="1:7">
      <c r="A171" s="2" t="s">
        <v>805</v>
      </c>
      <c r="B171" s="2"/>
      <c r="C171" s="2"/>
      <c r="D171" s="2"/>
      <c r="E171" s="2"/>
      <c r="F171" s="2"/>
      <c r="G171" s="2"/>
    </row>
    <row r="172" spans="1:7">
      <c r="A172" s="2" t="s">
        <v>806</v>
      </c>
      <c r="B172" s="2"/>
      <c r="C172" s="2"/>
      <c r="D172" s="2"/>
      <c r="E172" s="2"/>
      <c r="F172" s="2"/>
      <c r="G172" s="2"/>
    </row>
    <row r="173" spans="1:7">
      <c r="A173" s="2" t="s">
        <v>807</v>
      </c>
      <c r="B173" s="2"/>
      <c r="C173" s="2"/>
      <c r="D173" s="2"/>
      <c r="E173" s="2"/>
      <c r="F173" s="2"/>
      <c r="G173" s="2"/>
    </row>
    <row r="174" spans="1:7">
      <c r="A174" s="2" t="s">
        <v>808</v>
      </c>
      <c r="B174" s="2"/>
      <c r="C174" s="2"/>
      <c r="D174" s="2"/>
      <c r="E174" s="2"/>
      <c r="F174" s="2"/>
      <c r="G174" s="2"/>
    </row>
    <row r="176" spans="1:7">
      <c r="A176" s="117" t="s">
        <v>815</v>
      </c>
    </row>
    <row r="177" spans="1:5">
      <c r="A177" s="2" t="s">
        <v>803</v>
      </c>
      <c r="B177" s="2" t="s">
        <v>818</v>
      </c>
      <c r="C177" s="2" t="s">
        <v>811</v>
      </c>
      <c r="D177" s="2" t="s">
        <v>813</v>
      </c>
      <c r="E177" s="2" t="s">
        <v>814</v>
      </c>
    </row>
    <row r="178" spans="1:5">
      <c r="A178" s="2" t="s">
        <v>816</v>
      </c>
      <c r="B178" s="2"/>
      <c r="C178" s="2"/>
      <c r="D178" s="2"/>
      <c r="E178" s="2"/>
    </row>
    <row r="179" spans="1:5">
      <c r="A179" s="2" t="s">
        <v>817</v>
      </c>
      <c r="B179" s="2"/>
      <c r="C179" s="2"/>
      <c r="D179" s="2"/>
      <c r="E179" s="2"/>
    </row>
  </sheetData>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09"/>
  <sheetViews>
    <sheetView topLeftCell="A274" workbookViewId="0">
      <selection activeCell="N317" sqref="N317"/>
    </sheetView>
  </sheetViews>
  <sheetFormatPr defaultRowHeight="16.5"/>
  <sheetData>
    <row r="1" spans="1:1">
      <c r="A1" t="s">
        <v>66</v>
      </c>
    </row>
    <row r="22" spans="1:1">
      <c r="A22" t="s">
        <v>67</v>
      </c>
    </row>
    <row r="46" spans="1:1">
      <c r="A46" t="s">
        <v>68</v>
      </c>
    </row>
    <row r="58" spans="1:1">
      <c r="A58" t="s">
        <v>69</v>
      </c>
    </row>
    <row r="75" spans="1:1">
      <c r="A75" t="s">
        <v>70</v>
      </c>
    </row>
    <row r="106" spans="1:1">
      <c r="A106" t="s">
        <v>71</v>
      </c>
    </row>
    <row r="137" spans="1:1">
      <c r="A137" t="s">
        <v>72</v>
      </c>
    </row>
    <row r="151" spans="1:1">
      <c r="A151" t="s">
        <v>73</v>
      </c>
    </row>
    <row r="186" spans="1:1">
      <c r="A186" t="s">
        <v>74</v>
      </c>
    </row>
    <row r="237" spans="1:1">
      <c r="A237" t="s">
        <v>75</v>
      </c>
    </row>
    <row r="291" spans="1:1">
      <c r="A291" t="s">
        <v>76</v>
      </c>
    </row>
    <row r="309" spans="1:1">
      <c r="A309" t="s">
        <v>77</v>
      </c>
    </row>
  </sheetData>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K147"/>
  <sheetViews>
    <sheetView topLeftCell="A20" zoomScale="115" zoomScaleNormal="115" workbookViewId="0">
      <selection activeCell="F25" sqref="F25"/>
    </sheetView>
  </sheetViews>
  <sheetFormatPr defaultColWidth="9" defaultRowHeight="13.5"/>
  <cols>
    <col min="1" max="1" width="20.625" style="5" customWidth="1"/>
    <col min="2" max="3" width="18.625" style="5" customWidth="1"/>
    <col min="4" max="7" width="15.625" style="5" customWidth="1"/>
    <col min="8" max="16384" width="9" style="5"/>
  </cols>
  <sheetData>
    <row r="2" spans="1:7">
      <c r="A2" s="597" t="s">
        <v>390</v>
      </c>
      <c r="B2" s="598"/>
      <c r="C2" s="599"/>
    </row>
    <row r="3" spans="1:7">
      <c r="A3" s="3" t="s">
        <v>369</v>
      </c>
      <c r="B3" s="3">
        <f>1200000*2</f>
        <v>2400000</v>
      </c>
      <c r="C3" s="3">
        <f>1200000*2</f>
        <v>2400000</v>
      </c>
    </row>
    <row r="4" spans="1:7">
      <c r="A4" s="3" t="s">
        <v>370</v>
      </c>
      <c r="B4" s="3">
        <v>1000</v>
      </c>
      <c r="C4" s="3">
        <v>1000</v>
      </c>
    </row>
    <row r="5" spans="1:7">
      <c r="A5" s="3" t="s">
        <v>371</v>
      </c>
      <c r="B5" s="3">
        <v>220</v>
      </c>
      <c r="C5" s="3">
        <v>110</v>
      </c>
      <c r="E5" s="5" t="s">
        <v>41</v>
      </c>
    </row>
    <row r="6" spans="1:7">
      <c r="A6" s="3" t="s">
        <v>375</v>
      </c>
      <c r="B6" s="24">
        <f>B5*B4/(B3+B4)</f>
        <v>9.1628488129945854E-2</v>
      </c>
      <c r="C6" s="24">
        <f>C5*C4/(C3+C4)</f>
        <v>4.5814244064972927E-2</v>
      </c>
    </row>
    <row r="7" spans="1:7">
      <c r="A7" s="3" t="s">
        <v>376</v>
      </c>
      <c r="B7" s="24">
        <f>SQRT(2)*B6</f>
        <v>0.1295822506131116</v>
      </c>
      <c r="C7" s="24">
        <f>SQRT(2)*C6</f>
        <v>6.47911253065558E-2</v>
      </c>
    </row>
    <row r="8" spans="1:7">
      <c r="A8" s="3" t="s">
        <v>372</v>
      </c>
      <c r="B8" s="3">
        <v>2</v>
      </c>
      <c r="C8" s="3">
        <v>4</v>
      </c>
    </row>
    <row r="9" spans="1:7">
      <c r="A9" s="3" t="s">
        <v>373</v>
      </c>
      <c r="B9" s="3">
        <v>1</v>
      </c>
      <c r="C9" s="3">
        <v>1</v>
      </c>
    </row>
    <row r="10" spans="1:7">
      <c r="A10" s="3" t="s">
        <v>377</v>
      </c>
      <c r="B10" s="3">
        <f>B7*B8</f>
        <v>0.2591645012262232</v>
      </c>
      <c r="C10" s="3">
        <f>C7*C8</f>
        <v>0.2591645012262232</v>
      </c>
    </row>
    <row r="11" spans="1:7">
      <c r="A11" s="3" t="s">
        <v>374</v>
      </c>
      <c r="B11" s="3">
        <f>B5*B9/B10</f>
        <v>848.88169081445017</v>
      </c>
      <c r="C11" s="3">
        <f>C5*C9/C10</f>
        <v>424.44084540722508</v>
      </c>
      <c r="D11" s="5" t="s">
        <v>1766</v>
      </c>
      <c r="E11" s="5" t="s">
        <v>1765</v>
      </c>
    </row>
    <row r="12" spans="1:7">
      <c r="A12" s="358" t="s">
        <v>2184</v>
      </c>
      <c r="B12" s="358">
        <f>B6/B5</f>
        <v>4.1649312786339027E-4</v>
      </c>
      <c r="C12" s="358">
        <f>C6/C5</f>
        <v>4.1649312786339027E-4</v>
      </c>
    </row>
    <row r="13" spans="1:7">
      <c r="B13" s="5" t="s">
        <v>41</v>
      </c>
    </row>
    <row r="14" spans="1:7">
      <c r="A14" s="600" t="s">
        <v>391</v>
      </c>
      <c r="B14" s="600"/>
      <c r="C14" s="600"/>
      <c r="D14" s="600"/>
      <c r="E14" s="600"/>
      <c r="F14" s="59"/>
    </row>
    <row r="15" spans="1:7">
      <c r="A15" s="3"/>
      <c r="B15" s="1" t="s">
        <v>382</v>
      </c>
      <c r="C15" s="1" t="s">
        <v>383</v>
      </c>
      <c r="D15" s="1" t="s">
        <v>384</v>
      </c>
      <c r="E15" s="184" t="s">
        <v>2010</v>
      </c>
      <c r="F15" s="1" t="s">
        <v>382</v>
      </c>
      <c r="G15" s="361" t="s">
        <v>2186</v>
      </c>
    </row>
    <row r="16" spans="1:7">
      <c r="A16" s="3" t="s">
        <v>378</v>
      </c>
      <c r="B16" s="3">
        <v>5</v>
      </c>
      <c r="C16" s="3">
        <v>100</v>
      </c>
      <c r="D16" s="3">
        <v>100</v>
      </c>
      <c r="E16" s="3">
        <v>5</v>
      </c>
      <c r="F16" s="3">
        <v>5</v>
      </c>
    </row>
    <row r="17" spans="1:7">
      <c r="A17" s="3" t="s">
        <v>379</v>
      </c>
      <c r="B17" s="3">
        <v>1000</v>
      </c>
      <c r="C17" s="3">
        <v>1000</v>
      </c>
      <c r="D17" s="3" t="s">
        <v>387</v>
      </c>
      <c r="E17" s="3">
        <v>3000</v>
      </c>
      <c r="F17" s="3">
        <v>1000</v>
      </c>
    </row>
    <row r="18" spans="1:7">
      <c r="A18" s="3" t="s">
        <v>380</v>
      </c>
      <c r="B18" s="3">
        <f>B16/B17</f>
        <v>5.0000000000000001E-3</v>
      </c>
      <c r="C18" s="3">
        <f>C16/C17</f>
        <v>0.1</v>
      </c>
      <c r="D18" s="3">
        <v>0.33300000000000002</v>
      </c>
      <c r="E18" s="3">
        <f>E16/E17</f>
        <v>1.6666666666666668E-3</v>
      </c>
      <c r="F18" s="3">
        <f>F16/F17</f>
        <v>5.0000000000000001E-3</v>
      </c>
    </row>
    <row r="19" spans="1:7">
      <c r="A19" s="3" t="s">
        <v>381</v>
      </c>
      <c r="B19" s="3">
        <v>66.599999999999994</v>
      </c>
      <c r="C19" s="3">
        <v>3.2</v>
      </c>
      <c r="D19" s="3"/>
      <c r="E19" s="3">
        <v>200</v>
      </c>
      <c r="F19" s="3">
        <v>20</v>
      </c>
    </row>
    <row r="20" spans="1:7">
      <c r="A20" s="3" t="s">
        <v>375</v>
      </c>
      <c r="B20" s="3">
        <f>B19*B18</f>
        <v>0.33299999999999996</v>
      </c>
      <c r="C20" s="3">
        <f>C19*C18</f>
        <v>0.32000000000000006</v>
      </c>
      <c r="D20" s="3">
        <f>D18</f>
        <v>0.33300000000000002</v>
      </c>
      <c r="E20" s="3">
        <f>E19*E18</f>
        <v>0.33333333333333337</v>
      </c>
      <c r="F20" s="3">
        <f>F19*F18</f>
        <v>0.1</v>
      </c>
    </row>
    <row r="21" spans="1:7">
      <c r="A21" s="3" t="s">
        <v>385</v>
      </c>
      <c r="B21" s="3">
        <f>SQRT(2)*B20</f>
        <v>0.47093311627024065</v>
      </c>
      <c r="C21" s="3">
        <f>SQRT(2)*C20</f>
        <v>0.45254833995939053</v>
      </c>
      <c r="D21" s="3">
        <f>SQRT(2)*D20</f>
        <v>0.4709331162702407</v>
      </c>
      <c r="E21" s="3">
        <f>SQRT(2)*E20</f>
        <v>0.47140452079103179</v>
      </c>
      <c r="F21" s="3">
        <f>SQRT(2)*F20</f>
        <v>0.14142135623730953</v>
      </c>
    </row>
    <row r="22" spans="1:7">
      <c r="A22" s="25" t="s">
        <v>396</v>
      </c>
      <c r="B22" s="25">
        <v>1</v>
      </c>
      <c r="C22" s="25">
        <v>1</v>
      </c>
      <c r="D22" s="25">
        <v>1</v>
      </c>
      <c r="E22" s="25">
        <v>1</v>
      </c>
      <c r="F22" s="25">
        <v>1</v>
      </c>
    </row>
    <row r="23" spans="1:7">
      <c r="A23" s="3" t="s">
        <v>373</v>
      </c>
      <c r="B23" s="3">
        <v>1</v>
      </c>
      <c r="C23" s="3">
        <v>1</v>
      </c>
      <c r="D23" s="3">
        <v>1</v>
      </c>
      <c r="E23" s="3">
        <v>1</v>
      </c>
      <c r="F23" s="3">
        <v>1</v>
      </c>
    </row>
    <row r="24" spans="1:7">
      <c r="A24" s="3" t="s">
        <v>377</v>
      </c>
      <c r="B24" s="3">
        <f>B21*B22</f>
        <v>0.47093311627024065</v>
      </c>
      <c r="C24" s="3">
        <f>C21*C22</f>
        <v>0.45254833995939053</v>
      </c>
      <c r="D24" s="3">
        <f>D21*D22</f>
        <v>0.4709331162702407</v>
      </c>
      <c r="E24" s="3">
        <f>E21*E22</f>
        <v>0.47140452079103179</v>
      </c>
      <c r="F24" s="3">
        <f>F21*F22</f>
        <v>0.14142135623730953</v>
      </c>
    </row>
    <row r="25" spans="1:7">
      <c r="A25" s="3" t="s">
        <v>386</v>
      </c>
      <c r="B25" s="24">
        <f>B16*B23/B24</f>
        <v>10.617218936734949</v>
      </c>
      <c r="C25" s="24">
        <f>C16*C23/C24</f>
        <v>220.97086912079604</v>
      </c>
      <c r="D25" s="24">
        <f>D16*D23/D24</f>
        <v>212.34437873469892</v>
      </c>
      <c r="E25" s="24">
        <f>E16*E23/E24</f>
        <v>10.60660171779821</v>
      </c>
      <c r="F25" s="24">
        <f>F16*F23/F24</f>
        <v>35.35533905932737</v>
      </c>
    </row>
    <row r="26" spans="1:7">
      <c r="A26" s="359" t="s">
        <v>2185</v>
      </c>
      <c r="B26" s="360">
        <f>B20/B16</f>
        <v>6.6599999999999993E-2</v>
      </c>
      <c r="C26" s="360">
        <f>C20/C16</f>
        <v>3.2000000000000006E-3</v>
      </c>
      <c r="D26" s="360">
        <f>D20/D16</f>
        <v>3.3300000000000001E-3</v>
      </c>
      <c r="E26" s="360">
        <f>E20/E16</f>
        <v>6.666666666666668E-2</v>
      </c>
      <c r="F26" s="360">
        <f>F20/F16</f>
        <v>0.02</v>
      </c>
    </row>
    <row r="27" spans="1:7">
      <c r="B27" s="5" t="s">
        <v>1999</v>
      </c>
      <c r="G27" s="5" t="s">
        <v>2013</v>
      </c>
    </row>
    <row r="28" spans="1:7">
      <c r="A28" s="600" t="s">
        <v>389</v>
      </c>
      <c r="B28" s="600"/>
      <c r="C28" s="299"/>
    </row>
    <row r="29" spans="1:7">
      <c r="A29" s="3" t="s">
        <v>388</v>
      </c>
      <c r="B29" s="3">
        <v>60</v>
      </c>
    </row>
    <row r="30" spans="1:7">
      <c r="A30" s="3" t="s">
        <v>389</v>
      </c>
      <c r="B30" s="23">
        <f>360*B29/1024000</f>
        <v>2.1093750000000001E-2</v>
      </c>
      <c r="C30" s="5" t="s">
        <v>392</v>
      </c>
    </row>
    <row r="31" spans="1:7">
      <c r="B31" s="5" t="s">
        <v>387</v>
      </c>
    </row>
    <row r="32" spans="1:7">
      <c r="B32" s="5" t="s">
        <v>387</v>
      </c>
    </row>
    <row r="33" spans="1:11">
      <c r="F33" s="5" t="s">
        <v>1620</v>
      </c>
    </row>
    <row r="34" spans="1:11" ht="14.25" thickBot="1">
      <c r="A34" s="601" t="s">
        <v>2025</v>
      </c>
      <c r="B34" s="602"/>
      <c r="C34" s="603"/>
      <c r="D34" s="603"/>
      <c r="E34" s="603"/>
      <c r="F34" s="603"/>
      <c r="G34" s="602"/>
    </row>
    <row r="35" spans="1:11" ht="73.5" customHeight="1">
      <c r="A35" s="3"/>
      <c r="B35" s="283" t="s">
        <v>1968</v>
      </c>
      <c r="C35" s="304" t="s">
        <v>2014</v>
      </c>
      <c r="D35" s="312" t="s">
        <v>2016</v>
      </c>
      <c r="E35" s="308" t="s">
        <v>2015</v>
      </c>
      <c r="F35" s="316" t="s">
        <v>1967</v>
      </c>
      <c r="G35" s="315" t="s">
        <v>2011</v>
      </c>
    </row>
    <row r="36" spans="1:11">
      <c r="A36" s="3" t="s">
        <v>0</v>
      </c>
      <c r="B36" s="283">
        <v>5</v>
      </c>
      <c r="C36" s="305">
        <v>0.2</v>
      </c>
      <c r="D36" s="313">
        <v>0.5</v>
      </c>
      <c r="E36" s="309">
        <v>1</v>
      </c>
      <c r="F36" s="317">
        <v>0.2</v>
      </c>
      <c r="G36" s="315">
        <v>0.2</v>
      </c>
      <c r="K36" s="5" t="s">
        <v>2012</v>
      </c>
    </row>
    <row r="37" spans="1:11">
      <c r="A37" s="3" t="s">
        <v>379</v>
      </c>
      <c r="B37" s="283">
        <v>1000</v>
      </c>
      <c r="C37" s="305" t="s">
        <v>1966</v>
      </c>
      <c r="D37" s="313" t="s">
        <v>1966</v>
      </c>
      <c r="E37" s="309" t="s">
        <v>1966</v>
      </c>
      <c r="F37" s="317" t="s">
        <v>41</v>
      </c>
      <c r="G37" s="315">
        <v>2000</v>
      </c>
      <c r="K37" s="5" t="s">
        <v>2017</v>
      </c>
    </row>
    <row r="38" spans="1:11">
      <c r="A38" s="3" t="s">
        <v>141</v>
      </c>
      <c r="B38" s="283">
        <f>B36/B37</f>
        <v>5.0000000000000001E-3</v>
      </c>
      <c r="C38" s="305" t="s">
        <v>1965</v>
      </c>
      <c r="D38" s="313" t="s">
        <v>41</v>
      </c>
      <c r="E38" s="309" t="s">
        <v>41</v>
      </c>
      <c r="F38" s="317">
        <v>1.5E-3</v>
      </c>
      <c r="G38" s="315">
        <f>G36/G37</f>
        <v>1E-4</v>
      </c>
    </row>
    <row r="39" spans="1:11">
      <c r="A39" s="3" t="s">
        <v>381</v>
      </c>
      <c r="B39" s="283">
        <f>33.3*2</f>
        <v>66.599999999999994</v>
      </c>
      <c r="C39" s="305">
        <v>2000</v>
      </c>
      <c r="D39" s="313">
        <v>300</v>
      </c>
      <c r="E39" s="309">
        <v>120</v>
      </c>
      <c r="F39" s="317">
        <f>J41</f>
        <v>27.272727272727273</v>
      </c>
      <c r="G39" s="315">
        <v>300</v>
      </c>
      <c r="I39" s="5" t="s">
        <v>2018</v>
      </c>
      <c r="J39" s="5">
        <v>300</v>
      </c>
    </row>
    <row r="40" spans="1:11">
      <c r="A40" s="3" t="s">
        <v>375</v>
      </c>
      <c r="B40" s="283">
        <f>B39*B38</f>
        <v>0.33299999999999996</v>
      </c>
      <c r="C40" s="305">
        <v>0.1</v>
      </c>
      <c r="D40" s="313">
        <v>0.1</v>
      </c>
      <c r="E40" s="309">
        <v>0.1</v>
      </c>
      <c r="F40" s="317">
        <f>F38*F39</f>
        <v>4.0909090909090909E-2</v>
      </c>
      <c r="G40" s="315">
        <f>G38*G39</f>
        <v>3.0000000000000002E-2</v>
      </c>
      <c r="I40" s="5" t="s">
        <v>2019</v>
      </c>
      <c r="J40" s="5">
        <v>30</v>
      </c>
    </row>
    <row r="41" spans="1:11">
      <c r="A41" s="3" t="s">
        <v>385</v>
      </c>
      <c r="B41" s="283">
        <f t="shared" ref="B41:G41" si="0">SQRT(2)*B40</f>
        <v>0.47093311627024065</v>
      </c>
      <c r="C41" s="305">
        <f t="shared" si="0"/>
        <v>0.14142135623730953</v>
      </c>
      <c r="D41" s="313">
        <f t="shared" si="0"/>
        <v>0.14142135623730953</v>
      </c>
      <c r="E41" s="309">
        <f t="shared" si="0"/>
        <v>0.14142135623730953</v>
      </c>
      <c r="F41" s="317">
        <f t="shared" si="0"/>
        <v>5.7854191187990255E-2</v>
      </c>
      <c r="G41" s="315">
        <f t="shared" si="0"/>
        <v>4.2426406871192861E-2</v>
      </c>
      <c r="I41" s="5" t="s">
        <v>2020</v>
      </c>
      <c r="J41" s="5">
        <f>(J39*J40)/(J39+J40)</f>
        <v>27.272727272727273</v>
      </c>
    </row>
    <row r="42" spans="1:11">
      <c r="A42" s="25" t="s">
        <v>372</v>
      </c>
      <c r="B42" s="300">
        <v>1</v>
      </c>
      <c r="C42" s="306">
        <v>1</v>
      </c>
      <c r="D42" s="313">
        <v>1</v>
      </c>
      <c r="E42" s="310">
        <v>1</v>
      </c>
      <c r="F42" s="318">
        <v>1</v>
      </c>
      <c r="G42" s="302">
        <v>1</v>
      </c>
    </row>
    <row r="43" spans="1:11">
      <c r="A43" s="3" t="s">
        <v>373</v>
      </c>
      <c r="B43" s="283">
        <v>1</v>
      </c>
      <c r="C43" s="305">
        <v>1</v>
      </c>
      <c r="D43" s="313">
        <v>1</v>
      </c>
      <c r="E43" s="309">
        <v>1</v>
      </c>
      <c r="F43" s="317">
        <v>1</v>
      </c>
      <c r="G43" s="315">
        <v>1</v>
      </c>
    </row>
    <row r="44" spans="1:11">
      <c r="A44" s="3" t="s">
        <v>377</v>
      </c>
      <c r="B44" s="283">
        <f t="shared" ref="B44:G44" si="1">B41*B42</f>
        <v>0.47093311627024065</v>
      </c>
      <c r="C44" s="305">
        <f t="shared" si="1"/>
        <v>0.14142135623730953</v>
      </c>
      <c r="D44" s="313">
        <f t="shared" si="1"/>
        <v>0.14142135623730953</v>
      </c>
      <c r="E44" s="309">
        <f t="shared" si="1"/>
        <v>0.14142135623730953</v>
      </c>
      <c r="F44" s="317">
        <f t="shared" si="1"/>
        <v>5.7854191187990255E-2</v>
      </c>
      <c r="G44" s="315">
        <f t="shared" si="1"/>
        <v>4.2426406871192861E-2</v>
      </c>
    </row>
    <row r="45" spans="1:11" ht="14.25" thickBot="1">
      <c r="A45" s="3" t="s">
        <v>386</v>
      </c>
      <c r="B45" s="301">
        <f t="shared" ref="B45:G45" si="2">B36*B43/B44</f>
        <v>10.617218936734949</v>
      </c>
      <c r="C45" s="307">
        <f t="shared" si="2"/>
        <v>1.4142135623730949</v>
      </c>
      <c r="D45" s="314">
        <f t="shared" si="2"/>
        <v>3.5355339059327369</v>
      </c>
      <c r="E45" s="311">
        <f t="shared" si="2"/>
        <v>7.0710678118654737</v>
      </c>
      <c r="F45" s="319">
        <f t="shared" si="2"/>
        <v>3.456966485800899</v>
      </c>
      <c r="G45" s="303">
        <f t="shared" si="2"/>
        <v>4.7140452079103161</v>
      </c>
    </row>
    <row r="46" spans="1:11">
      <c r="A46" s="5" t="s">
        <v>1975</v>
      </c>
      <c r="B46" s="5">
        <v>6</v>
      </c>
      <c r="C46" s="5">
        <v>6</v>
      </c>
      <c r="D46" s="5">
        <v>1</v>
      </c>
      <c r="E46" s="5">
        <v>6</v>
      </c>
    </row>
    <row r="50" spans="1:3" ht="40.5">
      <c r="A50" s="282" t="s">
        <v>1973</v>
      </c>
      <c r="B50" s="3" t="s">
        <v>1972</v>
      </c>
    </row>
    <row r="51" spans="1:3" ht="14.25" thickBot="1">
      <c r="A51" s="3">
        <v>0.1</v>
      </c>
      <c r="B51" s="3">
        <v>0</v>
      </c>
    </row>
    <row r="52" spans="1:3">
      <c r="A52" s="3">
        <v>0.2</v>
      </c>
      <c r="B52" s="283">
        <v>5.0000000000000001E-3</v>
      </c>
      <c r="C52" s="287">
        <f t="shared" ref="C52:C69" si="3">B52-B51</f>
        <v>5.0000000000000001E-3</v>
      </c>
    </row>
    <row r="53" spans="1:3">
      <c r="A53" s="3">
        <v>0.3</v>
      </c>
      <c r="B53" s="283">
        <v>0.01</v>
      </c>
      <c r="C53" s="288">
        <f t="shared" si="3"/>
        <v>5.0000000000000001E-3</v>
      </c>
    </row>
    <row r="54" spans="1:3">
      <c r="A54" s="3">
        <v>0.4</v>
      </c>
      <c r="B54" s="283">
        <v>1.6E-2</v>
      </c>
      <c r="C54" s="288">
        <f t="shared" si="3"/>
        <v>6.0000000000000001E-3</v>
      </c>
    </row>
    <row r="55" spans="1:3">
      <c r="A55" s="3">
        <v>0.5</v>
      </c>
      <c r="B55" s="283">
        <v>2.1000000000000001E-2</v>
      </c>
      <c r="C55" s="288">
        <f t="shared" si="3"/>
        <v>5.000000000000001E-3</v>
      </c>
    </row>
    <row r="56" spans="1:3">
      <c r="A56" s="3">
        <v>0.6</v>
      </c>
      <c r="B56" s="283">
        <v>2.7E-2</v>
      </c>
      <c r="C56" s="288">
        <f t="shared" si="3"/>
        <v>5.9999999999999984E-3</v>
      </c>
    </row>
    <row r="57" spans="1:3">
      <c r="A57" s="3">
        <v>0.7</v>
      </c>
      <c r="B57" s="283">
        <v>3.3000000000000002E-2</v>
      </c>
      <c r="C57" s="288">
        <f t="shared" si="3"/>
        <v>6.0000000000000019E-3</v>
      </c>
    </row>
    <row r="58" spans="1:3">
      <c r="A58" s="3">
        <v>0.8</v>
      </c>
      <c r="B58" s="283">
        <v>3.9E-2</v>
      </c>
      <c r="C58" s="288">
        <f t="shared" si="3"/>
        <v>5.9999999999999984E-3</v>
      </c>
    </row>
    <row r="59" spans="1:3">
      <c r="A59" s="3">
        <v>0.9</v>
      </c>
      <c r="B59" s="5">
        <v>4.4999999999999998E-2</v>
      </c>
      <c r="C59" s="288">
        <f t="shared" si="3"/>
        <v>5.9999999999999984E-3</v>
      </c>
    </row>
    <row r="60" spans="1:3" ht="14.25" thickBot="1">
      <c r="A60" s="5">
        <v>1</v>
      </c>
      <c r="B60" s="5">
        <v>5.0999999999999997E-2</v>
      </c>
      <c r="C60" s="289">
        <f t="shared" si="3"/>
        <v>5.9999999999999984E-3</v>
      </c>
    </row>
    <row r="61" spans="1:3">
      <c r="A61" s="5">
        <v>2</v>
      </c>
      <c r="B61" s="5">
        <v>0.109</v>
      </c>
      <c r="C61" s="284">
        <f t="shared" si="3"/>
        <v>5.8000000000000003E-2</v>
      </c>
    </row>
    <row r="62" spans="1:3">
      <c r="A62" s="5">
        <v>3</v>
      </c>
      <c r="B62" s="5">
        <v>0.16800000000000001</v>
      </c>
      <c r="C62" s="285">
        <f t="shared" si="3"/>
        <v>5.9000000000000011E-2</v>
      </c>
    </row>
    <row r="63" spans="1:3">
      <c r="A63" s="5">
        <v>4</v>
      </c>
      <c r="B63" s="5">
        <v>0.22600000000000001</v>
      </c>
      <c r="C63" s="285">
        <f t="shared" si="3"/>
        <v>5.7999999999999996E-2</v>
      </c>
    </row>
    <row r="64" spans="1:3">
      <c r="A64" s="5">
        <v>5</v>
      </c>
      <c r="B64" s="5">
        <v>0.28499999999999998</v>
      </c>
      <c r="C64" s="285">
        <f t="shared" si="3"/>
        <v>5.8999999999999969E-2</v>
      </c>
    </row>
    <row r="65" spans="1:3">
      <c r="A65" s="5">
        <v>6</v>
      </c>
      <c r="B65" s="5">
        <v>0.34300000000000003</v>
      </c>
      <c r="C65" s="285">
        <f t="shared" si="3"/>
        <v>5.8000000000000052E-2</v>
      </c>
    </row>
    <row r="66" spans="1:3">
      <c r="A66" s="5">
        <v>7</v>
      </c>
      <c r="B66" s="5">
        <v>0.40300000000000002</v>
      </c>
      <c r="C66" s="285">
        <f t="shared" si="3"/>
        <v>0.06</v>
      </c>
    </row>
    <row r="67" spans="1:3">
      <c r="A67" s="5">
        <v>8</v>
      </c>
      <c r="B67" s="5">
        <v>0.46200000000000002</v>
      </c>
      <c r="C67" s="285">
        <f t="shared" si="3"/>
        <v>5.8999999999999997E-2</v>
      </c>
    </row>
    <row r="68" spans="1:3">
      <c r="A68" s="5">
        <v>9</v>
      </c>
      <c r="B68" s="5">
        <v>0.52100000000000002</v>
      </c>
      <c r="C68" s="285">
        <f t="shared" si="3"/>
        <v>5.8999999999999997E-2</v>
      </c>
    </row>
    <row r="69" spans="1:3" ht="14.25" thickBot="1">
      <c r="A69" s="5">
        <v>10</v>
      </c>
      <c r="B69" s="5">
        <v>0.58099999999999996</v>
      </c>
      <c r="C69" s="286">
        <f t="shared" si="3"/>
        <v>5.9999999999999942E-2</v>
      </c>
    </row>
    <row r="70" spans="1:3">
      <c r="C70" s="5" t="s">
        <v>1974</v>
      </c>
    </row>
    <row r="84" spans="1:5">
      <c r="A84" s="320" t="s">
        <v>2027</v>
      </c>
      <c r="B84" s="59"/>
      <c r="C84" s="321"/>
    </row>
    <row r="85" spans="1:5">
      <c r="A85" s="3"/>
      <c r="B85" s="120" t="s">
        <v>1967</v>
      </c>
      <c r="C85" s="315" t="s">
        <v>2011</v>
      </c>
      <c r="D85" s="1" t="s">
        <v>1967</v>
      </c>
    </row>
    <row r="86" spans="1:5">
      <c r="A86" s="3" t="s">
        <v>0</v>
      </c>
      <c r="B86" s="25">
        <v>0.2</v>
      </c>
      <c r="C86" s="315">
        <v>0.2</v>
      </c>
      <c r="D86" s="3">
        <v>0.2</v>
      </c>
    </row>
    <row r="87" spans="1:5">
      <c r="A87" s="3" t="s">
        <v>379</v>
      </c>
      <c r="B87" s="25" t="s">
        <v>2026</v>
      </c>
      <c r="C87" s="315">
        <v>2000</v>
      </c>
      <c r="D87" s="3" t="s">
        <v>124</v>
      </c>
    </row>
    <row r="88" spans="1:5">
      <c r="A88" s="3" t="s">
        <v>141</v>
      </c>
      <c r="B88" s="25">
        <v>1.5E-3</v>
      </c>
      <c r="C88" s="315">
        <f>C86/C87</f>
        <v>1E-4</v>
      </c>
      <c r="D88" s="3">
        <v>1.5E-3</v>
      </c>
    </row>
    <row r="89" spans="1:5">
      <c r="A89" s="3" t="s">
        <v>381</v>
      </c>
      <c r="B89" s="25">
        <v>6.6</v>
      </c>
      <c r="C89" s="3">
        <v>6.6</v>
      </c>
      <c r="D89" s="3">
        <v>3.2</v>
      </c>
    </row>
    <row r="90" spans="1:5">
      <c r="A90" s="3" t="s">
        <v>375</v>
      </c>
      <c r="B90" s="25">
        <f>B89*B88</f>
        <v>9.8999999999999991E-3</v>
      </c>
      <c r="C90" s="315">
        <f>C88*C89</f>
        <v>6.6E-4</v>
      </c>
      <c r="D90" s="3">
        <f>D89*D88</f>
        <v>4.8000000000000004E-3</v>
      </c>
    </row>
    <row r="91" spans="1:5">
      <c r="A91" s="3" t="s">
        <v>385</v>
      </c>
      <c r="B91" s="25">
        <f>SQRT(2)*B90</f>
        <v>1.4000714267493641E-2</v>
      </c>
      <c r="C91" s="315">
        <f>SQRT(2)*C90</f>
        <v>9.3338095116624281E-4</v>
      </c>
      <c r="D91" s="3">
        <f>SQRT(2)*D90</f>
        <v>6.7882250993908577E-3</v>
      </c>
    </row>
    <row r="92" spans="1:5">
      <c r="A92" s="25" t="s">
        <v>372</v>
      </c>
      <c r="B92" s="25">
        <v>4</v>
      </c>
      <c r="C92" s="302">
        <v>4</v>
      </c>
      <c r="D92" s="25">
        <v>8</v>
      </c>
    </row>
    <row r="93" spans="1:5">
      <c r="A93" s="3" t="s">
        <v>373</v>
      </c>
      <c r="B93" s="25">
        <v>1</v>
      </c>
      <c r="C93" s="315">
        <v>1</v>
      </c>
      <c r="D93" s="3">
        <v>1</v>
      </c>
    </row>
    <row r="94" spans="1:5">
      <c r="A94" s="3" t="s">
        <v>377</v>
      </c>
      <c r="B94" s="25">
        <f>B91*B92</f>
        <v>5.6002857069974564E-2</v>
      </c>
      <c r="C94" s="315">
        <f>C91*C92</f>
        <v>3.7335238046649712E-3</v>
      </c>
      <c r="D94" s="3">
        <f>D91*D92</f>
        <v>5.4305800795126861E-2</v>
      </c>
    </row>
    <row r="95" spans="1:5">
      <c r="A95" s="3" t="s">
        <v>386</v>
      </c>
      <c r="B95" s="322">
        <f>B86*B93/B94</f>
        <v>3.5712463696290282</v>
      </c>
      <c r="C95" s="303">
        <f>C86*C93/C94</f>
        <v>53.568695544435414</v>
      </c>
      <c r="D95" s="24">
        <f>D86*D93/D94</f>
        <v>3.6828478186799343</v>
      </c>
      <c r="E95" s="5" t="s">
        <v>2028</v>
      </c>
    </row>
    <row r="97" spans="1:3" ht="14.25" thickBot="1"/>
    <row r="98" spans="1:3">
      <c r="A98" s="329" t="s">
        <v>2053</v>
      </c>
      <c r="B98" s="330">
        <f>848.88*2</f>
        <v>1697.76</v>
      </c>
    </row>
    <row r="99" spans="1:3">
      <c r="A99" s="331" t="s">
        <v>2055</v>
      </c>
      <c r="B99" s="332">
        <v>52702092</v>
      </c>
    </row>
    <row r="100" spans="1:3">
      <c r="A100" s="331" t="s">
        <v>2089</v>
      </c>
      <c r="B100" s="332">
        <v>10</v>
      </c>
    </row>
    <row r="101" spans="1:3" ht="14.25" thickBot="1">
      <c r="A101" s="343" t="s">
        <v>2054</v>
      </c>
      <c r="B101" s="344">
        <f>B99*B100/B98*2</f>
        <v>620842.66327396093</v>
      </c>
      <c r="C101" s="5" t="s">
        <v>2056</v>
      </c>
    </row>
    <row r="102" spans="1:3" ht="14.25" thickBot="1">
      <c r="A102" s="341"/>
      <c r="B102" s="342"/>
    </row>
    <row r="103" spans="1:3">
      <c r="A103" s="329" t="s">
        <v>2067</v>
      </c>
      <c r="B103" s="330">
        <v>10.617000000000001</v>
      </c>
    </row>
    <row r="104" spans="1:3">
      <c r="A104" s="331" t="s">
        <v>2055</v>
      </c>
      <c r="B104" s="332">
        <v>52702092</v>
      </c>
    </row>
    <row r="105" spans="1:3">
      <c r="A105" s="331" t="s">
        <v>2090</v>
      </c>
      <c r="B105" s="332">
        <f>1*0.0005</f>
        <v>5.0000000000000001E-4</v>
      </c>
      <c r="C105" s="5" t="s">
        <v>2092</v>
      </c>
    </row>
    <row r="106" spans="1:3" ht="14.25" thickBot="1">
      <c r="A106" s="343" t="s">
        <v>2091</v>
      </c>
      <c r="B106" s="344">
        <f>B104*B105/B103</f>
        <v>2481.9672223792031</v>
      </c>
      <c r="C106" s="5" t="s">
        <v>2086</v>
      </c>
    </row>
    <row r="107" spans="1:3" ht="14.25" thickBot="1">
      <c r="A107" s="341"/>
      <c r="B107" s="342"/>
    </row>
    <row r="108" spans="1:3">
      <c r="A108" s="329" t="s">
        <v>2088</v>
      </c>
      <c r="B108" s="330">
        <v>220.971</v>
      </c>
    </row>
    <row r="109" spans="1:3">
      <c r="A109" s="331" t="s">
        <v>2055</v>
      </c>
      <c r="B109" s="332">
        <v>52702092</v>
      </c>
    </row>
    <row r="110" spans="1:3">
      <c r="A110" s="331" t="s">
        <v>2090</v>
      </c>
      <c r="B110" s="332">
        <f>25*0.0005</f>
        <v>1.2500000000000001E-2</v>
      </c>
    </row>
    <row r="111" spans="1:3" ht="14.25" thickBot="1">
      <c r="A111" s="343" t="s">
        <v>2091</v>
      </c>
      <c r="B111" s="344">
        <f>B109*B110/B108</f>
        <v>2981.2787650868213</v>
      </c>
      <c r="C111" s="5" t="s">
        <v>2087</v>
      </c>
    </row>
    <row r="112" spans="1:3" ht="14.25" thickBot="1">
      <c r="A112" s="339"/>
      <c r="B112" s="340"/>
    </row>
    <row r="113" spans="1:4">
      <c r="A113" s="329" t="s">
        <v>2057</v>
      </c>
      <c r="B113" s="330">
        <v>67107786</v>
      </c>
    </row>
    <row r="114" spans="1:4">
      <c r="A114" s="331" t="s">
        <v>2058</v>
      </c>
      <c r="B114" s="332">
        <v>848.88</v>
      </c>
    </row>
    <row r="115" spans="1:4">
      <c r="A115" s="331" t="s">
        <v>2059</v>
      </c>
      <c r="B115" s="332">
        <v>13200</v>
      </c>
    </row>
    <row r="116" spans="1:4">
      <c r="A116" s="331" t="s">
        <v>2060</v>
      </c>
      <c r="B116" s="332">
        <v>110</v>
      </c>
    </row>
    <row r="117" spans="1:4">
      <c r="A117" s="331" t="s">
        <v>2061</v>
      </c>
      <c r="B117" s="332">
        <v>13200</v>
      </c>
    </row>
    <row r="118" spans="1:4">
      <c r="A118" s="331" t="s">
        <v>2069</v>
      </c>
      <c r="B118" s="333">
        <f>B113/B114*B117*B116/B115</f>
        <v>8695995.2643483169</v>
      </c>
      <c r="C118" s="328"/>
    </row>
    <row r="119" spans="1:4">
      <c r="A119" s="331" t="s">
        <v>2064</v>
      </c>
      <c r="B119" s="332">
        <v>100</v>
      </c>
      <c r="C119" s="5" t="s">
        <v>2065</v>
      </c>
      <c r="D119" s="5" t="s">
        <v>2063</v>
      </c>
    </row>
    <row r="120" spans="1:4" ht="14.25" thickBot="1">
      <c r="A120" s="334" t="s">
        <v>2070</v>
      </c>
      <c r="B120" s="335">
        <f>B118*B119/100</f>
        <v>8695995.2643483169</v>
      </c>
      <c r="C120" s="5" t="s">
        <v>2072</v>
      </c>
    </row>
    <row r="121" spans="1:4">
      <c r="B121" s="5" t="s">
        <v>2062</v>
      </c>
    </row>
    <row r="122" spans="1:4">
      <c r="A122" s="331" t="s">
        <v>2081</v>
      </c>
      <c r="B122" s="337">
        <f>B114/B113*SQRT(2)*B115/B116</f>
        <v>2.1466914891108573E-3</v>
      </c>
      <c r="C122" s="5" t="s">
        <v>2073</v>
      </c>
    </row>
    <row r="123" spans="1:4" ht="14.25" thickBot="1">
      <c r="A123" s="334" t="s">
        <v>2071</v>
      </c>
      <c r="B123" s="336">
        <f>B122*B120</f>
        <v>18667.619023324853</v>
      </c>
      <c r="C123" s="5" t="s">
        <v>2074</v>
      </c>
    </row>
    <row r="124" spans="1:4" ht="14.25" thickBot="1">
      <c r="A124" s="604" t="s">
        <v>2080</v>
      </c>
      <c r="B124" s="604"/>
    </row>
    <row r="125" spans="1:4">
      <c r="A125" s="329" t="s">
        <v>2057</v>
      </c>
      <c r="B125" s="330">
        <v>67107786</v>
      </c>
      <c r="C125" s="330">
        <v>67107786</v>
      </c>
    </row>
    <row r="126" spans="1:4">
      <c r="A126" s="331" t="s">
        <v>2076</v>
      </c>
      <c r="B126" s="332">
        <v>10.617000000000001</v>
      </c>
      <c r="C126" s="332">
        <v>10.617000000000001</v>
      </c>
    </row>
    <row r="127" spans="1:4">
      <c r="A127" s="331" t="s">
        <v>2077</v>
      </c>
      <c r="B127" s="332">
        <v>100</v>
      </c>
      <c r="C127" s="332">
        <v>50</v>
      </c>
    </row>
    <row r="128" spans="1:4">
      <c r="A128" s="331" t="s">
        <v>2075</v>
      </c>
      <c r="B128" s="332">
        <v>5</v>
      </c>
      <c r="C128" s="332">
        <v>5</v>
      </c>
    </row>
    <row r="129" spans="1:4">
      <c r="A129" s="331" t="s">
        <v>2068</v>
      </c>
      <c r="B129" s="332">
        <v>100</v>
      </c>
      <c r="C129" s="332">
        <v>50</v>
      </c>
    </row>
    <row r="130" spans="1:4">
      <c r="A130" s="331" t="s">
        <v>2078</v>
      </c>
      <c r="B130" s="333">
        <f>B125/B126*B129*(B128/B127)</f>
        <v>31603930.48883865</v>
      </c>
      <c r="C130" s="333">
        <f>C125/C126*C129*C128/C127</f>
        <v>31603930.48883865</v>
      </c>
    </row>
    <row r="131" spans="1:4">
      <c r="A131" s="331" t="s">
        <v>2064</v>
      </c>
      <c r="B131" s="332">
        <v>100</v>
      </c>
      <c r="C131" s="332">
        <v>100</v>
      </c>
    </row>
    <row r="132" spans="1:4" ht="14.25" thickBot="1">
      <c r="A132" s="334" t="s">
        <v>2070</v>
      </c>
      <c r="B132" s="335">
        <f>B130*B131/100</f>
        <v>31603930.48883865</v>
      </c>
      <c r="C132" s="335">
        <f>C130*C131/100</f>
        <v>31603930.48883865</v>
      </c>
    </row>
    <row r="133" spans="1:4">
      <c r="A133" s="3"/>
      <c r="B133" s="3" t="s">
        <v>2062</v>
      </c>
    </row>
    <row r="134" spans="1:4">
      <c r="A134" s="3" t="s">
        <v>2082</v>
      </c>
      <c r="B134" s="338">
        <f>B126/B125*SQRT(2)*B127/5</f>
        <v>4.4748027871803587E-6</v>
      </c>
      <c r="C134" s="338">
        <f>C126/C125*SQRT(2)*C127/5</f>
        <v>2.2374013935901793E-6</v>
      </c>
    </row>
    <row r="135" spans="1:4">
      <c r="A135" s="3" t="s">
        <v>2066</v>
      </c>
      <c r="B135" s="3">
        <f>B134*B132</f>
        <v>141.42135623730951</v>
      </c>
      <c r="C135" s="3">
        <f>C134*C132</f>
        <v>70.710678118654755</v>
      </c>
    </row>
    <row r="136" spans="1:4" ht="14.25" thickBot="1">
      <c r="A136" s="604" t="s">
        <v>2079</v>
      </c>
      <c r="B136" s="604"/>
    </row>
    <row r="137" spans="1:4">
      <c r="A137" s="329" t="s">
        <v>2057</v>
      </c>
      <c r="B137" s="330">
        <v>67107786</v>
      </c>
      <c r="C137" s="330">
        <v>67107786</v>
      </c>
      <c r="D137" s="330">
        <v>67107786</v>
      </c>
    </row>
    <row r="138" spans="1:4">
      <c r="A138" s="331" t="s">
        <v>2083</v>
      </c>
      <c r="B138" s="332">
        <v>220.971</v>
      </c>
      <c r="C138" s="332">
        <v>220.971</v>
      </c>
      <c r="D138" s="332">
        <v>220.971</v>
      </c>
    </row>
    <row r="139" spans="1:4">
      <c r="A139" s="331" t="s">
        <v>2084</v>
      </c>
      <c r="B139" s="332">
        <v>100</v>
      </c>
      <c r="C139" s="332">
        <v>50</v>
      </c>
      <c r="D139" s="332">
        <v>60</v>
      </c>
    </row>
    <row r="140" spans="1:4">
      <c r="A140" s="331" t="s">
        <v>2085</v>
      </c>
      <c r="B140" s="332">
        <v>100</v>
      </c>
      <c r="C140" s="332">
        <v>100</v>
      </c>
      <c r="D140" s="332">
        <v>100</v>
      </c>
    </row>
    <row r="141" spans="1:4">
      <c r="A141" s="331" t="s">
        <v>2068</v>
      </c>
      <c r="B141" s="332">
        <v>100</v>
      </c>
      <c r="C141" s="332">
        <v>50</v>
      </c>
      <c r="D141" s="332">
        <v>60</v>
      </c>
    </row>
    <row r="142" spans="1:4">
      <c r="A142" s="331" t="s">
        <v>2078</v>
      </c>
      <c r="B142" s="333">
        <f>B137/B138*100*B141/B139</f>
        <v>30369499.165048804</v>
      </c>
      <c r="C142" s="333">
        <f>C137/C138*100*C141/C139</f>
        <v>30369499.165048804</v>
      </c>
      <c r="D142" s="333">
        <f>D137/D138*100*D141/D139</f>
        <v>30369499.165048804</v>
      </c>
    </row>
    <row r="143" spans="1:4">
      <c r="A143" s="331" t="s">
        <v>2064</v>
      </c>
      <c r="B143" s="332">
        <v>100</v>
      </c>
      <c r="C143" s="332">
        <v>100</v>
      </c>
      <c r="D143" s="332">
        <v>100</v>
      </c>
    </row>
    <row r="144" spans="1:4" ht="14.25" thickBot="1">
      <c r="A144" s="334" t="s">
        <v>2070</v>
      </c>
      <c r="B144" s="335">
        <f>B142*B143/100</f>
        <v>30369499.165048804</v>
      </c>
      <c r="C144" s="335">
        <f>C142*C143/100</f>
        <v>30369499.165048804</v>
      </c>
      <c r="D144" s="335">
        <f>D142*D143/100</f>
        <v>30369499.165048804</v>
      </c>
    </row>
    <row r="145" spans="1:4">
      <c r="A145" s="3"/>
      <c r="B145" s="3" t="s">
        <v>2062</v>
      </c>
    </row>
    <row r="146" spans="1:4">
      <c r="A146" s="3" t="s">
        <v>2082</v>
      </c>
      <c r="B146" s="338">
        <f>B138/B137*SQRT(2)*B139/100</f>
        <v>4.6566904336725579E-6</v>
      </c>
      <c r="C146" s="338">
        <f>C138/C137*SQRT(2)*C139/100</f>
        <v>2.3283452168362789E-6</v>
      </c>
      <c r="D146" s="338">
        <f>D138/D137*SQRT(2)*D139/100</f>
        <v>2.7940142602035347E-6</v>
      </c>
    </row>
    <row r="147" spans="1:4">
      <c r="A147" s="3" t="s">
        <v>2066</v>
      </c>
      <c r="B147" s="3">
        <f>B146*B144</f>
        <v>141.42135623730951</v>
      </c>
      <c r="C147" s="3">
        <f>C146*C144</f>
        <v>70.710678118654755</v>
      </c>
      <c r="D147" s="3">
        <f>D146*D144</f>
        <v>84.852813742385706</v>
      </c>
    </row>
  </sheetData>
  <mergeCells count="6">
    <mergeCell ref="A2:C2"/>
    <mergeCell ref="A28:B28"/>
    <mergeCell ref="A14:E14"/>
    <mergeCell ref="A34:G34"/>
    <mergeCell ref="A136:B136"/>
    <mergeCell ref="A124:B124"/>
  </mergeCells>
  <phoneticPr fontId="1" type="noConversion"/>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91"/>
  <sheetViews>
    <sheetView topLeftCell="A70" workbookViewId="0">
      <selection activeCell="F67" sqref="F67"/>
    </sheetView>
  </sheetViews>
  <sheetFormatPr defaultRowHeight="16.5"/>
  <cols>
    <col min="1" max="1" width="15.125" style="26" customWidth="1"/>
    <col min="2" max="2" width="22.375" customWidth="1"/>
  </cols>
  <sheetData>
    <row r="1" spans="1:2">
      <c r="A1" s="605" t="s">
        <v>981</v>
      </c>
      <c r="B1" s="606"/>
    </row>
    <row r="2" spans="1:2">
      <c r="A2" s="1">
        <v>1</v>
      </c>
      <c r="B2" s="4" t="s">
        <v>899</v>
      </c>
    </row>
    <row r="3" spans="1:2">
      <c r="A3" s="1">
        <f>A2+1</f>
        <v>2</v>
      </c>
      <c r="B3" s="4" t="s">
        <v>900</v>
      </c>
    </row>
    <row r="4" spans="1:2">
      <c r="A4" s="1">
        <f t="shared" ref="A4:A23" si="0">A3+1</f>
        <v>3</v>
      </c>
      <c r="B4" s="4" t="s">
        <v>855</v>
      </c>
    </row>
    <row r="5" spans="1:2">
      <c r="A5" s="1">
        <f t="shared" si="0"/>
        <v>4</v>
      </c>
      <c r="B5" s="4" t="s">
        <v>313</v>
      </c>
    </row>
    <row r="6" spans="1:2">
      <c r="A6" s="1">
        <f t="shared" si="0"/>
        <v>5</v>
      </c>
      <c r="B6" s="4" t="s">
        <v>314</v>
      </c>
    </row>
    <row r="7" spans="1:2">
      <c r="A7" s="1">
        <f t="shared" si="0"/>
        <v>6</v>
      </c>
      <c r="B7" s="4" t="s">
        <v>856</v>
      </c>
    </row>
    <row r="8" spans="1:2">
      <c r="A8" s="1">
        <f t="shared" si="0"/>
        <v>7</v>
      </c>
      <c r="B8" s="4" t="s">
        <v>857</v>
      </c>
    </row>
    <row r="9" spans="1:2">
      <c r="A9" s="1">
        <f t="shared" si="0"/>
        <v>8</v>
      </c>
      <c r="B9" s="4" t="s">
        <v>858</v>
      </c>
    </row>
    <row r="10" spans="1:2">
      <c r="A10" s="1">
        <f t="shared" si="0"/>
        <v>9</v>
      </c>
      <c r="B10" s="4" t="s">
        <v>859</v>
      </c>
    </row>
    <row r="11" spans="1:2">
      <c r="A11" s="1">
        <f t="shared" si="0"/>
        <v>10</v>
      </c>
      <c r="B11" s="4" t="s">
        <v>860</v>
      </c>
    </row>
    <row r="12" spans="1:2">
      <c r="A12" s="1">
        <f t="shared" si="0"/>
        <v>11</v>
      </c>
      <c r="B12" s="4" t="s">
        <v>861</v>
      </c>
    </row>
    <row r="13" spans="1:2">
      <c r="A13" s="1">
        <f t="shared" si="0"/>
        <v>12</v>
      </c>
      <c r="B13" s="4" t="s">
        <v>862</v>
      </c>
    </row>
    <row r="14" spans="1:2">
      <c r="A14" s="1">
        <f t="shared" si="0"/>
        <v>13</v>
      </c>
      <c r="B14" s="4" t="s">
        <v>863</v>
      </c>
    </row>
    <row r="15" spans="1:2">
      <c r="A15" s="1">
        <f t="shared" si="0"/>
        <v>14</v>
      </c>
      <c r="B15" s="4" t="s">
        <v>1</v>
      </c>
    </row>
    <row r="16" spans="1:2">
      <c r="A16" s="1">
        <f t="shared" si="0"/>
        <v>15</v>
      </c>
      <c r="B16" s="4" t="s">
        <v>2</v>
      </c>
    </row>
    <row r="17" spans="1:2">
      <c r="A17" s="1">
        <f t="shared" si="0"/>
        <v>16</v>
      </c>
      <c r="B17" s="4" t="s">
        <v>1487</v>
      </c>
    </row>
    <row r="18" spans="1:2">
      <c r="A18" s="1">
        <f t="shared" si="0"/>
        <v>17</v>
      </c>
      <c r="B18" s="4" t="s">
        <v>1488</v>
      </c>
    </row>
    <row r="19" spans="1:2">
      <c r="A19" s="1">
        <f t="shared" si="0"/>
        <v>18</v>
      </c>
      <c r="B19" s="4" t="s">
        <v>1489</v>
      </c>
    </row>
    <row r="20" spans="1:2">
      <c r="A20" s="1">
        <f t="shared" si="0"/>
        <v>19</v>
      </c>
      <c r="B20" s="4" t="s">
        <v>864</v>
      </c>
    </row>
    <row r="21" spans="1:2">
      <c r="A21" s="1">
        <f t="shared" si="0"/>
        <v>20</v>
      </c>
      <c r="B21" s="4" t="s">
        <v>3</v>
      </c>
    </row>
    <row r="22" spans="1:2">
      <c r="A22" s="1">
        <f t="shared" si="0"/>
        <v>21</v>
      </c>
      <c r="B22" s="4" t="s">
        <v>4</v>
      </c>
    </row>
    <row r="23" spans="1:2">
      <c r="A23" s="1">
        <f t="shared" si="0"/>
        <v>22</v>
      </c>
      <c r="B23" s="4" t="s">
        <v>865</v>
      </c>
    </row>
    <row r="24" spans="1:2">
      <c r="A24" s="1">
        <f t="shared" ref="A24:A87" si="1">A23+1</f>
        <v>23</v>
      </c>
      <c r="B24" s="4" t="s">
        <v>866</v>
      </c>
    </row>
    <row r="25" spans="1:2">
      <c r="A25" s="1">
        <f t="shared" si="1"/>
        <v>24</v>
      </c>
      <c r="B25" s="4" t="s">
        <v>867</v>
      </c>
    </row>
    <row r="26" spans="1:2">
      <c r="A26" s="1">
        <f t="shared" si="1"/>
        <v>25</v>
      </c>
      <c r="B26" s="4" t="s">
        <v>868</v>
      </c>
    </row>
    <row r="27" spans="1:2">
      <c r="A27" s="1">
        <f t="shared" si="1"/>
        <v>26</v>
      </c>
      <c r="B27" s="4" t="s">
        <v>869</v>
      </c>
    </row>
    <row r="28" spans="1:2">
      <c r="A28" s="1">
        <f t="shared" si="1"/>
        <v>27</v>
      </c>
      <c r="B28" s="4" t="s">
        <v>870</v>
      </c>
    </row>
    <row r="29" spans="1:2">
      <c r="A29" s="1">
        <f t="shared" si="1"/>
        <v>28</v>
      </c>
      <c r="B29" s="4" t="s">
        <v>871</v>
      </c>
    </row>
    <row r="30" spans="1:2">
      <c r="A30" s="1">
        <f t="shared" si="1"/>
        <v>29</v>
      </c>
      <c r="B30" s="4" t="s">
        <v>872</v>
      </c>
    </row>
    <row r="31" spans="1:2">
      <c r="A31" s="1">
        <f t="shared" si="1"/>
        <v>30</v>
      </c>
      <c r="B31" s="4" t="s">
        <v>873</v>
      </c>
    </row>
    <row r="32" spans="1:2">
      <c r="A32" s="1">
        <f t="shared" si="1"/>
        <v>31</v>
      </c>
      <c r="B32" s="4" t="s">
        <v>874</v>
      </c>
    </row>
    <row r="33" spans="1:2">
      <c r="A33" s="1">
        <f t="shared" si="1"/>
        <v>32</v>
      </c>
      <c r="B33" s="4" t="s">
        <v>6</v>
      </c>
    </row>
    <row r="34" spans="1:2">
      <c r="A34" s="1">
        <f t="shared" si="1"/>
        <v>33</v>
      </c>
      <c r="B34" s="4" t="s">
        <v>7</v>
      </c>
    </row>
    <row r="35" spans="1:2">
      <c r="A35" s="1">
        <f t="shared" si="1"/>
        <v>34</v>
      </c>
      <c r="B35" s="4" t="s">
        <v>875</v>
      </c>
    </row>
    <row r="36" spans="1:2">
      <c r="A36" s="1">
        <f t="shared" si="1"/>
        <v>35</v>
      </c>
      <c r="B36" s="4" t="s">
        <v>876</v>
      </c>
    </row>
    <row r="37" spans="1:2">
      <c r="A37" s="1">
        <f t="shared" si="1"/>
        <v>36</v>
      </c>
      <c r="B37" s="4" t="s">
        <v>8</v>
      </c>
    </row>
    <row r="38" spans="1:2">
      <c r="A38" s="1">
        <f t="shared" si="1"/>
        <v>37</v>
      </c>
      <c r="B38" s="4" t="s">
        <v>9</v>
      </c>
    </row>
    <row r="39" spans="1:2">
      <c r="A39" s="1">
        <f t="shared" si="1"/>
        <v>38</v>
      </c>
      <c r="B39" s="4" t="s">
        <v>877</v>
      </c>
    </row>
    <row r="40" spans="1:2">
      <c r="A40" s="1">
        <f t="shared" si="1"/>
        <v>39</v>
      </c>
      <c r="B40" s="4" t="s">
        <v>878</v>
      </c>
    </row>
    <row r="41" spans="1:2">
      <c r="A41" s="1">
        <f t="shared" si="1"/>
        <v>40</v>
      </c>
      <c r="B41" s="4" t="s">
        <v>713</v>
      </c>
    </row>
    <row r="42" spans="1:2">
      <c r="A42" s="1">
        <f t="shared" si="1"/>
        <v>41</v>
      </c>
      <c r="B42" s="4" t="s">
        <v>714</v>
      </c>
    </row>
    <row r="43" spans="1:2">
      <c r="A43" s="1">
        <f t="shared" si="1"/>
        <v>42</v>
      </c>
      <c r="B43" s="4" t="s">
        <v>879</v>
      </c>
    </row>
    <row r="44" spans="1:2">
      <c r="A44" s="1">
        <f t="shared" si="1"/>
        <v>43</v>
      </c>
      <c r="B44" s="4" t="s">
        <v>880</v>
      </c>
    </row>
    <row r="45" spans="1:2">
      <c r="A45" s="1">
        <f t="shared" si="1"/>
        <v>44</v>
      </c>
      <c r="B45" s="4" t="s">
        <v>881</v>
      </c>
    </row>
    <row r="46" spans="1:2">
      <c r="A46" s="1">
        <f t="shared" si="1"/>
        <v>45</v>
      </c>
      <c r="B46" s="4" t="s">
        <v>882</v>
      </c>
    </row>
    <row r="47" spans="1:2">
      <c r="A47" s="1">
        <f t="shared" si="1"/>
        <v>46</v>
      </c>
      <c r="B47" s="4" t="s">
        <v>25</v>
      </c>
    </row>
    <row r="48" spans="1:2">
      <c r="A48" s="1">
        <f t="shared" si="1"/>
        <v>47</v>
      </c>
      <c r="B48" s="4" t="s">
        <v>26</v>
      </c>
    </row>
    <row r="49" spans="1:2">
      <c r="A49" s="1">
        <f t="shared" si="1"/>
        <v>48</v>
      </c>
      <c r="B49" s="4" t="s">
        <v>883</v>
      </c>
    </row>
    <row r="50" spans="1:2">
      <c r="A50" s="1">
        <f t="shared" si="1"/>
        <v>49</v>
      </c>
      <c r="B50" s="4" t="s">
        <v>884</v>
      </c>
    </row>
    <row r="51" spans="1:2">
      <c r="A51" s="1">
        <f t="shared" si="1"/>
        <v>50</v>
      </c>
      <c r="B51" s="4" t="s">
        <v>885</v>
      </c>
    </row>
    <row r="52" spans="1:2">
      <c r="A52" s="1">
        <f t="shared" si="1"/>
        <v>51</v>
      </c>
      <c r="B52" s="4" t="s">
        <v>886</v>
      </c>
    </row>
    <row r="53" spans="1:2">
      <c r="A53" s="1">
        <f t="shared" si="1"/>
        <v>52</v>
      </c>
      <c r="B53" s="4" t="s">
        <v>887</v>
      </c>
    </row>
    <row r="54" spans="1:2">
      <c r="A54" s="1">
        <f t="shared" si="1"/>
        <v>53</v>
      </c>
      <c r="B54" s="4" t="s">
        <v>888</v>
      </c>
    </row>
    <row r="55" spans="1:2">
      <c r="A55" s="1">
        <f t="shared" si="1"/>
        <v>54</v>
      </c>
      <c r="B55" s="4" t="s">
        <v>889</v>
      </c>
    </row>
    <row r="56" spans="1:2">
      <c r="A56" s="1">
        <f t="shared" si="1"/>
        <v>55</v>
      </c>
      <c r="B56" s="4" t="s">
        <v>890</v>
      </c>
    </row>
    <row r="57" spans="1:2">
      <c r="A57" s="1">
        <f t="shared" si="1"/>
        <v>56</v>
      </c>
      <c r="B57" s="4" t="s">
        <v>891</v>
      </c>
    </row>
    <row r="58" spans="1:2">
      <c r="A58" s="1">
        <f t="shared" si="1"/>
        <v>57</v>
      </c>
      <c r="B58" s="4" t="s">
        <v>892</v>
      </c>
    </row>
    <row r="59" spans="1:2">
      <c r="A59" s="1">
        <f t="shared" si="1"/>
        <v>58</v>
      </c>
      <c r="B59" s="4" t="s">
        <v>893</v>
      </c>
    </row>
    <row r="60" spans="1:2">
      <c r="A60" s="1">
        <f t="shared" si="1"/>
        <v>59</v>
      </c>
      <c r="B60" s="4" t="s">
        <v>894</v>
      </c>
    </row>
    <row r="61" spans="1:2">
      <c r="A61" s="1">
        <f t="shared" si="1"/>
        <v>60</v>
      </c>
      <c r="B61" s="4" t="s">
        <v>895</v>
      </c>
    </row>
    <row r="62" spans="1:2">
      <c r="A62" s="1">
        <f t="shared" si="1"/>
        <v>61</v>
      </c>
      <c r="B62" s="4" t="s">
        <v>896</v>
      </c>
    </row>
    <row r="63" spans="1:2">
      <c r="A63" s="1">
        <f t="shared" si="1"/>
        <v>62</v>
      </c>
      <c r="B63" s="4" t="s">
        <v>897</v>
      </c>
    </row>
    <row r="64" spans="1:2">
      <c r="A64" s="1">
        <f t="shared" si="1"/>
        <v>63</v>
      </c>
      <c r="B64" s="4" t="s">
        <v>898</v>
      </c>
    </row>
    <row r="65" spans="1:2">
      <c r="A65" s="120">
        <f t="shared" si="1"/>
        <v>64</v>
      </c>
      <c r="B65" s="32" t="s">
        <v>1490</v>
      </c>
    </row>
    <row r="66" spans="1:2">
      <c r="A66" s="120">
        <f t="shared" si="1"/>
        <v>65</v>
      </c>
      <c r="B66" s="32" t="s">
        <v>1491</v>
      </c>
    </row>
    <row r="67" spans="1:2">
      <c r="A67" s="120">
        <f t="shared" si="1"/>
        <v>66</v>
      </c>
      <c r="B67" s="32" t="s">
        <v>1492</v>
      </c>
    </row>
    <row r="68" spans="1:2">
      <c r="A68" s="120">
        <f t="shared" si="1"/>
        <v>67</v>
      </c>
      <c r="B68" s="32" t="s">
        <v>1493</v>
      </c>
    </row>
    <row r="69" spans="1:2">
      <c r="A69" s="120">
        <f t="shared" si="1"/>
        <v>68</v>
      </c>
      <c r="B69" s="32" t="s">
        <v>1494</v>
      </c>
    </row>
    <row r="70" spans="1:2">
      <c r="A70" s="120">
        <f t="shared" si="1"/>
        <v>69</v>
      </c>
      <c r="B70" s="32" t="s">
        <v>1495</v>
      </c>
    </row>
    <row r="71" spans="1:2">
      <c r="A71" s="120">
        <f t="shared" si="1"/>
        <v>70</v>
      </c>
      <c r="B71" s="25" t="s">
        <v>1496</v>
      </c>
    </row>
    <row r="72" spans="1:2">
      <c r="A72" s="120">
        <f t="shared" si="1"/>
        <v>71</v>
      </c>
      <c r="B72" s="25" t="s">
        <v>1497</v>
      </c>
    </row>
    <row r="73" spans="1:2">
      <c r="A73" s="120">
        <f t="shared" si="1"/>
        <v>72</v>
      </c>
      <c r="B73" s="25" t="s">
        <v>1498</v>
      </c>
    </row>
    <row r="74" spans="1:2">
      <c r="A74" s="120">
        <f t="shared" si="1"/>
        <v>73</v>
      </c>
      <c r="B74" s="25" t="s">
        <v>1499</v>
      </c>
    </row>
    <row r="75" spans="1:2">
      <c r="A75" s="120">
        <f t="shared" si="1"/>
        <v>74</v>
      </c>
      <c r="B75" s="25" t="s">
        <v>1500</v>
      </c>
    </row>
    <row r="76" spans="1:2">
      <c r="A76" s="120">
        <f t="shared" si="1"/>
        <v>75</v>
      </c>
      <c r="B76" s="25" t="s">
        <v>1501</v>
      </c>
    </row>
    <row r="77" spans="1:2">
      <c r="A77" s="120">
        <f t="shared" si="1"/>
        <v>76</v>
      </c>
      <c r="B77" s="25" t="s">
        <v>1502</v>
      </c>
    </row>
    <row r="78" spans="1:2">
      <c r="A78" s="120">
        <f t="shared" si="1"/>
        <v>77</v>
      </c>
      <c r="B78" s="25" t="s">
        <v>1503</v>
      </c>
    </row>
    <row r="79" spans="1:2">
      <c r="A79" s="120">
        <f t="shared" si="1"/>
        <v>78</v>
      </c>
      <c r="B79" s="25" t="s">
        <v>1504</v>
      </c>
    </row>
    <row r="80" spans="1:2">
      <c r="A80" s="120">
        <f t="shared" si="1"/>
        <v>79</v>
      </c>
      <c r="B80" s="25" t="s">
        <v>1505</v>
      </c>
    </row>
    <row r="81" spans="1:2">
      <c r="A81" s="120">
        <f t="shared" si="1"/>
        <v>80</v>
      </c>
      <c r="B81" s="25" t="s">
        <v>1506</v>
      </c>
    </row>
    <row r="82" spans="1:2">
      <c r="A82" s="120">
        <f t="shared" si="1"/>
        <v>81</v>
      </c>
      <c r="B82" s="25" t="s">
        <v>1507</v>
      </c>
    </row>
    <row r="83" spans="1:2">
      <c r="A83" s="120">
        <f t="shared" si="1"/>
        <v>82</v>
      </c>
      <c r="B83" s="25" t="s">
        <v>1508</v>
      </c>
    </row>
    <row r="84" spans="1:2">
      <c r="A84" s="120">
        <f t="shared" si="1"/>
        <v>83</v>
      </c>
      <c r="B84" s="25" t="s">
        <v>1509</v>
      </c>
    </row>
    <row r="85" spans="1:2">
      <c r="A85" s="120">
        <f t="shared" si="1"/>
        <v>84</v>
      </c>
      <c r="B85" s="25" t="s">
        <v>1510</v>
      </c>
    </row>
    <row r="86" spans="1:2">
      <c r="A86" s="120">
        <f t="shared" si="1"/>
        <v>85</v>
      </c>
      <c r="B86" s="25" t="s">
        <v>1511</v>
      </c>
    </row>
    <row r="87" spans="1:2">
      <c r="A87" s="120">
        <f t="shared" si="1"/>
        <v>86</v>
      </c>
      <c r="B87" s="25" t="s">
        <v>1512</v>
      </c>
    </row>
    <row r="88" spans="1:2">
      <c r="A88" s="120">
        <f>A87+1</f>
        <v>87</v>
      </c>
      <c r="B88" s="25" t="s">
        <v>1513</v>
      </c>
    </row>
    <row r="89" spans="1:2">
      <c r="A89" s="120">
        <f>A88+1</f>
        <v>88</v>
      </c>
      <c r="B89" s="25" t="s">
        <v>1514</v>
      </c>
    </row>
    <row r="90" spans="1:2">
      <c r="A90" s="120">
        <f>A89+1</f>
        <v>89</v>
      </c>
      <c r="B90" s="25" t="s">
        <v>1515</v>
      </c>
    </row>
    <row r="91" spans="1:2">
      <c r="A91" s="120">
        <f>A90+1</f>
        <v>90</v>
      </c>
      <c r="B91" s="25" t="s">
        <v>1516</v>
      </c>
    </row>
  </sheetData>
  <mergeCells count="1">
    <mergeCell ref="A1:B1"/>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3:D101"/>
  <sheetViews>
    <sheetView topLeftCell="A25" zoomScale="85" zoomScaleNormal="85" workbookViewId="0">
      <selection activeCell="U52" sqref="U52"/>
    </sheetView>
  </sheetViews>
  <sheetFormatPr defaultRowHeight="16.5"/>
  <cols>
    <col min="1" max="1" width="5.375" customWidth="1"/>
  </cols>
  <sheetData>
    <row r="33" spans="2:4">
      <c r="B33" t="s">
        <v>1600</v>
      </c>
      <c r="D33" t="s">
        <v>1601</v>
      </c>
    </row>
    <row r="67" spans="2:4">
      <c r="B67" t="s">
        <v>1602</v>
      </c>
      <c r="D67" t="s">
        <v>1603</v>
      </c>
    </row>
    <row r="101" spans="2:4">
      <c r="B101" t="s">
        <v>1604</v>
      </c>
      <c r="D101" t="s">
        <v>1605</v>
      </c>
    </row>
  </sheetData>
  <phoneticPr fontId="1"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4:W308"/>
  <sheetViews>
    <sheetView topLeftCell="A295" workbookViewId="0">
      <selection activeCell="G304" sqref="G304"/>
    </sheetView>
  </sheetViews>
  <sheetFormatPr defaultRowHeight="16.5"/>
  <cols>
    <col min="1" max="1" width="21.875" style="136" customWidth="1"/>
    <col min="2" max="4" width="12.75" style="26" customWidth="1"/>
    <col min="5" max="5" width="12.75" customWidth="1"/>
    <col min="6" max="6" width="12.625" style="26" customWidth="1"/>
    <col min="7" max="11" width="12.625" customWidth="1"/>
    <col min="13" max="13" width="3.625" customWidth="1"/>
    <col min="14" max="14" width="27.125" customWidth="1"/>
    <col min="15" max="17" width="13.875" style="26" customWidth="1"/>
  </cols>
  <sheetData>
    <row r="4" spans="1:17">
      <c r="O4" s="131"/>
      <c r="P4" s="131"/>
      <c r="Q4" s="131"/>
    </row>
    <row r="6" spans="1:17">
      <c r="O6" s="131"/>
      <c r="P6" s="131"/>
      <c r="Q6" s="131"/>
    </row>
    <row r="7" spans="1:17">
      <c r="A7" s="136" t="s">
        <v>505</v>
      </c>
      <c r="O7" s="131"/>
      <c r="P7" s="131"/>
      <c r="Q7" s="131"/>
    </row>
    <row r="8" spans="1:17">
      <c r="A8" s="137" t="s">
        <v>495</v>
      </c>
      <c r="B8" s="46" t="s">
        <v>498</v>
      </c>
      <c r="C8" s="47" t="s">
        <v>499</v>
      </c>
      <c r="D8" s="47" t="s">
        <v>500</v>
      </c>
      <c r="E8" s="47" t="s">
        <v>1471</v>
      </c>
      <c r="F8" s="132" t="s">
        <v>1194</v>
      </c>
      <c r="G8" s="132" t="s">
        <v>1195</v>
      </c>
      <c r="O8" s="131"/>
      <c r="P8" s="131"/>
      <c r="Q8" s="131"/>
    </row>
    <row r="9" spans="1:17">
      <c r="A9" s="137">
        <v>1</v>
      </c>
      <c r="B9" s="46">
        <v>100</v>
      </c>
      <c r="C9" s="48">
        <f>B9/100</f>
        <v>1</v>
      </c>
      <c r="D9" s="47">
        <f t="shared" ref="D9:D33" si="0">C9/$C$34</f>
        <v>0.99692489109463911</v>
      </c>
      <c r="E9" s="40">
        <f>POWER(A9*D9,2)</f>
        <v>0.99385923848405799</v>
      </c>
      <c r="F9" s="26">
        <f>POWER(C9,2)</f>
        <v>1</v>
      </c>
      <c r="G9">
        <f>POWER(C9*A9,2)</f>
        <v>1</v>
      </c>
      <c r="O9" s="131"/>
      <c r="P9" s="131"/>
      <c r="Q9" s="131"/>
    </row>
    <row r="10" spans="1:17">
      <c r="A10" s="137">
        <v>3</v>
      </c>
      <c r="B10" s="46">
        <v>2.5590999999999999</v>
      </c>
      <c r="C10" s="48">
        <f t="shared" ref="C10:C33" si="1">B10/100</f>
        <v>2.5590999999999999E-2</v>
      </c>
      <c r="D10" s="47">
        <f t="shared" si="0"/>
        <v>2.551230488800291E-2</v>
      </c>
      <c r="E10" s="40">
        <f t="shared" ref="E10:E33" si="2">POWER(A10*D10,2)</f>
        <v>5.8578993062857552E-3</v>
      </c>
      <c r="F10" s="26">
        <f t="shared" ref="F10:F33" si="3">POWER(C10,2)</f>
        <v>6.5489928099999998E-4</v>
      </c>
      <c r="G10">
        <f t="shared" ref="G10:G33" si="4">POWER(C10*A10,2)</f>
        <v>5.8940935289999987E-3</v>
      </c>
    </row>
    <row r="11" spans="1:17">
      <c r="A11" s="137">
        <v>5</v>
      </c>
      <c r="B11" s="46">
        <v>6.8060999999999998</v>
      </c>
      <c r="C11" s="48">
        <f t="shared" si="1"/>
        <v>6.8060999999999997E-2</v>
      </c>
      <c r="D11" s="47">
        <f t="shared" si="0"/>
        <v>6.7851705012792224E-2</v>
      </c>
      <c r="E11" s="40">
        <f t="shared" si="2"/>
        <v>0.11509634682857435</v>
      </c>
      <c r="F11" s="26">
        <f t="shared" si="3"/>
        <v>4.6322997209999996E-3</v>
      </c>
      <c r="G11">
        <f t="shared" si="4"/>
        <v>0.11580749302499997</v>
      </c>
    </row>
    <row r="12" spans="1:17">
      <c r="A12" s="137">
        <v>7</v>
      </c>
      <c r="B12" s="46">
        <v>2.2629999999999999</v>
      </c>
      <c r="C12" s="48">
        <f t="shared" si="1"/>
        <v>2.2629999999999997E-2</v>
      </c>
      <c r="D12" s="47">
        <f t="shared" si="0"/>
        <v>2.2560410285471681E-2</v>
      </c>
      <c r="E12" s="40">
        <f t="shared" si="2"/>
        <v>2.4939633500192005E-2</v>
      </c>
      <c r="F12" s="26">
        <f t="shared" si="3"/>
        <v>5.1211689999999983E-4</v>
      </c>
      <c r="G12">
        <f t="shared" si="4"/>
        <v>2.5093728099999997E-2</v>
      </c>
      <c r="O12" s="131"/>
      <c r="P12" s="131"/>
      <c r="Q12" s="131"/>
    </row>
    <row r="13" spans="1:17">
      <c r="A13" s="137">
        <v>9</v>
      </c>
      <c r="B13" s="46">
        <v>0.12456</v>
      </c>
      <c r="C13" s="48">
        <f t="shared" si="1"/>
        <v>1.2456000000000001E-3</v>
      </c>
      <c r="D13" s="47">
        <f t="shared" si="0"/>
        <v>1.2417696443474827E-3</v>
      </c>
      <c r="E13" s="40">
        <f t="shared" si="2"/>
        <v>1.2490133981945276E-4</v>
      </c>
      <c r="F13" s="26">
        <f t="shared" si="3"/>
        <v>1.5515193600000004E-6</v>
      </c>
      <c r="G13">
        <f t="shared" si="4"/>
        <v>1.2567306816000002E-4</v>
      </c>
    </row>
    <row r="14" spans="1:17">
      <c r="A14" s="137">
        <v>11</v>
      </c>
      <c r="B14" s="46">
        <v>1.4063000000000001</v>
      </c>
      <c r="C14" s="48">
        <f t="shared" si="1"/>
        <v>1.4063000000000001E-2</v>
      </c>
      <c r="D14" s="47">
        <f t="shared" si="0"/>
        <v>1.4019754743463911E-2</v>
      </c>
      <c r="E14" s="40">
        <f t="shared" si="2"/>
        <v>2.3782976291092342E-2</v>
      </c>
      <c r="F14" s="26">
        <f t="shared" si="3"/>
        <v>1.9776796900000004E-4</v>
      </c>
      <c r="G14">
        <f t="shared" si="4"/>
        <v>2.3929924248999999E-2</v>
      </c>
    </row>
    <row r="15" spans="1:17">
      <c r="A15" s="137">
        <v>13</v>
      </c>
      <c r="B15" s="46">
        <v>1.3018000000000001</v>
      </c>
      <c r="C15" s="48">
        <f t="shared" si="1"/>
        <v>1.3018E-2</v>
      </c>
      <c r="D15" s="47">
        <f t="shared" si="0"/>
        <v>1.2977968232270012E-2</v>
      </c>
      <c r="E15" s="40">
        <f t="shared" si="2"/>
        <v>2.8464274444989821E-2</v>
      </c>
      <c r="F15" s="26">
        <f t="shared" si="3"/>
        <v>1.6946832399999999E-4</v>
      </c>
      <c r="G15">
        <f t="shared" si="4"/>
        <v>2.8640146755999997E-2</v>
      </c>
      <c r="O15" s="131"/>
      <c r="P15" s="131"/>
      <c r="Q15" s="131"/>
    </row>
    <row r="16" spans="1:17">
      <c r="A16" s="137">
        <v>15</v>
      </c>
      <c r="B16" s="46">
        <v>5.7779999999999998E-2</v>
      </c>
      <c r="C16" s="48">
        <f t="shared" si="1"/>
        <v>5.7779999999999995E-4</v>
      </c>
      <c r="D16" s="47">
        <f t="shared" si="0"/>
        <v>5.7602320207448242E-4</v>
      </c>
      <c r="E16" s="40">
        <f t="shared" si="2"/>
        <v>7.4655614098831502E-5</v>
      </c>
      <c r="F16" s="26">
        <f t="shared" si="3"/>
        <v>3.3385283999999997E-7</v>
      </c>
      <c r="G16">
        <f t="shared" si="4"/>
        <v>7.5116888999999989E-5</v>
      </c>
    </row>
    <row r="17" spans="1:17">
      <c r="A17" s="137">
        <v>17</v>
      </c>
      <c r="B17" s="46">
        <v>9.9510000000000001E-2</v>
      </c>
      <c r="C17" s="48">
        <f t="shared" si="1"/>
        <v>9.9510000000000006E-4</v>
      </c>
      <c r="D17" s="47">
        <f t="shared" si="0"/>
        <v>9.920399591282754E-4</v>
      </c>
      <c r="E17" s="40">
        <f t="shared" si="2"/>
        <v>2.844174080665896E-4</v>
      </c>
      <c r="F17" s="26">
        <f t="shared" si="3"/>
        <v>9.9022401000000013E-7</v>
      </c>
      <c r="G17">
        <f t="shared" si="4"/>
        <v>2.8617473889000001E-4</v>
      </c>
    </row>
    <row r="18" spans="1:17">
      <c r="A18" s="137">
        <v>19</v>
      </c>
      <c r="B18" s="46">
        <v>8.9679999999999996E-2</v>
      </c>
      <c r="C18" s="48">
        <f t="shared" si="1"/>
        <v>8.9680000000000001E-4</v>
      </c>
      <c r="D18" s="47">
        <f t="shared" si="0"/>
        <v>8.9404224233367239E-4</v>
      </c>
      <c r="E18" s="40">
        <f t="shared" si="2"/>
        <v>2.8855146271880458E-4</v>
      </c>
      <c r="F18" s="26">
        <f t="shared" si="3"/>
        <v>8.0425023999999999E-7</v>
      </c>
      <c r="G18">
        <f t="shared" si="4"/>
        <v>2.9033433664E-4</v>
      </c>
      <c r="O18" s="131"/>
      <c r="P18" s="131"/>
      <c r="Q18" s="131"/>
    </row>
    <row r="19" spans="1:17">
      <c r="A19" s="137">
        <v>21</v>
      </c>
      <c r="B19" s="46">
        <v>5.1229999999999998E-2</v>
      </c>
      <c r="C19" s="48">
        <f t="shared" si="1"/>
        <v>5.1229999999999993E-4</v>
      </c>
      <c r="D19" s="47">
        <f t="shared" si="0"/>
        <v>5.1072462170778351E-4</v>
      </c>
      <c r="E19" s="40">
        <f t="shared" si="2"/>
        <v>1.1503028089538432E-4</v>
      </c>
      <c r="F19" s="26">
        <f t="shared" si="3"/>
        <v>2.6245128999999994E-7</v>
      </c>
      <c r="G19">
        <f t="shared" si="4"/>
        <v>1.1574101888999997E-4</v>
      </c>
    </row>
    <row r="20" spans="1:17">
      <c r="A20" s="137">
        <v>23</v>
      </c>
      <c r="B20" s="46">
        <v>0.20088</v>
      </c>
      <c r="C20" s="48">
        <f t="shared" si="1"/>
        <v>2.0087999999999998E-3</v>
      </c>
      <c r="D20" s="47">
        <f t="shared" si="0"/>
        <v>2.0026227212309108E-3</v>
      </c>
      <c r="E20" s="40">
        <f t="shared" si="2"/>
        <v>2.1215533169392678E-3</v>
      </c>
      <c r="F20" s="26">
        <f t="shared" si="3"/>
        <v>4.0352774399999996E-6</v>
      </c>
      <c r="G20">
        <f t="shared" si="4"/>
        <v>2.1346617657599996E-3</v>
      </c>
    </row>
    <row r="21" spans="1:17">
      <c r="A21" s="137">
        <v>25</v>
      </c>
      <c r="B21" s="46">
        <v>7.3660000000000003E-2</v>
      </c>
      <c r="C21" s="48">
        <f t="shared" si="1"/>
        <v>7.3660000000000002E-4</v>
      </c>
      <c r="D21" s="47">
        <f t="shared" si="0"/>
        <v>7.3433487478031124E-4</v>
      </c>
      <c r="E21" s="40">
        <f t="shared" si="2"/>
        <v>3.3702981769913456E-4</v>
      </c>
      <c r="F21" s="26">
        <f t="shared" si="3"/>
        <v>5.4257955999999997E-7</v>
      </c>
      <c r="G21">
        <f t="shared" si="4"/>
        <v>3.3911222500000005E-4</v>
      </c>
      <c r="O21" s="131"/>
      <c r="P21" s="131"/>
      <c r="Q21" s="131"/>
    </row>
    <row r="22" spans="1:17">
      <c r="A22" s="137">
        <v>27</v>
      </c>
      <c r="B22" s="46">
        <v>5.6000000000000001E-2</v>
      </c>
      <c r="C22" s="48">
        <f t="shared" si="1"/>
        <v>5.6000000000000006E-4</v>
      </c>
      <c r="D22" s="47">
        <f t="shared" si="0"/>
        <v>5.5827793901299793E-4</v>
      </c>
      <c r="E22" s="40">
        <f t="shared" si="2"/>
        <v>2.2721053349048986E-4</v>
      </c>
      <c r="F22" s="26">
        <f t="shared" si="3"/>
        <v>3.1360000000000006E-7</v>
      </c>
      <c r="G22">
        <f t="shared" si="4"/>
        <v>2.2861440000000006E-4</v>
      </c>
    </row>
    <row r="23" spans="1:17">
      <c r="A23" s="137">
        <v>29</v>
      </c>
      <c r="B23" s="46">
        <v>4.9000000000000002E-2</v>
      </c>
      <c r="C23" s="48">
        <f t="shared" si="1"/>
        <v>4.8999999999999998E-4</v>
      </c>
      <c r="D23" s="47">
        <f t="shared" si="0"/>
        <v>4.884931966363732E-4</v>
      </c>
      <c r="E23" s="40">
        <f t="shared" si="2"/>
        <v>2.006841322575788E-4</v>
      </c>
      <c r="F23" s="26">
        <f t="shared" si="3"/>
        <v>2.4009999999999999E-7</v>
      </c>
      <c r="G23">
        <f t="shared" si="4"/>
        <v>2.0192410000000001E-4</v>
      </c>
    </row>
    <row r="24" spans="1:17">
      <c r="A24" s="137">
        <v>31</v>
      </c>
      <c r="B24" s="46">
        <v>9.0880000000000002E-2</v>
      </c>
      <c r="C24" s="48">
        <f t="shared" si="1"/>
        <v>9.0879999999999997E-4</v>
      </c>
      <c r="D24" s="47">
        <f t="shared" si="0"/>
        <v>9.0600534102680801E-4</v>
      </c>
      <c r="E24" s="40">
        <f t="shared" si="2"/>
        <v>7.8883269652830763E-4</v>
      </c>
      <c r="F24" s="26">
        <f t="shared" si="3"/>
        <v>8.2591743999999995E-7</v>
      </c>
      <c r="G24">
        <f t="shared" si="4"/>
        <v>7.9370665983999984E-4</v>
      </c>
      <c r="O24" s="131"/>
      <c r="P24" s="131"/>
      <c r="Q24" s="131"/>
    </row>
    <row r="25" spans="1:17">
      <c r="A25" s="137">
        <v>33</v>
      </c>
      <c r="B25" s="46">
        <v>4.4159999999999998E-2</v>
      </c>
      <c r="C25" s="48">
        <f t="shared" si="1"/>
        <v>4.416E-4</v>
      </c>
      <c r="D25" s="47">
        <f t="shared" si="0"/>
        <v>4.4024203190739261E-4</v>
      </c>
      <c r="E25" s="40">
        <f t="shared" si="2"/>
        <v>2.1106240781050721E-4</v>
      </c>
      <c r="F25" s="26">
        <f t="shared" si="3"/>
        <v>1.9501055999999999E-7</v>
      </c>
      <c r="G25">
        <f t="shared" si="4"/>
        <v>2.1236649984E-4</v>
      </c>
    </row>
    <row r="26" spans="1:17">
      <c r="A26" s="137">
        <v>35</v>
      </c>
      <c r="B26" s="46">
        <v>5.0459999999999998E-2</v>
      </c>
      <c r="C26" s="48">
        <f t="shared" si="1"/>
        <v>5.0460000000000001E-4</v>
      </c>
      <c r="D26" s="47">
        <f t="shared" si="0"/>
        <v>5.0304830004635492E-4</v>
      </c>
      <c r="E26" s="40">
        <f t="shared" si="2"/>
        <v>3.0999555041992121E-4</v>
      </c>
      <c r="F26" s="26">
        <f t="shared" si="3"/>
        <v>2.5462116000000001E-7</v>
      </c>
      <c r="G26">
        <f t="shared" si="4"/>
        <v>3.1191092099999999E-4</v>
      </c>
    </row>
    <row r="27" spans="1:17">
      <c r="A27" s="137">
        <v>37</v>
      </c>
      <c r="B27" s="46">
        <v>5.0410000000000003E-2</v>
      </c>
      <c r="C27" s="48">
        <f t="shared" si="1"/>
        <v>5.0410000000000006E-4</v>
      </c>
      <c r="D27" s="47">
        <f t="shared" si="0"/>
        <v>5.0254983760080764E-4</v>
      </c>
      <c r="E27" s="40">
        <f t="shared" si="2"/>
        <v>3.4574962846418685E-4</v>
      </c>
      <c r="F27" s="26">
        <f t="shared" si="3"/>
        <v>2.5411681000000008E-7</v>
      </c>
      <c r="G27">
        <f t="shared" si="4"/>
        <v>3.4788591289000012E-4</v>
      </c>
      <c r="O27" s="131"/>
      <c r="P27" s="131"/>
      <c r="Q27" s="131"/>
    </row>
    <row r="28" spans="1:17">
      <c r="A28" s="137">
        <v>39</v>
      </c>
      <c r="B28" s="46">
        <v>4.367E-2</v>
      </c>
      <c r="C28" s="48">
        <f t="shared" si="1"/>
        <v>4.3669999999999999E-4</v>
      </c>
      <c r="D28" s="47">
        <f t="shared" si="0"/>
        <v>4.3535709994102891E-4</v>
      </c>
      <c r="E28" s="40">
        <f t="shared" si="2"/>
        <v>2.8828395859744488E-4</v>
      </c>
      <c r="F28" s="26">
        <f t="shared" si="3"/>
        <v>1.9070688999999999E-7</v>
      </c>
      <c r="G28">
        <f t="shared" si="4"/>
        <v>2.9006517968999996E-4</v>
      </c>
    </row>
    <row r="29" spans="1:17">
      <c r="A29" s="137">
        <v>41</v>
      </c>
      <c r="B29" s="46">
        <v>3.7039999999999997E-2</v>
      </c>
      <c r="C29" s="48">
        <f t="shared" si="1"/>
        <v>3.7039999999999995E-4</v>
      </c>
      <c r="D29" s="47">
        <f t="shared" si="0"/>
        <v>3.6926097966145428E-4</v>
      </c>
      <c r="E29" s="40">
        <f t="shared" si="2"/>
        <v>2.2921052112000263E-4</v>
      </c>
      <c r="F29" s="26">
        <f t="shared" si="3"/>
        <v>1.3719615999999995E-7</v>
      </c>
      <c r="G29">
        <f t="shared" si="4"/>
        <v>2.3062674495999993E-4</v>
      </c>
    </row>
    <row r="30" spans="1:17">
      <c r="A30" s="137">
        <v>43</v>
      </c>
      <c r="B30" s="46">
        <v>4.2540000000000001E-2</v>
      </c>
      <c r="C30" s="48">
        <f t="shared" si="1"/>
        <v>4.2540000000000004E-4</v>
      </c>
      <c r="D30" s="47">
        <f t="shared" si="0"/>
        <v>4.2409184867165951E-4</v>
      </c>
      <c r="E30" s="40">
        <f t="shared" si="2"/>
        <v>3.3254985390691985E-4</v>
      </c>
      <c r="F30" s="26">
        <f t="shared" si="3"/>
        <v>1.8096516000000003E-7</v>
      </c>
      <c r="G30">
        <f t="shared" si="4"/>
        <v>3.3460458084000008E-4</v>
      </c>
      <c r="O30" s="131"/>
      <c r="P30" s="131"/>
      <c r="Q30" s="131"/>
    </row>
    <row r="31" spans="1:17">
      <c r="A31" s="137">
        <v>45</v>
      </c>
      <c r="B31" s="46">
        <v>4.7600000000000003E-2</v>
      </c>
      <c r="C31" s="48">
        <f t="shared" si="1"/>
        <v>4.7600000000000002E-4</v>
      </c>
      <c r="D31" s="47">
        <f t="shared" si="0"/>
        <v>4.7453624816104825E-4</v>
      </c>
      <c r="E31" s="40">
        <f t="shared" si="2"/>
        <v>4.5599891790799711E-4</v>
      </c>
      <c r="F31" s="26">
        <f t="shared" si="3"/>
        <v>2.2657600000000003E-7</v>
      </c>
      <c r="G31">
        <f t="shared" si="4"/>
        <v>4.5881640000000005E-4</v>
      </c>
    </row>
    <row r="32" spans="1:17">
      <c r="A32" s="137">
        <v>47</v>
      </c>
      <c r="B32" s="46">
        <v>7.2590000000000002E-2</v>
      </c>
      <c r="C32" s="48">
        <f t="shared" si="1"/>
        <v>7.2590000000000003E-4</v>
      </c>
      <c r="D32" s="47">
        <f t="shared" si="0"/>
        <v>7.2366777844559856E-4</v>
      </c>
      <c r="E32" s="40">
        <f t="shared" si="2"/>
        <v>1.1568423733148969E-3</v>
      </c>
      <c r="F32" s="26">
        <f t="shared" si="3"/>
        <v>5.2693081000000005E-7</v>
      </c>
      <c r="G32">
        <f t="shared" si="4"/>
        <v>1.1639901592900002E-3</v>
      </c>
    </row>
    <row r="33" spans="1:17">
      <c r="A33" s="137">
        <v>49</v>
      </c>
      <c r="B33" s="46">
        <v>5.3420000000000002E-2</v>
      </c>
      <c r="C33" s="48">
        <f t="shared" si="1"/>
        <v>5.3419999999999997E-4</v>
      </c>
      <c r="D33" s="47">
        <f t="shared" si="0"/>
        <v>5.3255727682275614E-4</v>
      </c>
      <c r="E33" s="40">
        <f t="shared" si="2"/>
        <v>6.8096502468558426E-4</v>
      </c>
      <c r="F33" s="26">
        <f t="shared" si="3"/>
        <v>2.8536963999999998E-7</v>
      </c>
      <c r="G33">
        <f t="shared" si="4"/>
        <v>6.8517250563999998E-4</v>
      </c>
      <c r="O33" s="131"/>
      <c r="P33" s="131"/>
      <c r="Q33" s="131"/>
    </row>
    <row r="34" spans="1:17">
      <c r="A34" s="137" t="s">
        <v>502</v>
      </c>
      <c r="B34" s="46"/>
      <c r="C34" s="47">
        <f>SQRT(SUMSQ(C9:C33))</f>
        <v>1.0030845943689743</v>
      </c>
      <c r="D34" s="47" t="s">
        <v>479</v>
      </c>
      <c r="E34" s="40"/>
      <c r="F34" s="26">
        <f>SUM(F9:F33)</f>
        <v>1.00617870346037</v>
      </c>
      <c r="G34">
        <f>SUM(G9:G33)</f>
        <v>1.2079918837653301</v>
      </c>
    </row>
    <row r="35" spans="1:17">
      <c r="A35" s="137" t="s">
        <v>503</v>
      </c>
      <c r="B35" s="46"/>
      <c r="C35" s="47"/>
      <c r="D35" s="47"/>
      <c r="E35" s="40">
        <f>SUM(E9:E33)</f>
        <v>1.2005738936939334</v>
      </c>
      <c r="F35" s="26">
        <f>G34/F34</f>
        <v>1.2005738936939334</v>
      </c>
    </row>
    <row r="36" spans="1:17">
      <c r="O36" s="131"/>
      <c r="P36" s="131"/>
      <c r="Q36" s="131"/>
    </row>
    <row r="37" spans="1:17">
      <c r="A37" s="136" t="s">
        <v>505</v>
      </c>
    </row>
    <row r="38" spans="1:17">
      <c r="A38" s="137" t="s">
        <v>495</v>
      </c>
      <c r="B38" s="46" t="s">
        <v>498</v>
      </c>
      <c r="C38" s="47" t="s">
        <v>499</v>
      </c>
      <c r="D38" s="47" t="s">
        <v>500</v>
      </c>
      <c r="E38" s="47" t="s">
        <v>501</v>
      </c>
      <c r="F38" s="132" t="s">
        <v>1194</v>
      </c>
      <c r="G38" s="132" t="s">
        <v>1195</v>
      </c>
    </row>
    <row r="39" spans="1:17">
      <c r="A39" s="137">
        <v>1</v>
      </c>
      <c r="B39" s="46">
        <v>100</v>
      </c>
      <c r="C39" s="48">
        <f>B39/100</f>
        <v>1</v>
      </c>
      <c r="D39" s="47">
        <f>C39/$C$64</f>
        <v>0.99619676176058636</v>
      </c>
      <c r="E39" s="40">
        <f>POWER(A39*D39,2)</f>
        <v>0.99240798814227849</v>
      </c>
      <c r="F39" s="26">
        <f>POWER(C39,2)</f>
        <v>1</v>
      </c>
      <c r="G39">
        <f>POWER(C39*A39,2)</f>
        <v>1</v>
      </c>
      <c r="O39" s="131"/>
      <c r="P39" s="131"/>
      <c r="Q39" s="131"/>
    </row>
    <row r="40" spans="1:17">
      <c r="A40" s="137">
        <v>3</v>
      </c>
      <c r="B40" s="46">
        <v>0.36702000000000001</v>
      </c>
      <c r="C40" s="48">
        <f t="shared" ref="C40:C63" si="5">B40/100</f>
        <v>3.6702000000000002E-3</v>
      </c>
      <c r="D40" s="47">
        <f t="shared" ref="D40:D63" si="6">C40/$C$64</f>
        <v>3.6562413550137044E-3</v>
      </c>
      <c r="E40" s="40">
        <f t="shared" ref="E40:E63" si="7">POWER(A40*D40,2)</f>
        <v>1.2031290761501206E-4</v>
      </c>
      <c r="F40" s="26">
        <f t="shared" ref="F40:F63" si="8">POWER(C40,2)</f>
        <v>1.3470368040000001E-5</v>
      </c>
      <c r="G40">
        <f t="shared" ref="G40:G63" si="9">POWER(C40*A40,2)</f>
        <v>1.2123331236000002E-4</v>
      </c>
    </row>
    <row r="41" spans="1:17">
      <c r="A41" s="137">
        <v>5</v>
      </c>
      <c r="B41" s="46">
        <v>0.45480999999999999</v>
      </c>
      <c r="C41" s="48">
        <f t="shared" si="5"/>
        <v>4.5481000000000002E-3</v>
      </c>
      <c r="D41" s="47">
        <f t="shared" si="6"/>
        <v>4.5308024921633236E-3</v>
      </c>
      <c r="E41" s="40">
        <f t="shared" si="7"/>
        <v>5.1320428057483459E-4</v>
      </c>
      <c r="F41" s="26">
        <f t="shared" si="8"/>
        <v>2.0685213610000001E-5</v>
      </c>
      <c r="G41">
        <f t="shared" si="9"/>
        <v>5.1713034025000003E-4</v>
      </c>
    </row>
    <row r="42" spans="1:17">
      <c r="A42" s="137">
        <v>7</v>
      </c>
      <c r="B42" s="46">
        <v>0.68039000000000005</v>
      </c>
      <c r="C42" s="48">
        <f t="shared" si="5"/>
        <v>6.8039000000000007E-3</v>
      </c>
      <c r="D42" s="47">
        <f t="shared" si="6"/>
        <v>6.7780231473428543E-3</v>
      </c>
      <c r="E42" s="40">
        <f t="shared" si="7"/>
        <v>2.2511382915098611E-3</v>
      </c>
      <c r="F42" s="26">
        <f t="shared" si="8"/>
        <v>4.6293055210000009E-5</v>
      </c>
      <c r="G42">
        <f t="shared" si="9"/>
        <v>2.2683597052900006E-3</v>
      </c>
      <c r="O42" s="131"/>
      <c r="P42" s="131"/>
      <c r="Q42" s="131"/>
    </row>
    <row r="43" spans="1:17">
      <c r="A43" s="137">
        <v>9</v>
      </c>
      <c r="B43" s="46">
        <v>0.30952000000000002</v>
      </c>
      <c r="C43" s="48">
        <f t="shared" si="5"/>
        <v>3.0952000000000002E-3</v>
      </c>
      <c r="D43" s="47">
        <f t="shared" si="6"/>
        <v>3.083428217001367E-3</v>
      </c>
      <c r="E43" s="40">
        <f t="shared" si="7"/>
        <v>7.7010989512141855E-4</v>
      </c>
      <c r="F43" s="26">
        <f t="shared" si="8"/>
        <v>9.5802630400000019E-6</v>
      </c>
      <c r="G43">
        <f t="shared" si="9"/>
        <v>7.7600130624000006E-4</v>
      </c>
    </row>
    <row r="44" spans="1:17">
      <c r="A44" s="137">
        <v>11</v>
      </c>
      <c r="B44" s="46">
        <v>1.1008E-2</v>
      </c>
      <c r="C44" s="48">
        <f t="shared" si="5"/>
        <v>1.1008E-4</v>
      </c>
      <c r="D44" s="47">
        <f t="shared" si="6"/>
        <v>1.0966133953460535E-4</v>
      </c>
      <c r="E44" s="40">
        <f t="shared" si="7"/>
        <v>1.4550987360114039E-6</v>
      </c>
      <c r="F44" s="26">
        <f t="shared" si="8"/>
        <v>1.21176064E-8</v>
      </c>
      <c r="G44">
        <f t="shared" si="9"/>
        <v>1.4662303744000002E-6</v>
      </c>
    </row>
    <row r="45" spans="1:17">
      <c r="A45" s="137">
        <v>13</v>
      </c>
      <c r="B45" s="46">
        <v>5.5010000000000003</v>
      </c>
      <c r="C45" s="48">
        <f t="shared" si="5"/>
        <v>5.5010000000000003E-2</v>
      </c>
      <c r="D45" s="47">
        <f t="shared" si="6"/>
        <v>5.4800783864449858E-2</v>
      </c>
      <c r="E45" s="40">
        <f t="shared" si="7"/>
        <v>0.50752827915472698</v>
      </c>
      <c r="F45" s="26">
        <f t="shared" si="8"/>
        <v>3.0261001000000004E-3</v>
      </c>
      <c r="G45">
        <f t="shared" si="9"/>
        <v>0.51141091690000007</v>
      </c>
      <c r="O45" s="131"/>
      <c r="P45" s="131"/>
      <c r="Q45" s="131"/>
    </row>
    <row r="46" spans="1:17">
      <c r="A46" s="137">
        <v>15</v>
      </c>
      <c r="B46" s="46">
        <v>0.12257</v>
      </c>
      <c r="C46" s="48">
        <f t="shared" si="5"/>
        <v>1.2256999999999999E-3</v>
      </c>
      <c r="D46" s="47">
        <f t="shared" si="6"/>
        <v>1.2210383708899507E-3</v>
      </c>
      <c r="E46" s="40">
        <f t="shared" si="7"/>
        <v>3.3546030821675658E-4</v>
      </c>
      <c r="F46" s="26">
        <f t="shared" si="8"/>
        <v>1.5023404899999999E-6</v>
      </c>
      <c r="G46">
        <f t="shared" si="9"/>
        <v>3.3802661024999995E-4</v>
      </c>
    </row>
    <row r="47" spans="1:17">
      <c r="A47" s="137">
        <v>17</v>
      </c>
      <c r="B47" s="46">
        <v>0.19933000000000001</v>
      </c>
      <c r="C47" s="48">
        <f t="shared" si="5"/>
        <v>1.9932999999999999E-3</v>
      </c>
      <c r="D47" s="47">
        <f t="shared" si="6"/>
        <v>1.9857190052173768E-3</v>
      </c>
      <c r="E47" s="40">
        <f t="shared" si="7"/>
        <v>1.1395501106599504E-3</v>
      </c>
      <c r="F47" s="26">
        <f t="shared" si="8"/>
        <v>3.9732448899999995E-6</v>
      </c>
      <c r="G47">
        <f t="shared" si="9"/>
        <v>1.1482677732100001E-3</v>
      </c>
    </row>
    <row r="48" spans="1:17">
      <c r="A48" s="137">
        <v>19</v>
      </c>
      <c r="B48" s="46">
        <v>0.26443</v>
      </c>
      <c r="C48" s="48">
        <f t="shared" si="5"/>
        <v>2.6443E-3</v>
      </c>
      <c r="D48" s="47">
        <f t="shared" si="6"/>
        <v>2.6342430971235185E-3</v>
      </c>
      <c r="E48" s="40">
        <f t="shared" si="7"/>
        <v>2.5050644468021894E-3</v>
      </c>
      <c r="F48" s="26">
        <f t="shared" si="8"/>
        <v>6.99232249E-6</v>
      </c>
      <c r="G48">
        <f t="shared" si="9"/>
        <v>2.5242284188899998E-3</v>
      </c>
      <c r="O48" s="131"/>
      <c r="P48" s="131"/>
      <c r="Q48" s="131"/>
    </row>
    <row r="49" spans="1:17">
      <c r="A49" s="137">
        <v>21</v>
      </c>
      <c r="B49" s="46">
        <v>0.19914000000000001</v>
      </c>
      <c r="C49" s="48">
        <f t="shared" si="5"/>
        <v>1.9913999999999999E-3</v>
      </c>
      <c r="D49" s="47">
        <f t="shared" si="6"/>
        <v>1.9838262313700318E-3</v>
      </c>
      <c r="E49" s="40">
        <f t="shared" si="7"/>
        <v>1.7355848336758736E-3</v>
      </c>
      <c r="F49" s="26">
        <f t="shared" si="8"/>
        <v>3.9656739599999996E-6</v>
      </c>
      <c r="G49">
        <f t="shared" si="9"/>
        <v>1.7488622163599999E-3</v>
      </c>
    </row>
    <row r="50" spans="1:17">
      <c r="A50" s="137">
        <v>23</v>
      </c>
      <c r="B50" s="46">
        <v>4.4974999999999996</v>
      </c>
      <c r="C50" s="48">
        <f t="shared" si="5"/>
        <v>4.4974999999999994E-2</v>
      </c>
      <c r="D50" s="47">
        <f t="shared" si="6"/>
        <v>4.4803949360182366E-2</v>
      </c>
      <c r="E50" s="40">
        <f t="shared" si="7"/>
        <v>1.0619113616047167</v>
      </c>
      <c r="F50" s="26">
        <f t="shared" si="8"/>
        <v>2.0227506249999995E-3</v>
      </c>
      <c r="G50">
        <f t="shared" si="9"/>
        <v>1.0700350806249999</v>
      </c>
    </row>
    <row r="51" spans="1:17">
      <c r="A51" s="137">
        <v>25</v>
      </c>
      <c r="B51" s="46">
        <v>3.1756000000000002</v>
      </c>
      <c r="C51" s="48">
        <f t="shared" si="5"/>
        <v>3.1756E-2</v>
      </c>
      <c r="D51" s="47">
        <f t="shared" si="6"/>
        <v>3.1635224366469178E-2</v>
      </c>
      <c r="E51" s="40">
        <f t="shared" si="7"/>
        <v>0.62549213794802816</v>
      </c>
      <c r="F51" s="26">
        <f t="shared" si="8"/>
        <v>1.008443536E-3</v>
      </c>
      <c r="G51">
        <f t="shared" si="9"/>
        <v>0.63027720999999992</v>
      </c>
      <c r="O51" s="131"/>
      <c r="P51" s="131"/>
      <c r="Q51" s="131"/>
    </row>
    <row r="52" spans="1:17">
      <c r="A52" s="137">
        <v>27</v>
      </c>
      <c r="B52" s="46">
        <v>0.14193</v>
      </c>
      <c r="C52" s="48">
        <f t="shared" si="5"/>
        <v>1.4193000000000001E-3</v>
      </c>
      <c r="D52" s="47">
        <f t="shared" si="6"/>
        <v>1.4139020639668003E-3</v>
      </c>
      <c r="E52" s="40">
        <f t="shared" si="7"/>
        <v>1.4573577848909021E-3</v>
      </c>
      <c r="F52" s="26">
        <f t="shared" si="8"/>
        <v>2.0144124900000003E-6</v>
      </c>
      <c r="G52">
        <f t="shared" si="9"/>
        <v>1.4685067052100003E-3</v>
      </c>
    </row>
    <row r="53" spans="1:17">
      <c r="A53" s="137">
        <v>29</v>
      </c>
      <c r="B53" s="46">
        <v>0.21729000000000001</v>
      </c>
      <c r="C53" s="48">
        <f t="shared" si="5"/>
        <v>2.1729000000000002E-3</v>
      </c>
      <c r="D53" s="47">
        <f t="shared" si="6"/>
        <v>2.1646359436295784E-3</v>
      </c>
      <c r="E53" s="40">
        <f t="shared" si="7"/>
        <v>3.9406306142690693E-3</v>
      </c>
      <c r="F53" s="26">
        <f t="shared" si="8"/>
        <v>4.7214944100000011E-6</v>
      </c>
      <c r="G53">
        <f t="shared" si="9"/>
        <v>3.9707767988100004E-3</v>
      </c>
    </row>
    <row r="54" spans="1:17">
      <c r="A54" s="137">
        <v>31</v>
      </c>
      <c r="B54" s="46">
        <v>0.21076</v>
      </c>
      <c r="C54" s="48">
        <f t="shared" si="5"/>
        <v>2.1075999999999998E-3</v>
      </c>
      <c r="D54" s="47">
        <f t="shared" si="6"/>
        <v>2.0995842950866117E-3</v>
      </c>
      <c r="E54" s="40">
        <f t="shared" si="7"/>
        <v>4.2363322978995451E-3</v>
      </c>
      <c r="F54" s="26">
        <f t="shared" si="8"/>
        <v>4.4419777599999989E-6</v>
      </c>
      <c r="G54">
        <f t="shared" si="9"/>
        <v>4.2687406273599991E-3</v>
      </c>
      <c r="O54" s="131"/>
      <c r="P54" s="131"/>
      <c r="Q54" s="131"/>
    </row>
    <row r="55" spans="1:17">
      <c r="A55" s="137">
        <v>33</v>
      </c>
      <c r="B55" s="46">
        <v>0.15326999999999999</v>
      </c>
      <c r="C55" s="48">
        <f t="shared" si="5"/>
        <v>1.5326999999999999E-3</v>
      </c>
      <c r="D55" s="47">
        <f t="shared" si="6"/>
        <v>1.5268707767504507E-3</v>
      </c>
      <c r="E55" s="40">
        <f t="shared" si="7"/>
        <v>2.5388231277261369E-3</v>
      </c>
      <c r="F55" s="26">
        <f t="shared" si="8"/>
        <v>2.3491692899999997E-6</v>
      </c>
      <c r="G55">
        <f t="shared" si="9"/>
        <v>2.5582453568099993E-3</v>
      </c>
    </row>
    <row r="56" spans="1:17">
      <c r="A56" s="137">
        <v>35</v>
      </c>
      <c r="B56" s="46">
        <v>2.6503000000000001</v>
      </c>
      <c r="C56" s="48">
        <f t="shared" si="5"/>
        <v>2.6503000000000002E-2</v>
      </c>
      <c r="D56" s="47">
        <f t="shared" si="6"/>
        <v>2.6402202776940824E-2</v>
      </c>
      <c r="E56" s="40">
        <f t="shared" si="7"/>
        <v>0.85391848155650973</v>
      </c>
      <c r="F56" s="26">
        <f t="shared" si="8"/>
        <v>7.0240900900000016E-4</v>
      </c>
      <c r="G56">
        <f t="shared" si="9"/>
        <v>0.86045103602500028</v>
      </c>
    </row>
    <row r="57" spans="1:17">
      <c r="A57" s="137">
        <v>37</v>
      </c>
      <c r="B57" s="46">
        <v>2.0062000000000002</v>
      </c>
      <c r="C57" s="48">
        <f t="shared" si="5"/>
        <v>2.0062000000000003E-2</v>
      </c>
      <c r="D57" s="47">
        <f t="shared" si="6"/>
        <v>1.9985699434440889E-2</v>
      </c>
      <c r="E57" s="40">
        <f t="shared" si="7"/>
        <v>0.54681718099893706</v>
      </c>
      <c r="F57" s="26">
        <f t="shared" si="8"/>
        <v>4.0248384400000013E-4</v>
      </c>
      <c r="G57">
        <f t="shared" si="9"/>
        <v>0.55100038243600014</v>
      </c>
      <c r="O57" s="131"/>
      <c r="P57" s="131"/>
      <c r="Q57" s="131"/>
    </row>
    <row r="58" spans="1:17">
      <c r="A58" s="137">
        <v>39</v>
      </c>
      <c r="B58" s="46">
        <v>0.13907</v>
      </c>
      <c r="C58" s="48">
        <f t="shared" si="5"/>
        <v>1.3906999999999999E-3</v>
      </c>
      <c r="D58" s="47">
        <f t="shared" si="6"/>
        <v>1.3854108365804474E-3</v>
      </c>
      <c r="E58" s="40">
        <f t="shared" si="7"/>
        <v>2.9193514060802078E-3</v>
      </c>
      <c r="F58" s="26">
        <f t="shared" si="8"/>
        <v>1.9340464899999999E-6</v>
      </c>
      <c r="G58">
        <f t="shared" si="9"/>
        <v>2.9416847112899995E-3</v>
      </c>
    </row>
    <row r="59" spans="1:17">
      <c r="A59" s="137">
        <v>41</v>
      </c>
      <c r="B59" s="46">
        <v>0.21042</v>
      </c>
      <c r="C59" s="48">
        <f t="shared" si="5"/>
        <v>2.1042000000000001E-3</v>
      </c>
      <c r="D59" s="47">
        <f t="shared" si="6"/>
        <v>2.096197226096626E-3</v>
      </c>
      <c r="E59" s="40">
        <f t="shared" si="7"/>
        <v>7.3863859647786134E-3</v>
      </c>
      <c r="F59" s="26">
        <f t="shared" si="8"/>
        <v>4.4276576400000005E-6</v>
      </c>
      <c r="G59">
        <f t="shared" si="9"/>
        <v>7.442892492840001E-3</v>
      </c>
    </row>
    <row r="60" spans="1:17">
      <c r="A60" s="137">
        <v>43</v>
      </c>
      <c r="B60" s="46">
        <v>0.17302000000000001</v>
      </c>
      <c r="C60" s="48">
        <f t="shared" si="5"/>
        <v>1.7302000000000001E-3</v>
      </c>
      <c r="D60" s="47">
        <f t="shared" si="6"/>
        <v>1.7236196371981666E-3</v>
      </c>
      <c r="E60" s="40">
        <f t="shared" si="7"/>
        <v>5.4931287447562722E-3</v>
      </c>
      <c r="F60" s="26">
        <f t="shared" si="8"/>
        <v>2.9935920400000004E-6</v>
      </c>
      <c r="G60">
        <f t="shared" si="9"/>
        <v>5.5351516819600018E-3</v>
      </c>
      <c r="O60" s="131"/>
      <c r="P60" s="131"/>
      <c r="Q60" s="131"/>
    </row>
    <row r="61" spans="1:17">
      <c r="A61" s="137">
        <v>45</v>
      </c>
      <c r="B61" s="46">
        <v>0.12539</v>
      </c>
      <c r="C61" s="48">
        <f t="shared" si="5"/>
        <v>1.2539000000000001E-3</v>
      </c>
      <c r="D61" s="47">
        <f t="shared" si="6"/>
        <v>1.2491311195715993E-3</v>
      </c>
      <c r="E61" s="40">
        <f t="shared" si="7"/>
        <v>3.1596653216114491E-3</v>
      </c>
      <c r="F61" s="26">
        <f t="shared" si="8"/>
        <v>1.5722652100000002E-6</v>
      </c>
      <c r="G61">
        <f t="shared" si="9"/>
        <v>3.1838370502500005E-3</v>
      </c>
    </row>
    <row r="62" spans="1:17">
      <c r="A62" s="137">
        <v>47</v>
      </c>
      <c r="B62" s="46">
        <v>1.4933000000000001</v>
      </c>
      <c r="C62" s="48">
        <f t="shared" si="5"/>
        <v>1.4933E-2</v>
      </c>
      <c r="D62" s="47">
        <f t="shared" si="6"/>
        <v>1.4876206243370837E-2</v>
      </c>
      <c r="E62" s="40">
        <f t="shared" si="7"/>
        <v>0.48885504043942973</v>
      </c>
      <c r="F62" s="26">
        <f t="shared" si="8"/>
        <v>2.2299448900000001E-4</v>
      </c>
      <c r="G62">
        <f t="shared" si="9"/>
        <v>0.49259482620099998</v>
      </c>
    </row>
    <row r="63" spans="1:17">
      <c r="A63" s="137">
        <v>49</v>
      </c>
      <c r="B63" s="46">
        <v>1.1575</v>
      </c>
      <c r="C63" s="48">
        <f t="shared" si="5"/>
        <v>1.1575E-2</v>
      </c>
      <c r="D63" s="47">
        <f t="shared" si="6"/>
        <v>1.1530977517378787E-2</v>
      </c>
      <c r="E63" s="40">
        <f t="shared" si="7"/>
        <v>0.31924522545761447</v>
      </c>
      <c r="F63" s="26">
        <f t="shared" si="8"/>
        <v>1.3398062500000001E-4</v>
      </c>
      <c r="G63">
        <f t="shared" si="9"/>
        <v>0.32168748062499997</v>
      </c>
      <c r="O63" s="131"/>
      <c r="P63" s="131"/>
      <c r="Q63" s="131"/>
    </row>
    <row r="64" spans="1:17">
      <c r="A64" s="137" t="s">
        <v>1469</v>
      </c>
      <c r="B64" s="46"/>
      <c r="C64" s="47">
        <f>SQRT(SUMSQ(C39:C63))</f>
        <v>1.0038177580829435</v>
      </c>
      <c r="D64" s="47" t="s">
        <v>479</v>
      </c>
      <c r="E64" s="40"/>
      <c r="F64" s="26">
        <f>SUM(F39:F63)</f>
        <v>1.0076500914426667</v>
      </c>
      <c r="G64">
        <f>SUM(G39:G63)</f>
        <v>5.4782703441497551</v>
      </c>
    </row>
    <row r="65" spans="1:17">
      <c r="A65" s="137" t="s">
        <v>503</v>
      </c>
      <c r="B65" s="46"/>
      <c r="C65" s="47"/>
      <c r="D65" s="47"/>
      <c r="E65" s="40">
        <f>SUM(E39:E63)</f>
        <v>5.4366792507371668</v>
      </c>
      <c r="F65" s="26">
        <f>G64/F64</f>
        <v>5.4366792507371668</v>
      </c>
    </row>
    <row r="66" spans="1:17">
      <c r="O66" s="131"/>
      <c r="P66" s="131"/>
      <c r="Q66" s="131"/>
    </row>
    <row r="68" spans="1:17">
      <c r="A68" s="136" t="s">
        <v>504</v>
      </c>
    </row>
    <row r="69" spans="1:17">
      <c r="A69" s="137" t="s">
        <v>495</v>
      </c>
      <c r="B69" s="46" t="s">
        <v>498</v>
      </c>
      <c r="C69" s="47" t="s">
        <v>499</v>
      </c>
      <c r="D69" s="47" t="s">
        <v>500</v>
      </c>
      <c r="E69" s="47" t="s">
        <v>1468</v>
      </c>
      <c r="F69" s="132" t="s">
        <v>1194</v>
      </c>
      <c r="G69" s="132" t="s">
        <v>1195</v>
      </c>
      <c r="O69" s="131"/>
      <c r="P69" s="131"/>
      <c r="Q69" s="131"/>
    </row>
    <row r="70" spans="1:17">
      <c r="A70" s="137">
        <v>1</v>
      </c>
      <c r="B70" s="46">
        <v>100</v>
      </c>
      <c r="C70" s="48">
        <f>B70/100</f>
        <v>1</v>
      </c>
      <c r="D70" s="49">
        <f>C70/$C$81</f>
        <v>0.9096172862691918</v>
      </c>
      <c r="E70" s="40">
        <f>POWER(A70*D70,2)</f>
        <v>0.82740360747972885</v>
      </c>
      <c r="F70" s="26">
        <f>POWER(C70,2)</f>
        <v>1</v>
      </c>
      <c r="G70">
        <f>POWER(C70*A70,2)</f>
        <v>1</v>
      </c>
    </row>
    <row r="71" spans="1:17">
      <c r="A71" s="137">
        <v>3</v>
      </c>
      <c r="B71" s="46">
        <v>33</v>
      </c>
      <c r="C71" s="48">
        <f t="shared" ref="C71:C80" si="10">B71/100</f>
        <v>0.33</v>
      </c>
      <c r="D71" s="49">
        <f t="shared" ref="D71:D80" si="11">C71/$C$81</f>
        <v>0.30017370446883329</v>
      </c>
      <c r="E71" s="40">
        <f t="shared" ref="E71:E80" si="12">POWER(A71*D71,2)</f>
        <v>0.81093827569088217</v>
      </c>
      <c r="F71" s="26">
        <f t="shared" ref="F71:F80" si="13">POWER(C71,2)</f>
        <v>0.10890000000000001</v>
      </c>
      <c r="G71">
        <f>POWER(C71*A71,2)</f>
        <v>0.98009999999999997</v>
      </c>
      <c r="H71" t="s">
        <v>479</v>
      </c>
    </row>
    <row r="72" spans="1:17">
      <c r="A72" s="137">
        <v>5</v>
      </c>
      <c r="B72" s="46">
        <v>20</v>
      </c>
      <c r="C72" s="48">
        <f t="shared" si="10"/>
        <v>0.2</v>
      </c>
      <c r="D72" s="49">
        <f t="shared" si="11"/>
        <v>0.18192345725383838</v>
      </c>
      <c r="E72" s="40">
        <f t="shared" si="12"/>
        <v>0.82740360747972908</v>
      </c>
      <c r="F72" s="26">
        <f t="shared" si="13"/>
        <v>4.0000000000000008E-2</v>
      </c>
      <c r="G72">
        <f t="shared" ref="G72:G80" si="14">POWER(C72*A72,2)</f>
        <v>1</v>
      </c>
      <c r="O72" s="131"/>
      <c r="P72" s="131"/>
      <c r="Q72" s="131"/>
    </row>
    <row r="73" spans="1:17">
      <c r="A73" s="137">
        <v>7</v>
      </c>
      <c r="B73" s="46">
        <v>14</v>
      </c>
      <c r="C73" s="48">
        <f t="shared" si="10"/>
        <v>0.14000000000000001</v>
      </c>
      <c r="D73" s="49">
        <f t="shared" si="11"/>
        <v>0.12734642007768687</v>
      </c>
      <c r="E73" s="40">
        <f t="shared" si="12"/>
        <v>0.79463842462353196</v>
      </c>
      <c r="F73" s="26">
        <f t="shared" si="13"/>
        <v>1.9600000000000003E-2</v>
      </c>
      <c r="G73">
        <f t="shared" si="14"/>
        <v>0.96040000000000014</v>
      </c>
    </row>
    <row r="74" spans="1:17">
      <c r="A74" s="137">
        <v>9</v>
      </c>
      <c r="B74" s="46">
        <v>11</v>
      </c>
      <c r="C74" s="48">
        <f t="shared" si="10"/>
        <v>0.11</v>
      </c>
      <c r="D74" s="49">
        <f t="shared" si="11"/>
        <v>0.10005790148961111</v>
      </c>
      <c r="E74" s="40">
        <f t="shared" si="12"/>
        <v>0.81093827569088239</v>
      </c>
      <c r="F74" s="26">
        <f t="shared" si="13"/>
        <v>1.21E-2</v>
      </c>
      <c r="G74">
        <f t="shared" si="14"/>
        <v>0.98009999999999997</v>
      </c>
    </row>
    <row r="75" spans="1:17">
      <c r="A75" s="137">
        <v>11</v>
      </c>
      <c r="B75" s="26">
        <v>9</v>
      </c>
      <c r="C75" s="48">
        <f t="shared" si="10"/>
        <v>0.09</v>
      </c>
      <c r="D75" s="49">
        <f t="shared" si="11"/>
        <v>8.1865555764227257E-2</v>
      </c>
      <c r="E75" s="40">
        <f t="shared" si="12"/>
        <v>0.81093827569088217</v>
      </c>
      <c r="F75" s="26">
        <f t="shared" si="13"/>
        <v>8.0999999999999996E-3</v>
      </c>
      <c r="G75">
        <f t="shared" si="14"/>
        <v>0.98009999999999997</v>
      </c>
      <c r="O75" s="131"/>
      <c r="P75" s="131"/>
      <c r="Q75" s="131"/>
    </row>
    <row r="76" spans="1:17">
      <c r="A76" s="137">
        <v>13</v>
      </c>
      <c r="B76" s="46">
        <v>8</v>
      </c>
      <c r="C76" s="48">
        <f t="shared" si="10"/>
        <v>0.08</v>
      </c>
      <c r="D76" s="49">
        <f t="shared" si="11"/>
        <v>7.276938290153534E-2</v>
      </c>
      <c r="E76" s="40">
        <f t="shared" si="12"/>
        <v>0.89491974185007461</v>
      </c>
      <c r="F76" s="26">
        <f t="shared" si="13"/>
        <v>6.4000000000000003E-3</v>
      </c>
      <c r="G76">
        <f t="shared" si="14"/>
        <v>1.0816000000000001</v>
      </c>
    </row>
    <row r="77" spans="1:17">
      <c r="A77" s="137">
        <v>15</v>
      </c>
      <c r="B77" s="46">
        <v>7</v>
      </c>
      <c r="C77" s="48">
        <f t="shared" si="10"/>
        <v>7.0000000000000007E-2</v>
      </c>
      <c r="D77" s="49">
        <f t="shared" si="11"/>
        <v>6.3673210038843436E-2</v>
      </c>
      <c r="E77" s="40">
        <f t="shared" si="12"/>
        <v>0.91221247724640142</v>
      </c>
      <c r="F77" s="26">
        <f t="shared" si="13"/>
        <v>4.9000000000000007E-3</v>
      </c>
      <c r="G77">
        <f t="shared" si="14"/>
        <v>1.1025</v>
      </c>
    </row>
    <row r="78" spans="1:17">
      <c r="A78" s="137">
        <v>17</v>
      </c>
      <c r="B78" s="46">
        <v>6</v>
      </c>
      <c r="C78" s="48">
        <f t="shared" si="10"/>
        <v>0.06</v>
      </c>
      <c r="D78" s="49">
        <f t="shared" si="11"/>
        <v>5.4577037176151505E-2</v>
      </c>
      <c r="E78" s="40">
        <f t="shared" si="12"/>
        <v>0.86083071322190974</v>
      </c>
      <c r="F78" s="26">
        <f t="shared" si="13"/>
        <v>3.5999999999999999E-3</v>
      </c>
      <c r="G78">
        <f t="shared" si="14"/>
        <v>1.0404</v>
      </c>
      <c r="O78" s="131"/>
      <c r="P78" s="131"/>
      <c r="Q78" s="131"/>
    </row>
    <row r="79" spans="1:17">
      <c r="A79" s="137">
        <v>19</v>
      </c>
      <c r="B79" s="46">
        <v>5</v>
      </c>
      <c r="C79" s="48">
        <f t="shared" si="10"/>
        <v>0.05</v>
      </c>
      <c r="D79" s="49">
        <f t="shared" si="11"/>
        <v>4.5480864313459594E-2</v>
      </c>
      <c r="E79" s="40">
        <f t="shared" si="12"/>
        <v>0.74673175575045536</v>
      </c>
      <c r="F79" s="26">
        <f t="shared" si="13"/>
        <v>2.5000000000000005E-3</v>
      </c>
      <c r="G79">
        <f t="shared" si="14"/>
        <v>0.90250000000000008</v>
      </c>
    </row>
    <row r="80" spans="1:17">
      <c r="A80" s="137">
        <v>21</v>
      </c>
      <c r="B80" s="46">
        <v>5</v>
      </c>
      <c r="C80" s="48">
        <f t="shared" si="10"/>
        <v>0.05</v>
      </c>
      <c r="D80" s="49">
        <f t="shared" si="11"/>
        <v>4.5480864313459594E-2</v>
      </c>
      <c r="E80" s="40">
        <f t="shared" si="12"/>
        <v>0.9122124772464012</v>
      </c>
      <c r="F80" s="26">
        <f t="shared" si="13"/>
        <v>2.5000000000000005E-3</v>
      </c>
      <c r="G80">
        <f t="shared" si="14"/>
        <v>1.1025</v>
      </c>
    </row>
    <row r="81" spans="1:17">
      <c r="A81" s="137" t="s">
        <v>1469</v>
      </c>
      <c r="B81" s="46"/>
      <c r="C81" s="47">
        <f>SQRT(SUMSQ(C70:C80))</f>
        <v>1.0993634521849449</v>
      </c>
      <c r="D81" s="47" t="s">
        <v>479</v>
      </c>
      <c r="E81" s="40"/>
      <c r="F81" s="26">
        <f>SUM(F70:F80)</f>
        <v>1.2085999999999999</v>
      </c>
      <c r="G81">
        <f>SUM(G70:G80)</f>
        <v>11.130200000000002</v>
      </c>
      <c r="O81" s="131"/>
      <c r="P81" s="131"/>
      <c r="Q81" s="131"/>
    </row>
    <row r="82" spans="1:17">
      <c r="A82" s="137" t="s">
        <v>503</v>
      </c>
      <c r="B82" s="46"/>
      <c r="C82" s="47"/>
      <c r="D82" s="47"/>
      <c r="E82" s="40">
        <f>SUM(E70:E80)</f>
        <v>9.2091676319708782</v>
      </c>
      <c r="F82" s="26">
        <f>G81/F81</f>
        <v>9.2091676319708782</v>
      </c>
    </row>
    <row r="84" spans="1:17">
      <c r="O84" s="131"/>
      <c r="P84" s="131"/>
      <c r="Q84" s="131"/>
    </row>
    <row r="85" spans="1:17">
      <c r="C85" s="26" t="s">
        <v>479</v>
      </c>
    </row>
    <row r="86" spans="1:17">
      <c r="C86" s="26" t="s">
        <v>479</v>
      </c>
    </row>
    <row r="87" spans="1:17">
      <c r="A87" s="136" t="s">
        <v>1196</v>
      </c>
      <c r="O87" s="131"/>
      <c r="P87" s="131"/>
      <c r="Q87" s="131"/>
    </row>
    <row r="90" spans="1:17">
      <c r="O90" s="131"/>
      <c r="P90" s="131"/>
      <c r="Q90" s="131"/>
    </row>
    <row r="93" spans="1:17">
      <c r="O93" s="131"/>
      <c r="P93" s="131"/>
      <c r="Q93" s="131"/>
    </row>
    <row r="95" spans="1:17">
      <c r="J95" t="s">
        <v>1470</v>
      </c>
    </row>
    <row r="96" spans="1:17">
      <c r="O96" s="131"/>
      <c r="P96" s="131"/>
      <c r="Q96" s="131"/>
    </row>
    <row r="98" spans="1:17">
      <c r="A98" s="138" t="s">
        <v>982</v>
      </c>
      <c r="B98" s="26" t="s">
        <v>645</v>
      </c>
      <c r="C98" s="26" t="s">
        <v>263</v>
      </c>
      <c r="D98" s="26" t="s">
        <v>264</v>
      </c>
      <c r="F98" s="26" t="str">
        <f>LEFT(B100,5)</f>
        <v>37.38</v>
      </c>
    </row>
    <row r="99" spans="1:17">
      <c r="A99" s="138" t="s">
        <v>608</v>
      </c>
      <c r="B99" s="131">
        <v>1.5056</v>
      </c>
      <c r="C99" s="131">
        <v>1.5056</v>
      </c>
      <c r="D99" s="131">
        <v>1.5056</v>
      </c>
      <c r="O99" s="131"/>
      <c r="P99" s="131"/>
      <c r="Q99" s="131"/>
    </row>
    <row r="100" spans="1:17">
      <c r="A100" s="138" t="s">
        <v>983</v>
      </c>
      <c r="B100" s="26" t="s">
        <v>1197</v>
      </c>
      <c r="C100" s="26" t="s">
        <v>1197</v>
      </c>
      <c r="D100" s="26" t="s">
        <v>1197</v>
      </c>
      <c r="E100" s="26" t="s">
        <v>1464</v>
      </c>
      <c r="F100" s="26" t="s">
        <v>496</v>
      </c>
      <c r="G100" s="26" t="s">
        <v>1194</v>
      </c>
      <c r="H100" s="26" t="s">
        <v>1465</v>
      </c>
    </row>
    <row r="101" spans="1:17">
      <c r="A101" s="138" t="s">
        <v>984</v>
      </c>
      <c r="B101" s="131">
        <v>1.026</v>
      </c>
      <c r="C101" s="131">
        <v>1.0709</v>
      </c>
      <c r="D101" s="131">
        <v>0.98009999999999997</v>
      </c>
      <c r="E101" s="26" t="str">
        <f>LEFT(A101,2)</f>
        <v>1.</v>
      </c>
      <c r="F101" s="26">
        <f>VALUE(B101)</f>
        <v>1.026</v>
      </c>
      <c r="G101">
        <f>POWER(F101,2)</f>
        <v>1.0526759999999999</v>
      </c>
      <c r="H101">
        <f>POWER(E101*F101,2)</f>
        <v>1.0526759999999999</v>
      </c>
    </row>
    <row r="102" spans="1:17">
      <c r="A102" s="138" t="s">
        <v>1198</v>
      </c>
      <c r="B102" s="26" t="s">
        <v>1199</v>
      </c>
      <c r="C102" s="26" t="s">
        <v>1200</v>
      </c>
      <c r="D102" s="26" t="s">
        <v>1201</v>
      </c>
      <c r="E102" s="26" t="s">
        <v>479</v>
      </c>
      <c r="F102" s="26" t="str">
        <f>LEFT(B102,5)</f>
        <v>38.35</v>
      </c>
      <c r="O102" s="131"/>
      <c r="P102" s="131"/>
      <c r="Q102" s="131"/>
    </row>
    <row r="103" spans="1:17">
      <c r="A103" s="138" t="s">
        <v>1202</v>
      </c>
      <c r="B103" s="26" t="s">
        <v>1203</v>
      </c>
      <c r="C103" s="26" t="s">
        <v>1204</v>
      </c>
      <c r="D103" s="26" t="s">
        <v>1205</v>
      </c>
      <c r="E103" s="26" t="s">
        <v>479</v>
      </c>
    </row>
    <row r="104" spans="1:17">
      <c r="A104" s="138" t="s">
        <v>985</v>
      </c>
      <c r="B104" s="131">
        <v>5.45E-2</v>
      </c>
      <c r="C104" s="131">
        <v>6.4699999999999994E-2</v>
      </c>
      <c r="D104" s="131">
        <v>4.0000000000000001E-3</v>
      </c>
      <c r="E104" s="26" t="str">
        <f>LEFT(A104,2)</f>
        <v>2.</v>
      </c>
      <c r="F104" s="26">
        <f>VALUE(B104)</f>
        <v>5.45E-2</v>
      </c>
      <c r="G104">
        <f>POWER(F104,2)</f>
        <v>2.9702499999999998E-3</v>
      </c>
      <c r="H104">
        <f>POWER(E104*F104,2)</f>
        <v>1.1880999999999999E-2</v>
      </c>
    </row>
    <row r="105" spans="1:17">
      <c r="A105" s="138" t="s">
        <v>1206</v>
      </c>
      <c r="B105" s="26" t="s">
        <v>1207</v>
      </c>
      <c r="C105" s="26" t="s">
        <v>1208</v>
      </c>
      <c r="D105" s="26" t="s">
        <v>990</v>
      </c>
      <c r="E105" s="26" t="s">
        <v>479</v>
      </c>
      <c r="F105" s="26" t="str">
        <f>LEFT(B105,5)</f>
        <v xml:space="preserve">2.04 </v>
      </c>
      <c r="O105" s="131"/>
      <c r="P105" s="131"/>
      <c r="Q105" s="131"/>
    </row>
    <row r="106" spans="1:17">
      <c r="A106" s="138" t="s">
        <v>1209</v>
      </c>
      <c r="B106" s="26" t="s">
        <v>1039</v>
      </c>
      <c r="C106" s="26" t="s">
        <v>1210</v>
      </c>
      <c r="D106" s="26" t="s">
        <v>1211</v>
      </c>
      <c r="E106" s="26" t="s">
        <v>479</v>
      </c>
    </row>
    <row r="107" spans="1:17">
      <c r="A107" s="138" t="s">
        <v>987</v>
      </c>
      <c r="B107" s="131">
        <v>0.9153</v>
      </c>
      <c r="C107" s="131">
        <v>0.95909999999999995</v>
      </c>
      <c r="D107" s="131">
        <v>0.87849999999999995</v>
      </c>
      <c r="E107" s="26" t="str">
        <f>LEFT(A107,2)</f>
        <v>3.</v>
      </c>
      <c r="F107" s="26">
        <f>VALUE(B107)</f>
        <v>0.9153</v>
      </c>
      <c r="G107">
        <f>POWER(F107,2)</f>
        <v>0.83777409000000003</v>
      </c>
      <c r="H107">
        <f>POWER(E107*F107,2)</f>
        <v>7.5399668099999992</v>
      </c>
    </row>
    <row r="108" spans="1:17">
      <c r="A108" s="138" t="s">
        <v>1212</v>
      </c>
      <c r="B108" s="26" t="s">
        <v>1213</v>
      </c>
      <c r="C108" s="26" t="s">
        <v>1214</v>
      </c>
      <c r="D108" s="26" t="s">
        <v>1215</v>
      </c>
      <c r="E108" s="26" t="s">
        <v>479</v>
      </c>
      <c r="F108" s="26" t="str">
        <f>LEFT(B108,5)</f>
        <v>34.21</v>
      </c>
      <c r="O108" s="131"/>
      <c r="P108" s="131"/>
      <c r="Q108" s="131"/>
    </row>
    <row r="109" spans="1:17">
      <c r="A109" s="138" t="s">
        <v>1216</v>
      </c>
      <c r="B109" s="26" t="s">
        <v>1217</v>
      </c>
      <c r="C109" s="26" t="s">
        <v>1218</v>
      </c>
      <c r="D109" s="26" t="s">
        <v>1219</v>
      </c>
      <c r="E109" s="26" t="s">
        <v>479</v>
      </c>
    </row>
    <row r="110" spans="1:17">
      <c r="A110" s="138" t="s">
        <v>988</v>
      </c>
      <c r="B110" s="131">
        <v>4.4299999999999999E-2</v>
      </c>
      <c r="C110" s="131">
        <v>6.5799999999999997E-2</v>
      </c>
      <c r="D110" s="131">
        <v>5.0000000000000001E-4</v>
      </c>
      <c r="E110" s="26" t="str">
        <f>LEFT(A110,2)</f>
        <v>4.</v>
      </c>
      <c r="F110" s="26">
        <f>VALUE(B110)</f>
        <v>4.4299999999999999E-2</v>
      </c>
      <c r="G110">
        <f>POWER(F110,2)</f>
        <v>1.9624899999999999E-3</v>
      </c>
      <c r="H110">
        <f>POWER(E110*F110,2)</f>
        <v>3.1399839999999998E-2</v>
      </c>
    </row>
    <row r="111" spans="1:17">
      <c r="A111" s="138" t="s">
        <v>989</v>
      </c>
      <c r="B111" s="26" t="s">
        <v>1220</v>
      </c>
      <c r="C111" s="26" t="s">
        <v>1221</v>
      </c>
      <c r="D111" s="26" t="s">
        <v>1049</v>
      </c>
      <c r="E111" s="26" t="s">
        <v>479</v>
      </c>
      <c r="F111" s="26" t="str">
        <f>LEFT(B111,5)</f>
        <v xml:space="preserve">1.66 </v>
      </c>
      <c r="O111" s="131"/>
      <c r="P111" s="131"/>
      <c r="Q111" s="131"/>
    </row>
    <row r="112" spans="1:17">
      <c r="A112" s="138" t="s">
        <v>993</v>
      </c>
      <c r="B112" s="26" t="s">
        <v>1222</v>
      </c>
      <c r="C112" s="26" t="s">
        <v>1223</v>
      </c>
      <c r="D112" s="26" t="s">
        <v>1224</v>
      </c>
      <c r="E112" s="26" t="s">
        <v>479</v>
      </c>
    </row>
    <row r="113" spans="1:17">
      <c r="A113" s="138" t="s">
        <v>994</v>
      </c>
      <c r="B113" s="131">
        <v>0.80449999999999999</v>
      </c>
      <c r="C113" s="131">
        <v>0.83819999999999995</v>
      </c>
      <c r="D113" s="131">
        <v>0.77849999999999997</v>
      </c>
      <c r="E113" s="26" t="str">
        <f>LEFT(A113,2)</f>
        <v>5.</v>
      </c>
      <c r="F113" s="26">
        <f>VALUE(B113)</f>
        <v>0.80449999999999999</v>
      </c>
      <c r="G113">
        <f>POWER(F113,2)</f>
        <v>0.64722024999999994</v>
      </c>
      <c r="H113">
        <f>POWER(E113*F113,2)</f>
        <v>16.180506250000001</v>
      </c>
    </row>
    <row r="114" spans="1:17">
      <c r="A114" s="138" t="s">
        <v>995</v>
      </c>
      <c r="B114" s="26" t="s">
        <v>1225</v>
      </c>
      <c r="C114" s="26" t="s">
        <v>1226</v>
      </c>
      <c r="D114" s="26" t="s">
        <v>1227</v>
      </c>
      <c r="E114" s="26" t="s">
        <v>479</v>
      </c>
      <c r="F114" s="26" t="str">
        <f>LEFT(B114,5)</f>
        <v>30.07</v>
      </c>
      <c r="O114" s="131"/>
      <c r="P114" s="131"/>
      <c r="Q114" s="131"/>
    </row>
    <row r="115" spans="1:17">
      <c r="A115" s="138" t="s">
        <v>996</v>
      </c>
      <c r="B115" s="26" t="s">
        <v>1228</v>
      </c>
      <c r="C115" s="26" t="s">
        <v>1229</v>
      </c>
      <c r="D115" s="26" t="s">
        <v>1230</v>
      </c>
      <c r="E115" s="26" t="s">
        <v>479</v>
      </c>
    </row>
    <row r="116" spans="1:17">
      <c r="A116" s="138" t="s">
        <v>997</v>
      </c>
      <c r="B116" s="131">
        <v>3.5700000000000003E-2</v>
      </c>
      <c r="C116" s="131">
        <v>5.3499999999999999E-2</v>
      </c>
      <c r="D116" s="131">
        <v>5.0000000000000001E-4</v>
      </c>
      <c r="E116" s="26" t="str">
        <f>LEFT(A116,2)</f>
        <v>6.</v>
      </c>
      <c r="F116" s="26">
        <f>VALUE(B116)</f>
        <v>3.5700000000000003E-2</v>
      </c>
      <c r="G116">
        <f>POWER(F116,2)</f>
        <v>1.2744900000000001E-3</v>
      </c>
      <c r="H116">
        <f>POWER(E116*F116,2)</f>
        <v>4.5881640000000001E-2</v>
      </c>
    </row>
    <row r="117" spans="1:17">
      <c r="A117" s="138" t="s">
        <v>998</v>
      </c>
      <c r="B117" s="26" t="s">
        <v>1231</v>
      </c>
      <c r="C117" s="26" t="s">
        <v>1232</v>
      </c>
      <c r="D117" s="26" t="s">
        <v>1049</v>
      </c>
      <c r="E117" s="26" t="s">
        <v>479</v>
      </c>
      <c r="F117" s="26" t="str">
        <f>LEFT(B117,5)</f>
        <v xml:space="preserve">1.33 </v>
      </c>
      <c r="O117" s="131"/>
      <c r="P117" s="131"/>
      <c r="Q117" s="131"/>
    </row>
    <row r="118" spans="1:17">
      <c r="A118" s="138" t="s">
        <v>1000</v>
      </c>
      <c r="B118" s="26" t="s">
        <v>1233</v>
      </c>
      <c r="C118" s="26" t="s">
        <v>1234</v>
      </c>
      <c r="D118" s="26" t="s">
        <v>1235</v>
      </c>
      <c r="E118" s="26" t="s">
        <v>479</v>
      </c>
    </row>
    <row r="119" spans="1:17">
      <c r="A119" s="138" t="s">
        <v>1001</v>
      </c>
      <c r="B119" s="131">
        <v>0.66320000000000001</v>
      </c>
      <c r="C119" s="131">
        <v>0.67749999999999999</v>
      </c>
      <c r="D119" s="131">
        <v>0.65200000000000002</v>
      </c>
      <c r="E119" s="26" t="str">
        <f>LEFT(A119,2)</f>
        <v>7.</v>
      </c>
      <c r="F119" s="26">
        <f>VALUE(B119)</f>
        <v>0.66320000000000001</v>
      </c>
      <c r="G119">
        <f>POWER(F119,2)</f>
        <v>0.43983424000000004</v>
      </c>
      <c r="H119">
        <f>POWER(E119*F119,2)</f>
        <v>21.551877760000004</v>
      </c>
    </row>
    <row r="120" spans="1:17">
      <c r="A120" s="138" t="s">
        <v>1002</v>
      </c>
      <c r="B120" s="26" t="s">
        <v>1236</v>
      </c>
      <c r="C120" s="26" t="s">
        <v>1237</v>
      </c>
      <c r="D120" s="26" t="s">
        <v>1238</v>
      </c>
      <c r="E120" s="26" t="s">
        <v>479</v>
      </c>
      <c r="F120" s="26" t="str">
        <f>LEFT(B120,5)</f>
        <v>24.79</v>
      </c>
      <c r="O120" s="131"/>
      <c r="P120" s="131"/>
      <c r="Q120" s="131"/>
    </row>
    <row r="121" spans="1:17">
      <c r="A121" s="138" t="s">
        <v>1003</v>
      </c>
      <c r="B121" s="26" t="s">
        <v>1239</v>
      </c>
      <c r="C121" s="26" t="s">
        <v>1240</v>
      </c>
      <c r="D121" s="26" t="s">
        <v>1241</v>
      </c>
      <c r="E121" s="26" t="s">
        <v>479</v>
      </c>
    </row>
    <row r="122" spans="1:17">
      <c r="A122" s="138" t="s">
        <v>1004</v>
      </c>
      <c r="B122" s="131">
        <v>2.4400000000000002E-2</v>
      </c>
      <c r="C122" s="131">
        <v>4.2299999999999997E-2</v>
      </c>
      <c r="D122" s="131">
        <v>3.5000000000000001E-3</v>
      </c>
      <c r="E122" s="26" t="str">
        <f>LEFT(A122,2)</f>
        <v>8.</v>
      </c>
      <c r="F122" s="26">
        <f>VALUE(B122)</f>
        <v>2.4400000000000002E-2</v>
      </c>
      <c r="G122">
        <f>POWER(F122,2)</f>
        <v>5.9536000000000007E-4</v>
      </c>
      <c r="H122">
        <f>POWER(E122*F122,2)</f>
        <v>3.8103040000000005E-2</v>
      </c>
    </row>
    <row r="123" spans="1:17">
      <c r="A123" s="138" t="s">
        <v>1005</v>
      </c>
      <c r="B123" s="26" t="s">
        <v>1242</v>
      </c>
      <c r="C123" s="26" t="s">
        <v>1243</v>
      </c>
      <c r="D123" s="26" t="s">
        <v>1006</v>
      </c>
      <c r="E123" s="26" t="s">
        <v>479</v>
      </c>
      <c r="F123" s="26" t="str">
        <f>LEFT(B123,5)</f>
        <v xml:space="preserve">0.91 </v>
      </c>
      <c r="O123" s="131"/>
      <c r="P123" s="131"/>
      <c r="Q123" s="131"/>
    </row>
    <row r="124" spans="1:17">
      <c r="A124" s="138" t="s">
        <v>1008</v>
      </c>
      <c r="B124" s="26" t="s">
        <v>1244</v>
      </c>
      <c r="C124" s="26" t="s">
        <v>1245</v>
      </c>
      <c r="D124" s="26" t="s">
        <v>1246</v>
      </c>
      <c r="E124" s="26" t="s">
        <v>479</v>
      </c>
    </row>
    <row r="125" spans="1:17">
      <c r="A125" s="138" t="s">
        <v>1009</v>
      </c>
      <c r="B125" s="131">
        <v>0.48770000000000002</v>
      </c>
      <c r="C125" s="131">
        <v>0.48620000000000002</v>
      </c>
      <c r="D125" s="131">
        <v>0.49030000000000001</v>
      </c>
      <c r="E125" s="26" t="str">
        <f>LEFT(A125,2)</f>
        <v>9.</v>
      </c>
      <c r="F125" s="26">
        <f>VALUE(B125)</f>
        <v>0.48770000000000002</v>
      </c>
      <c r="G125">
        <f>POWER(F125,2)</f>
        <v>0.23785129000000002</v>
      </c>
      <c r="H125">
        <f>POWER(E125*F125,2)</f>
        <v>19.265954490000002</v>
      </c>
    </row>
    <row r="126" spans="1:17">
      <c r="A126" s="138" t="s">
        <v>1010</v>
      </c>
      <c r="B126" s="26" t="s">
        <v>1247</v>
      </c>
      <c r="C126" s="26" t="s">
        <v>1248</v>
      </c>
      <c r="D126" s="26" t="s">
        <v>1249</v>
      </c>
      <c r="E126" s="26" t="s">
        <v>479</v>
      </c>
      <c r="F126" s="26" t="str">
        <f>LEFT(B126,5)</f>
        <v>18.23</v>
      </c>
      <c r="O126" s="131"/>
      <c r="P126" s="131"/>
      <c r="Q126" s="131"/>
    </row>
    <row r="127" spans="1:17">
      <c r="A127" s="138" t="s">
        <v>1011</v>
      </c>
      <c r="B127" s="26" t="s">
        <v>1250</v>
      </c>
      <c r="C127" s="26" t="s">
        <v>1251</v>
      </c>
      <c r="D127" s="26" t="s">
        <v>1252</v>
      </c>
      <c r="E127" s="26" t="s">
        <v>479</v>
      </c>
    </row>
    <row r="128" spans="1:17">
      <c r="A128" s="138" t="s">
        <v>1012</v>
      </c>
      <c r="B128" s="131">
        <v>1.8800000000000001E-2</v>
      </c>
      <c r="C128" s="131">
        <v>3.4599999999999999E-2</v>
      </c>
      <c r="D128" s="131">
        <v>2.5000000000000001E-3</v>
      </c>
      <c r="E128" s="26" t="str">
        <f>LEFT(A128,2)</f>
        <v>10</v>
      </c>
      <c r="F128" s="26">
        <f>VALUE(B128)</f>
        <v>1.8800000000000001E-2</v>
      </c>
      <c r="G128">
        <f>POWER(F128,2)</f>
        <v>3.5344E-4</v>
      </c>
      <c r="H128">
        <f>POWER(E128*F128,2)</f>
        <v>3.5344E-2</v>
      </c>
      <c r="O128"/>
      <c r="P128"/>
      <c r="Q128"/>
    </row>
    <row r="129" spans="1:17">
      <c r="A129" s="138" t="s">
        <v>1013</v>
      </c>
      <c r="B129" s="26" t="s">
        <v>1253</v>
      </c>
      <c r="C129" s="26" t="s">
        <v>1254</v>
      </c>
      <c r="D129" s="26" t="s">
        <v>1255</v>
      </c>
      <c r="E129" s="26" t="s">
        <v>479</v>
      </c>
      <c r="F129" s="26" t="str">
        <f>LEFT(B129,5)</f>
        <v xml:space="preserve">0.70 </v>
      </c>
      <c r="O129"/>
      <c r="P129"/>
      <c r="Q129"/>
    </row>
    <row r="130" spans="1:17">
      <c r="A130" s="138" t="s">
        <v>1015</v>
      </c>
      <c r="B130" s="26" t="s">
        <v>1256</v>
      </c>
      <c r="C130" s="26" t="s">
        <v>1257</v>
      </c>
      <c r="D130" s="26" t="s">
        <v>1258</v>
      </c>
      <c r="E130" s="26" t="s">
        <v>479</v>
      </c>
      <c r="O130"/>
      <c r="P130"/>
      <c r="Q130"/>
    </row>
    <row r="131" spans="1:17">
      <c r="A131" s="138" t="s">
        <v>1016</v>
      </c>
      <c r="B131" s="131">
        <v>0.31069999999999998</v>
      </c>
      <c r="C131" s="131">
        <v>0.29480000000000001</v>
      </c>
      <c r="D131" s="131">
        <v>0.32090000000000002</v>
      </c>
      <c r="E131" s="26" t="str">
        <f>LEFT(A131,2)</f>
        <v>11</v>
      </c>
      <c r="F131" s="26">
        <f>VALUE(B131)</f>
        <v>0.31069999999999998</v>
      </c>
      <c r="G131">
        <f>POWER(F131,2)</f>
        <v>9.6534489999999987E-2</v>
      </c>
      <c r="H131">
        <f>POWER(E131*F131,2)</f>
        <v>11.68067329</v>
      </c>
      <c r="O131"/>
      <c r="P131"/>
      <c r="Q131"/>
    </row>
    <row r="132" spans="1:17">
      <c r="A132" s="138" t="s">
        <v>1017</v>
      </c>
      <c r="B132" s="26" t="s">
        <v>1259</v>
      </c>
      <c r="C132" s="26" t="s">
        <v>1260</v>
      </c>
      <c r="D132" s="26" t="s">
        <v>1261</v>
      </c>
      <c r="E132" s="26" t="s">
        <v>479</v>
      </c>
      <c r="F132" s="26" t="str">
        <f>LEFT(B132,5)</f>
        <v>11.61</v>
      </c>
      <c r="O132"/>
      <c r="P132"/>
      <c r="Q132"/>
    </row>
    <row r="133" spans="1:17">
      <c r="A133" s="138" t="s">
        <v>1018</v>
      </c>
      <c r="B133" s="26" t="s">
        <v>1262</v>
      </c>
      <c r="C133" s="26" t="s">
        <v>1263</v>
      </c>
      <c r="D133" s="26" t="s">
        <v>1264</v>
      </c>
      <c r="E133" s="26" t="s">
        <v>479</v>
      </c>
      <c r="O133"/>
      <c r="P133"/>
      <c r="Q133"/>
    </row>
    <row r="134" spans="1:17">
      <c r="A134" s="138" t="s">
        <v>1019</v>
      </c>
      <c r="B134" s="131">
        <v>1.5800000000000002E-2</v>
      </c>
      <c r="C134" s="131">
        <v>3.1099999999999999E-2</v>
      </c>
      <c r="D134" s="131">
        <v>4.0000000000000001E-3</v>
      </c>
      <c r="E134" s="26" t="str">
        <f>LEFT(A134,2)</f>
        <v>12</v>
      </c>
      <c r="F134" s="26">
        <f>VALUE(B134)</f>
        <v>1.5800000000000002E-2</v>
      </c>
      <c r="G134">
        <f>POWER(F134,2)</f>
        <v>2.4964000000000003E-4</v>
      </c>
      <c r="H134">
        <f>POWER(E134*F134,2)</f>
        <v>3.5948160000000007E-2</v>
      </c>
      <c r="O134"/>
      <c r="P134"/>
      <c r="Q134"/>
    </row>
    <row r="135" spans="1:17">
      <c r="A135" s="138" t="s">
        <v>1020</v>
      </c>
      <c r="B135" s="26" t="s">
        <v>1069</v>
      </c>
      <c r="C135" s="26" t="s">
        <v>1265</v>
      </c>
      <c r="D135" s="26" t="s">
        <v>990</v>
      </c>
      <c r="E135" s="26" t="s">
        <v>479</v>
      </c>
      <c r="F135" s="26" t="str">
        <f>LEFT(B135,5)</f>
        <v xml:space="preserve">0.59 </v>
      </c>
      <c r="O135"/>
      <c r="P135"/>
      <c r="Q135"/>
    </row>
    <row r="136" spans="1:17">
      <c r="A136" s="138" t="s">
        <v>1021</v>
      </c>
      <c r="B136" s="26" t="s">
        <v>1266</v>
      </c>
      <c r="C136" s="26" t="s">
        <v>1267</v>
      </c>
      <c r="D136" s="26" t="s">
        <v>1268</v>
      </c>
      <c r="E136" s="26" t="s">
        <v>479</v>
      </c>
      <c r="O136"/>
      <c r="P136"/>
      <c r="Q136"/>
    </row>
    <row r="137" spans="1:17">
      <c r="A137" s="138" t="s">
        <v>1022</v>
      </c>
      <c r="B137" s="131">
        <v>0.1663</v>
      </c>
      <c r="C137" s="131">
        <v>0.1489</v>
      </c>
      <c r="D137" s="131">
        <v>0.18260000000000001</v>
      </c>
      <c r="E137" s="26" t="str">
        <f>LEFT(A137,2)</f>
        <v>13</v>
      </c>
      <c r="F137" s="26">
        <f>VALUE(B137)</f>
        <v>0.1663</v>
      </c>
      <c r="G137">
        <f>POWER(F137,2)</f>
        <v>2.765569E-2</v>
      </c>
      <c r="H137">
        <f>POWER(E137*F137,2)</f>
        <v>4.6738116100000004</v>
      </c>
      <c r="O137" s="133"/>
      <c r="P137" s="133"/>
      <c r="Q137" s="133"/>
    </row>
    <row r="138" spans="1:17">
      <c r="A138" s="138" t="s">
        <v>1023</v>
      </c>
      <c r="B138" s="26" t="s">
        <v>1269</v>
      </c>
      <c r="C138" s="26" t="s">
        <v>1270</v>
      </c>
      <c r="D138" s="26" t="s">
        <v>1271</v>
      </c>
      <c r="E138" s="26" t="s">
        <v>479</v>
      </c>
      <c r="F138" s="26" t="str">
        <f>LEFT(B138,5)</f>
        <v xml:space="preserve">6.22 </v>
      </c>
      <c r="O138" s="133"/>
      <c r="P138" s="133"/>
      <c r="Q138" s="133"/>
    </row>
    <row r="139" spans="1:17">
      <c r="A139" s="138" t="s">
        <v>1024</v>
      </c>
      <c r="B139" s="26" t="s">
        <v>1272</v>
      </c>
      <c r="C139" s="26" t="s">
        <v>1273</v>
      </c>
      <c r="D139" s="26" t="s">
        <v>1274</v>
      </c>
      <c r="E139" s="26" t="s">
        <v>479</v>
      </c>
      <c r="O139" s="133"/>
      <c r="P139" s="133"/>
      <c r="Q139" s="133"/>
    </row>
    <row r="140" spans="1:17">
      <c r="A140" s="138" t="s">
        <v>1025</v>
      </c>
      <c r="B140" s="131">
        <v>1.5800000000000002E-2</v>
      </c>
      <c r="C140" s="131">
        <v>2.5499999999999998E-2</v>
      </c>
      <c r="D140" s="131">
        <v>4.4999999999999997E-3</v>
      </c>
      <c r="E140" s="26" t="str">
        <f>LEFT(A140,2)</f>
        <v>14</v>
      </c>
      <c r="F140" s="26">
        <f>VALUE(B140)</f>
        <v>1.5800000000000002E-2</v>
      </c>
      <c r="G140">
        <f>POWER(F140,2)</f>
        <v>2.4964000000000003E-4</v>
      </c>
      <c r="H140">
        <f>POWER(E140*F140,2)</f>
        <v>4.8929440000000005E-2</v>
      </c>
      <c r="O140"/>
      <c r="P140"/>
      <c r="Q140"/>
    </row>
    <row r="141" spans="1:17">
      <c r="A141" s="138" t="s">
        <v>1026</v>
      </c>
      <c r="B141" s="26" t="s">
        <v>1069</v>
      </c>
      <c r="C141" s="26" t="s">
        <v>1275</v>
      </c>
      <c r="D141" s="26" t="s">
        <v>999</v>
      </c>
      <c r="E141" s="26" t="s">
        <v>479</v>
      </c>
      <c r="F141" s="26" t="str">
        <f>LEFT(B141,5)</f>
        <v xml:space="preserve">0.59 </v>
      </c>
      <c r="O141"/>
      <c r="P141"/>
      <c r="Q141"/>
    </row>
    <row r="142" spans="1:17">
      <c r="A142" s="138" t="s">
        <v>1028</v>
      </c>
      <c r="B142" s="26" t="s">
        <v>1276</v>
      </c>
      <c r="C142" s="26" t="s">
        <v>1277</v>
      </c>
      <c r="D142" s="26" t="s">
        <v>1278</v>
      </c>
      <c r="E142" s="26" t="s">
        <v>479</v>
      </c>
      <c r="O142"/>
      <c r="P142"/>
      <c r="Q142"/>
    </row>
    <row r="143" spans="1:17">
      <c r="A143" s="138" t="s">
        <v>1029</v>
      </c>
      <c r="B143" s="131">
        <v>5.7599999999999998E-2</v>
      </c>
      <c r="C143" s="131">
        <v>4.2799999999999998E-2</v>
      </c>
      <c r="D143" s="131">
        <v>7.4999999999999997E-2</v>
      </c>
      <c r="E143" s="26" t="str">
        <f>LEFT(A143,2)</f>
        <v>15</v>
      </c>
      <c r="F143" s="26">
        <f>VALUE(B143)</f>
        <v>5.7599999999999998E-2</v>
      </c>
      <c r="G143">
        <f>POWER(F143,2)</f>
        <v>3.3177599999999999E-3</v>
      </c>
      <c r="H143">
        <f>POWER(E143*F143,2)</f>
        <v>0.74649599999999994</v>
      </c>
      <c r="O143" s="133"/>
      <c r="P143" s="133"/>
      <c r="Q143" s="133"/>
    </row>
    <row r="144" spans="1:17">
      <c r="A144" s="138" t="s">
        <v>1030</v>
      </c>
      <c r="B144" s="26" t="s">
        <v>1279</v>
      </c>
      <c r="C144" s="26" t="s">
        <v>1280</v>
      </c>
      <c r="D144" s="26" t="s">
        <v>1281</v>
      </c>
      <c r="E144" s="26" t="s">
        <v>479</v>
      </c>
      <c r="F144" s="26" t="str">
        <f>LEFT(B144,5)</f>
        <v xml:space="preserve">2.15 </v>
      </c>
      <c r="O144" s="133"/>
      <c r="P144" s="133"/>
      <c r="Q144" s="133"/>
    </row>
    <row r="145" spans="1:17">
      <c r="A145" s="138" t="s">
        <v>1031</v>
      </c>
      <c r="B145" s="26" t="s">
        <v>1282</v>
      </c>
      <c r="C145" s="26" t="s">
        <v>1283</v>
      </c>
      <c r="D145" s="26" t="s">
        <v>1284</v>
      </c>
      <c r="E145" s="26" t="s">
        <v>479</v>
      </c>
      <c r="O145"/>
      <c r="P145"/>
      <c r="Q145"/>
    </row>
    <row r="146" spans="1:17">
      <c r="A146" s="138" t="s">
        <v>1032</v>
      </c>
      <c r="B146" s="131">
        <v>1.7299999999999999E-2</v>
      </c>
      <c r="C146" s="131">
        <v>2.1899999999999999E-2</v>
      </c>
      <c r="D146" s="131">
        <v>6.6E-3</v>
      </c>
      <c r="E146" s="26" t="str">
        <f>LEFT(A146,2)</f>
        <v>16</v>
      </c>
      <c r="F146" s="26">
        <f>VALUE(B146)</f>
        <v>1.7299999999999999E-2</v>
      </c>
      <c r="G146">
        <f>POWER(F146,2)</f>
        <v>2.9928999999999996E-4</v>
      </c>
      <c r="H146">
        <f>POWER(E146*F146,2)</f>
        <v>7.661823999999999E-2</v>
      </c>
      <c r="O146"/>
      <c r="P146"/>
      <c r="Q146"/>
    </row>
    <row r="147" spans="1:17">
      <c r="A147" s="138" t="s">
        <v>1033</v>
      </c>
      <c r="B147" s="26" t="s">
        <v>1061</v>
      </c>
      <c r="C147" s="26" t="s">
        <v>1285</v>
      </c>
      <c r="D147" s="26" t="s">
        <v>1143</v>
      </c>
      <c r="E147" s="26" t="s">
        <v>479</v>
      </c>
      <c r="F147" s="26" t="str">
        <f>LEFT(B147,5)</f>
        <v xml:space="preserve">0.65 </v>
      </c>
      <c r="O147"/>
      <c r="P147"/>
      <c r="Q147"/>
    </row>
    <row r="148" spans="1:17">
      <c r="A148" s="138" t="s">
        <v>1035</v>
      </c>
      <c r="B148" s="26" t="s">
        <v>1286</v>
      </c>
      <c r="C148" s="26" t="s">
        <v>1287</v>
      </c>
      <c r="D148" s="26" t="s">
        <v>1288</v>
      </c>
      <c r="E148" s="26" t="s">
        <v>479</v>
      </c>
      <c r="O148"/>
      <c r="P148"/>
      <c r="Q148"/>
    </row>
    <row r="149" spans="1:17">
      <c r="A149" s="138" t="s">
        <v>1036</v>
      </c>
      <c r="B149" s="131">
        <v>2.75E-2</v>
      </c>
      <c r="C149" s="131">
        <v>4.1300000000000003E-2</v>
      </c>
      <c r="D149" s="131">
        <v>2.1899999999999999E-2</v>
      </c>
      <c r="E149" s="26" t="str">
        <f>LEFT(A149,2)</f>
        <v>17</v>
      </c>
      <c r="F149" s="26">
        <f>VALUE(B149)</f>
        <v>2.75E-2</v>
      </c>
      <c r="G149">
        <f>POWER(F149,2)</f>
        <v>7.5624999999999998E-4</v>
      </c>
      <c r="H149">
        <f>POWER(E149*F149,2)</f>
        <v>0.21855625000000004</v>
      </c>
      <c r="O149" s="133"/>
      <c r="P149" s="133"/>
      <c r="Q149" s="133"/>
    </row>
    <row r="150" spans="1:17">
      <c r="A150" s="138" t="s">
        <v>1037</v>
      </c>
      <c r="B150" s="26" t="s">
        <v>1053</v>
      </c>
      <c r="C150" s="26" t="s">
        <v>1289</v>
      </c>
      <c r="D150" s="26" t="s">
        <v>1285</v>
      </c>
      <c r="E150" s="26" t="s">
        <v>479</v>
      </c>
      <c r="F150" s="26" t="str">
        <f>LEFT(B150,5)</f>
        <v xml:space="preserve">1.03 </v>
      </c>
      <c r="O150" s="133"/>
      <c r="P150" s="133"/>
      <c r="Q150" s="133"/>
    </row>
    <row r="151" spans="1:17">
      <c r="A151" s="138" t="s">
        <v>1038</v>
      </c>
      <c r="B151" s="26" t="s">
        <v>1290</v>
      </c>
      <c r="C151" s="26" t="s">
        <v>1291</v>
      </c>
      <c r="D151" s="26" t="s">
        <v>1292</v>
      </c>
      <c r="E151" s="26" t="s">
        <v>479</v>
      </c>
      <c r="O151"/>
      <c r="P151"/>
      <c r="Q151"/>
    </row>
    <row r="152" spans="1:17">
      <c r="A152" s="138" t="s">
        <v>1040</v>
      </c>
      <c r="B152" s="131">
        <v>1.2699999999999999E-2</v>
      </c>
      <c r="C152" s="131">
        <v>1.83E-2</v>
      </c>
      <c r="D152" s="131">
        <v>6.1000000000000004E-3</v>
      </c>
      <c r="E152" s="26" t="str">
        <f>LEFT(A152,2)</f>
        <v>18</v>
      </c>
      <c r="F152" s="26">
        <f>VALUE(B152)</f>
        <v>1.2699999999999999E-2</v>
      </c>
      <c r="G152">
        <f>POWER(F152,2)</f>
        <v>1.6129E-4</v>
      </c>
      <c r="H152">
        <f>POWER(E152*F152,2)</f>
        <v>5.2257959999999999E-2</v>
      </c>
      <c r="O152"/>
      <c r="P152"/>
      <c r="Q152"/>
    </row>
    <row r="153" spans="1:17">
      <c r="A153" s="138" t="s">
        <v>1041</v>
      </c>
      <c r="B153" s="26" t="s">
        <v>1293</v>
      </c>
      <c r="C153" s="26" t="s">
        <v>1294</v>
      </c>
      <c r="D153" s="26" t="s">
        <v>992</v>
      </c>
      <c r="E153" s="26" t="s">
        <v>479</v>
      </c>
      <c r="F153" s="26" t="str">
        <f>LEFT(B153,5)</f>
        <v xml:space="preserve">0.47 </v>
      </c>
      <c r="O153"/>
      <c r="P153"/>
      <c r="Q153"/>
    </row>
    <row r="154" spans="1:17">
      <c r="A154" s="138" t="s">
        <v>1042</v>
      </c>
      <c r="B154" s="26" t="s">
        <v>1295</v>
      </c>
      <c r="C154" s="26" t="s">
        <v>1296</v>
      </c>
      <c r="D154" s="26" t="s">
        <v>1297</v>
      </c>
      <c r="E154" s="26" t="s">
        <v>479</v>
      </c>
      <c r="O154"/>
      <c r="P154"/>
      <c r="Q154"/>
    </row>
    <row r="155" spans="1:17">
      <c r="A155" s="138" t="s">
        <v>1043</v>
      </c>
      <c r="B155" s="131">
        <v>4.6399999999999997E-2</v>
      </c>
      <c r="C155" s="131">
        <v>5.5599999999999997E-2</v>
      </c>
      <c r="D155" s="131">
        <v>4.2799999999999998E-2</v>
      </c>
      <c r="E155" s="26" t="str">
        <f>LEFT(A155,2)</f>
        <v>19</v>
      </c>
      <c r="F155" s="26">
        <f>VALUE(B155)</f>
        <v>4.6399999999999997E-2</v>
      </c>
      <c r="G155">
        <f>POWER(F155,2)</f>
        <v>2.1529599999999998E-3</v>
      </c>
      <c r="H155">
        <f>POWER(E155*F155,2)</f>
        <v>0.77721855999999989</v>
      </c>
      <c r="O155"/>
      <c r="P155"/>
      <c r="Q155"/>
    </row>
    <row r="156" spans="1:17">
      <c r="A156" s="138" t="s">
        <v>1044</v>
      </c>
      <c r="B156" s="26" t="s">
        <v>1298</v>
      </c>
      <c r="C156" s="26" t="s">
        <v>1299</v>
      </c>
      <c r="D156" s="26" t="s">
        <v>1280</v>
      </c>
      <c r="E156" s="26" t="s">
        <v>479</v>
      </c>
      <c r="F156" s="26" t="str">
        <f>LEFT(B156,5)</f>
        <v xml:space="preserve">1.73 </v>
      </c>
      <c r="O156"/>
      <c r="P156"/>
      <c r="Q156"/>
    </row>
    <row r="157" spans="1:17">
      <c r="A157" s="138" t="s">
        <v>1046</v>
      </c>
      <c r="B157" s="26" t="s">
        <v>1300</v>
      </c>
      <c r="C157" s="26" t="s">
        <v>1301</v>
      </c>
      <c r="D157" s="26" t="s">
        <v>1302</v>
      </c>
      <c r="E157" s="26" t="s">
        <v>479</v>
      </c>
      <c r="O157"/>
      <c r="P157"/>
      <c r="Q157"/>
    </row>
    <row r="158" spans="1:17">
      <c r="A158" s="138" t="s">
        <v>1047</v>
      </c>
      <c r="B158" s="131">
        <v>1.0699999999999999E-2</v>
      </c>
      <c r="C158" s="131">
        <v>1.32E-2</v>
      </c>
      <c r="D158" s="131">
        <v>2.5000000000000001E-3</v>
      </c>
      <c r="E158" s="26" t="str">
        <f>LEFT(A158,2)</f>
        <v>20</v>
      </c>
      <c r="F158" s="26">
        <f>VALUE(B158)</f>
        <v>1.0699999999999999E-2</v>
      </c>
      <c r="G158">
        <f>POWER(F158,2)</f>
        <v>1.1448999999999998E-4</v>
      </c>
      <c r="H158">
        <f>POWER(E158*F158,2)</f>
        <v>4.5795999999999996E-2</v>
      </c>
      <c r="O158"/>
      <c r="P158"/>
      <c r="Q158"/>
    </row>
    <row r="159" spans="1:17">
      <c r="A159" s="138" t="s">
        <v>1048</v>
      </c>
      <c r="B159" s="26" t="s">
        <v>1105</v>
      </c>
      <c r="C159" s="26" t="s">
        <v>1303</v>
      </c>
      <c r="D159" s="26" t="s">
        <v>1255</v>
      </c>
      <c r="E159" s="26" t="s">
        <v>479</v>
      </c>
      <c r="F159" s="26" t="str">
        <f>LEFT(B159,5)</f>
        <v xml:space="preserve">0.40 </v>
      </c>
      <c r="O159"/>
      <c r="P159"/>
      <c r="Q159"/>
    </row>
    <row r="160" spans="1:17">
      <c r="A160" s="138" t="s">
        <v>1050</v>
      </c>
      <c r="B160" s="26" t="s">
        <v>1304</v>
      </c>
      <c r="C160" s="26" t="s">
        <v>1305</v>
      </c>
      <c r="D160" s="26" t="s">
        <v>1306</v>
      </c>
      <c r="E160" s="26" t="s">
        <v>479</v>
      </c>
      <c r="O160"/>
      <c r="P160"/>
      <c r="Q160"/>
    </row>
    <row r="161" spans="1:23">
      <c r="A161" s="138" t="s">
        <v>1051</v>
      </c>
      <c r="B161" s="131">
        <v>6.83E-2</v>
      </c>
      <c r="C161" s="131">
        <v>6.7299999999999999E-2</v>
      </c>
      <c r="D161" s="131">
        <v>7.6999999999999999E-2</v>
      </c>
      <c r="E161" s="26" t="str">
        <f>LEFT(A161,2)</f>
        <v>21</v>
      </c>
      <c r="F161" s="26">
        <f>VALUE(B161)</f>
        <v>6.83E-2</v>
      </c>
      <c r="G161">
        <f>POWER(F161,2)</f>
        <v>4.6648899999999997E-3</v>
      </c>
      <c r="H161">
        <f>POWER(E161*F161,2)</f>
        <v>2.0572164899999996</v>
      </c>
      <c r="O161"/>
      <c r="P161"/>
      <c r="Q161"/>
    </row>
    <row r="162" spans="1:23">
      <c r="A162" s="138" t="s">
        <v>1052</v>
      </c>
      <c r="B162" s="26" t="s">
        <v>1307</v>
      </c>
      <c r="C162" s="26" t="s">
        <v>1308</v>
      </c>
      <c r="D162" s="26" t="s">
        <v>1309</v>
      </c>
      <c r="E162" s="26" t="s">
        <v>479</v>
      </c>
      <c r="F162" s="26" t="str">
        <f>LEFT(B162,5)</f>
        <v xml:space="preserve">2.55 </v>
      </c>
      <c r="O162"/>
      <c r="P162"/>
      <c r="Q162"/>
      <c r="S162" s="134"/>
      <c r="W162" s="134"/>
    </row>
    <row r="163" spans="1:23">
      <c r="A163" s="138" t="s">
        <v>1054</v>
      </c>
      <c r="B163" s="26" t="s">
        <v>1310</v>
      </c>
      <c r="C163" s="26" t="s">
        <v>1311</v>
      </c>
      <c r="D163" s="26" t="s">
        <v>1312</v>
      </c>
      <c r="E163" s="26" t="s">
        <v>479</v>
      </c>
      <c r="O163"/>
      <c r="P163"/>
      <c r="Q163"/>
    </row>
    <row r="164" spans="1:23">
      <c r="A164" s="138" t="s">
        <v>1055</v>
      </c>
      <c r="B164" s="131">
        <v>1.2200000000000001E-2</v>
      </c>
      <c r="C164" s="131">
        <v>1.2699999999999999E-2</v>
      </c>
      <c r="D164" s="131">
        <v>3.5000000000000001E-3</v>
      </c>
      <c r="E164" s="26" t="str">
        <f>LEFT(A164,2)</f>
        <v>22</v>
      </c>
      <c r="F164" s="26">
        <f>VALUE(B164)</f>
        <v>1.2200000000000001E-2</v>
      </c>
      <c r="G164">
        <f>POWER(F164,2)</f>
        <v>1.4884000000000002E-4</v>
      </c>
      <c r="H164">
        <f>POWER(E164*F164,2)</f>
        <v>7.2038560000000015E-2</v>
      </c>
      <c r="O164"/>
      <c r="P164"/>
      <c r="Q164"/>
    </row>
    <row r="165" spans="1:23">
      <c r="A165" s="138" t="s">
        <v>1056</v>
      </c>
      <c r="B165" s="26" t="s">
        <v>1078</v>
      </c>
      <c r="C165" s="26" t="s">
        <v>1293</v>
      </c>
      <c r="D165" s="26" t="s">
        <v>1006</v>
      </c>
      <c r="E165" s="26" t="s">
        <v>479</v>
      </c>
      <c r="F165" s="26" t="str">
        <f>LEFT(B165,5)</f>
        <v xml:space="preserve">0.46 </v>
      </c>
      <c r="O165"/>
      <c r="P165"/>
      <c r="Q165"/>
    </row>
    <row r="166" spans="1:23">
      <c r="A166" s="138" t="s">
        <v>1058</v>
      </c>
      <c r="B166" s="26" t="s">
        <v>1313</v>
      </c>
      <c r="C166" s="26" t="s">
        <v>1314</v>
      </c>
      <c r="D166" s="26" t="s">
        <v>1315</v>
      </c>
      <c r="E166" s="26" t="s">
        <v>479</v>
      </c>
      <c r="O166"/>
      <c r="P166"/>
      <c r="Q166" s="135"/>
      <c r="S166" s="135"/>
    </row>
    <row r="167" spans="1:23">
      <c r="A167" s="138" t="s">
        <v>1059</v>
      </c>
      <c r="B167" s="131">
        <v>5.8599999999999999E-2</v>
      </c>
      <c r="C167" s="131">
        <v>5.6099999999999997E-2</v>
      </c>
      <c r="D167" s="131">
        <v>7.0400000000000004E-2</v>
      </c>
      <c r="E167" s="26" t="str">
        <f>LEFT(A167,2)</f>
        <v>23</v>
      </c>
      <c r="F167" s="26">
        <f>VALUE(B167)</f>
        <v>5.8599999999999999E-2</v>
      </c>
      <c r="G167">
        <f>POWER(F167,2)</f>
        <v>3.4339599999999998E-3</v>
      </c>
      <c r="H167">
        <f>POWER(E167*F167,2)</f>
        <v>1.8165648399999996</v>
      </c>
      <c r="O167"/>
      <c r="P167"/>
      <c r="Q167" s="135"/>
      <c r="S167" s="135"/>
    </row>
    <row r="168" spans="1:23">
      <c r="A168" s="138" t="s">
        <v>1060</v>
      </c>
      <c r="B168" s="26" t="s">
        <v>1316</v>
      </c>
      <c r="C168" s="26" t="s">
        <v>1317</v>
      </c>
      <c r="D168" s="26" t="s">
        <v>1318</v>
      </c>
      <c r="E168" s="26" t="s">
        <v>479</v>
      </c>
      <c r="F168" s="26" t="str">
        <f>LEFT(B168,5)</f>
        <v xml:space="preserve">2.19 </v>
      </c>
      <c r="O168"/>
      <c r="P168"/>
      <c r="Q168" s="135"/>
      <c r="S168" s="135"/>
    </row>
    <row r="169" spans="1:23">
      <c r="A169" s="138" t="s">
        <v>1062</v>
      </c>
      <c r="B169" s="26" t="s">
        <v>1319</v>
      </c>
      <c r="C169" s="26" t="s">
        <v>1320</v>
      </c>
      <c r="D169" s="26" t="s">
        <v>1321</v>
      </c>
      <c r="E169" s="26" t="s">
        <v>479</v>
      </c>
      <c r="O169"/>
      <c r="P169"/>
      <c r="Q169" s="135"/>
      <c r="S169" s="135"/>
    </row>
    <row r="170" spans="1:23">
      <c r="A170" s="138" t="s">
        <v>1063</v>
      </c>
      <c r="B170" s="131">
        <v>8.6E-3</v>
      </c>
      <c r="C170" s="131">
        <v>1.5800000000000002E-2</v>
      </c>
      <c r="D170" s="131">
        <v>1.5E-3</v>
      </c>
      <c r="E170" s="26" t="str">
        <f>LEFT(A170,2)</f>
        <v>24</v>
      </c>
      <c r="F170" s="26">
        <f>VALUE(B170)</f>
        <v>8.6E-3</v>
      </c>
      <c r="G170">
        <f>POWER(F170,2)</f>
        <v>7.3960000000000003E-5</v>
      </c>
      <c r="H170">
        <f>POWER(E170*F170,2)</f>
        <v>4.260096E-2</v>
      </c>
      <c r="O170"/>
      <c r="P170"/>
      <c r="Q170" s="135"/>
      <c r="S170" s="135"/>
    </row>
    <row r="171" spans="1:23">
      <c r="A171" s="138" t="s">
        <v>1064</v>
      </c>
      <c r="B171" s="26" t="s">
        <v>1162</v>
      </c>
      <c r="C171" s="26" t="s">
        <v>1069</v>
      </c>
      <c r="D171" s="26" t="s">
        <v>1034</v>
      </c>
      <c r="E171" s="26" t="s">
        <v>479</v>
      </c>
      <c r="F171" s="26" t="str">
        <f>LEFT(B171,5)</f>
        <v xml:space="preserve">0.32 </v>
      </c>
      <c r="O171"/>
      <c r="P171"/>
      <c r="Q171" s="135"/>
      <c r="S171" s="135"/>
    </row>
    <row r="172" spans="1:23">
      <c r="A172" s="138" t="s">
        <v>1065</v>
      </c>
      <c r="B172" s="26" t="s">
        <v>1322</v>
      </c>
      <c r="C172" s="26" t="s">
        <v>1323</v>
      </c>
      <c r="D172" s="26" t="s">
        <v>1324</v>
      </c>
      <c r="E172" s="26" t="s">
        <v>479</v>
      </c>
      <c r="O172"/>
      <c r="P172"/>
      <c r="Q172" s="135"/>
      <c r="S172" s="135"/>
    </row>
    <row r="173" spans="1:23">
      <c r="A173" s="138" t="s">
        <v>1066</v>
      </c>
      <c r="B173" s="131">
        <v>1.9800000000000002E-2</v>
      </c>
      <c r="C173" s="131">
        <v>1.6799999999999999E-2</v>
      </c>
      <c r="D173" s="131">
        <v>2.9000000000000001E-2</v>
      </c>
      <c r="E173" s="26" t="str">
        <f>LEFT(A173,2)</f>
        <v>25</v>
      </c>
      <c r="F173" s="26">
        <f>VALUE(B173)</f>
        <v>1.9800000000000002E-2</v>
      </c>
      <c r="G173">
        <f>POWER(F173,2)</f>
        <v>3.9204000000000008E-4</v>
      </c>
      <c r="H173">
        <f>POWER(E173*F173,2)</f>
        <v>0.24502500000000005</v>
      </c>
      <c r="O173"/>
      <c r="P173"/>
      <c r="Q173" s="135"/>
      <c r="S173" s="135"/>
    </row>
    <row r="174" spans="1:23">
      <c r="A174" s="138" t="s">
        <v>1067</v>
      </c>
      <c r="B174" s="26" t="s">
        <v>1325</v>
      </c>
      <c r="C174" s="26" t="s">
        <v>1326</v>
      </c>
      <c r="D174" s="26" t="s">
        <v>1327</v>
      </c>
      <c r="E174" s="26" t="s">
        <v>479</v>
      </c>
      <c r="F174" s="26" t="str">
        <f>LEFT(B174,5)</f>
        <v xml:space="preserve">0.74 </v>
      </c>
      <c r="O174"/>
      <c r="P174"/>
      <c r="Q174"/>
    </row>
    <row r="175" spans="1:23">
      <c r="A175" s="138" t="s">
        <v>1070</v>
      </c>
      <c r="B175" s="26" t="s">
        <v>1328</v>
      </c>
      <c r="C175" s="26" t="s">
        <v>1329</v>
      </c>
      <c r="D175" s="26" t="s">
        <v>1330</v>
      </c>
      <c r="E175" s="26" t="s">
        <v>479</v>
      </c>
      <c r="O175"/>
      <c r="P175"/>
      <c r="Q175"/>
    </row>
    <row r="176" spans="1:23">
      <c r="A176" s="138" t="s">
        <v>1071</v>
      </c>
      <c r="B176" s="131">
        <v>9.5999999999999992E-3</v>
      </c>
      <c r="C176" s="131">
        <v>1.37E-2</v>
      </c>
      <c r="D176" s="131">
        <v>1E-3</v>
      </c>
      <c r="E176" s="26" t="str">
        <f>LEFT(A176,2)</f>
        <v>26</v>
      </c>
      <c r="F176" s="26">
        <f>VALUE(B176)</f>
        <v>9.5999999999999992E-3</v>
      </c>
      <c r="G176">
        <f>POWER(F176,2)</f>
        <v>9.2159999999999985E-5</v>
      </c>
      <c r="H176">
        <f>POWER(E176*F176,2)</f>
        <v>6.2300159999999993E-2</v>
      </c>
      <c r="O176"/>
      <c r="P176"/>
      <c r="Q176"/>
    </row>
    <row r="177" spans="1:17">
      <c r="A177" s="138" t="s">
        <v>1072</v>
      </c>
      <c r="B177" s="26" t="s">
        <v>1077</v>
      </c>
      <c r="C177" s="26" t="s">
        <v>1331</v>
      </c>
      <c r="D177" s="26" t="s">
        <v>1027</v>
      </c>
      <c r="E177" s="26" t="s">
        <v>479</v>
      </c>
      <c r="F177" s="26" t="str">
        <f>LEFT(B177,5)</f>
        <v xml:space="preserve">0.36 </v>
      </c>
      <c r="O177"/>
      <c r="P177"/>
      <c r="Q177"/>
    </row>
    <row r="178" spans="1:17">
      <c r="A178" s="138" t="s">
        <v>1073</v>
      </c>
      <c r="B178" s="26" t="s">
        <v>1332</v>
      </c>
      <c r="C178" s="26" t="s">
        <v>1333</v>
      </c>
      <c r="D178" s="26" t="s">
        <v>1334</v>
      </c>
      <c r="E178" s="26" t="s">
        <v>479</v>
      </c>
      <c r="O178"/>
      <c r="P178"/>
      <c r="Q178"/>
    </row>
    <row r="179" spans="1:17">
      <c r="A179" s="138" t="s">
        <v>1074</v>
      </c>
      <c r="B179" s="131">
        <v>2.5499999999999998E-2</v>
      </c>
      <c r="C179" s="131">
        <v>3.4099999999999998E-2</v>
      </c>
      <c r="D179" s="131">
        <v>1.47E-2</v>
      </c>
      <c r="E179" s="26" t="str">
        <f>LEFT(A179,2)</f>
        <v>27</v>
      </c>
      <c r="F179" s="26">
        <f>VALUE(B179)</f>
        <v>2.5499999999999998E-2</v>
      </c>
      <c r="G179">
        <f>POWER(F179,2)</f>
        <v>6.5024999999999989E-4</v>
      </c>
      <c r="H179">
        <f>POWER(E179*F179,2)</f>
        <v>0.47403224999999999</v>
      </c>
      <c r="O179" s="133"/>
      <c r="P179" s="133"/>
      <c r="Q179" s="133"/>
    </row>
    <row r="180" spans="1:17">
      <c r="A180" s="138" t="s">
        <v>1075</v>
      </c>
      <c r="B180" s="26" t="s">
        <v>1275</v>
      </c>
      <c r="C180" s="26" t="s">
        <v>1335</v>
      </c>
      <c r="D180" s="26" t="s">
        <v>1118</v>
      </c>
      <c r="E180" s="26" t="s">
        <v>479</v>
      </c>
      <c r="F180" s="26" t="str">
        <f>LEFT(B180,5)</f>
        <v xml:space="preserve">0.95 </v>
      </c>
      <c r="O180" s="133"/>
      <c r="P180" s="133"/>
      <c r="Q180" s="133"/>
    </row>
    <row r="181" spans="1:17">
      <c r="A181" s="138" t="s">
        <v>1079</v>
      </c>
      <c r="B181" s="26" t="s">
        <v>1336</v>
      </c>
      <c r="C181" s="26" t="s">
        <v>1337</v>
      </c>
      <c r="D181" s="26" t="s">
        <v>1338</v>
      </c>
      <c r="E181" s="26" t="s">
        <v>479</v>
      </c>
      <c r="O181"/>
      <c r="P181"/>
      <c r="Q181"/>
    </row>
    <row r="182" spans="1:17">
      <c r="A182" s="138" t="s">
        <v>1080</v>
      </c>
      <c r="B182" s="131">
        <v>9.5999999999999992E-3</v>
      </c>
      <c r="C182" s="131">
        <v>1.0699999999999999E-2</v>
      </c>
      <c r="D182" s="131">
        <v>2E-3</v>
      </c>
      <c r="E182" s="26" t="str">
        <f>LEFT(A182,2)</f>
        <v>28</v>
      </c>
      <c r="F182" s="26">
        <f>VALUE(B182)</f>
        <v>9.5999999999999992E-3</v>
      </c>
      <c r="G182">
        <f>POWER(F182,2)</f>
        <v>9.2159999999999985E-5</v>
      </c>
      <c r="H182">
        <f>POWER(E182*F182,2)</f>
        <v>7.2253439999999988E-2</v>
      </c>
      <c r="O182"/>
      <c r="P182"/>
      <c r="Q182"/>
    </row>
    <row r="183" spans="1:17">
      <c r="A183" s="138" t="s">
        <v>1081</v>
      </c>
      <c r="B183" s="26" t="s">
        <v>1077</v>
      </c>
      <c r="C183" s="26" t="s">
        <v>1105</v>
      </c>
      <c r="D183" s="26" t="s">
        <v>1339</v>
      </c>
      <c r="E183" s="26" t="s">
        <v>479</v>
      </c>
      <c r="F183" s="26" t="str">
        <f>LEFT(B183,5)</f>
        <v xml:space="preserve">0.36 </v>
      </c>
      <c r="O183"/>
      <c r="P183"/>
      <c r="Q183"/>
    </row>
    <row r="184" spans="1:17">
      <c r="A184" s="138" t="s">
        <v>1082</v>
      </c>
      <c r="B184" s="26" t="s">
        <v>1340</v>
      </c>
      <c r="C184" s="26" t="s">
        <v>1341</v>
      </c>
      <c r="D184" s="26" t="s">
        <v>1342</v>
      </c>
      <c r="E184" s="26" t="s">
        <v>479</v>
      </c>
      <c r="O184"/>
      <c r="P184"/>
      <c r="Q184"/>
    </row>
    <row r="185" spans="1:17">
      <c r="A185" s="138" t="s">
        <v>1083</v>
      </c>
      <c r="B185" s="131">
        <v>5.3999999999999999E-2</v>
      </c>
      <c r="C185" s="131">
        <v>5.3499999999999999E-2</v>
      </c>
      <c r="D185" s="131">
        <v>4.2799999999999998E-2</v>
      </c>
      <c r="E185" s="26" t="str">
        <f>LEFT(A185,2)</f>
        <v>29</v>
      </c>
      <c r="F185" s="26">
        <f>VALUE(B185)</f>
        <v>5.3999999999999999E-2</v>
      </c>
      <c r="G185">
        <f>POWER(F185,2)</f>
        <v>2.9159999999999998E-3</v>
      </c>
      <c r="H185">
        <f>POWER(E185*F185,2)</f>
        <v>2.452356</v>
      </c>
      <c r="O185"/>
      <c r="P185"/>
      <c r="Q185"/>
    </row>
    <row r="186" spans="1:17">
      <c r="A186" s="138" t="s">
        <v>1084</v>
      </c>
      <c r="B186" s="26" t="s">
        <v>1343</v>
      </c>
      <c r="C186" s="26" t="s">
        <v>1232</v>
      </c>
      <c r="D186" s="26" t="s">
        <v>1280</v>
      </c>
      <c r="E186" s="26" t="s">
        <v>479</v>
      </c>
      <c r="F186" s="26" t="str">
        <f>LEFT(B186,5)</f>
        <v xml:space="preserve">2.02 </v>
      </c>
      <c r="O186" s="135"/>
      <c r="P186"/>
      <c r="Q186"/>
    </row>
    <row r="187" spans="1:17">
      <c r="A187" s="138" t="s">
        <v>1086</v>
      </c>
      <c r="B187" s="26" t="s">
        <v>1344</v>
      </c>
      <c r="C187" s="26" t="s">
        <v>1345</v>
      </c>
      <c r="D187" s="26" t="s">
        <v>1346</v>
      </c>
      <c r="E187" s="26" t="s">
        <v>479</v>
      </c>
      <c r="O187"/>
      <c r="P187"/>
      <c r="Q187"/>
    </row>
    <row r="188" spans="1:17">
      <c r="A188" s="138" t="s">
        <v>1087</v>
      </c>
      <c r="B188" s="131">
        <v>6.1000000000000004E-3</v>
      </c>
      <c r="C188" s="131">
        <v>1.12E-2</v>
      </c>
      <c r="D188" s="131">
        <v>2.5000000000000001E-3</v>
      </c>
      <c r="E188" s="26" t="str">
        <f>LEFT(A188,2)</f>
        <v>30</v>
      </c>
      <c r="F188" s="26">
        <f>VALUE(B188)</f>
        <v>6.1000000000000004E-3</v>
      </c>
      <c r="G188">
        <f>POWER(F188,2)</f>
        <v>3.7210000000000005E-5</v>
      </c>
      <c r="H188">
        <f>POWER(E188*F188,2)</f>
        <v>3.3489000000000012E-2</v>
      </c>
      <c r="O188"/>
      <c r="P188"/>
      <c r="Q188"/>
    </row>
    <row r="189" spans="1:17">
      <c r="A189" s="138" t="s">
        <v>1088</v>
      </c>
      <c r="B189" s="26" t="s">
        <v>992</v>
      </c>
      <c r="C189" s="26" t="s">
        <v>1347</v>
      </c>
      <c r="D189" s="26" t="s">
        <v>1255</v>
      </c>
      <c r="E189" s="26" t="s">
        <v>479</v>
      </c>
      <c r="F189" s="26" t="str">
        <f>LEFT(B189,5)</f>
        <v xml:space="preserve">0.23 </v>
      </c>
      <c r="O189"/>
      <c r="P189"/>
      <c r="Q189"/>
    </row>
    <row r="190" spans="1:17">
      <c r="A190" s="138" t="s">
        <v>1089</v>
      </c>
      <c r="B190" s="26" t="s">
        <v>1348</v>
      </c>
      <c r="C190" s="26" t="s">
        <v>1349</v>
      </c>
      <c r="D190" s="26" t="s">
        <v>1350</v>
      </c>
      <c r="E190" s="26" t="s">
        <v>479</v>
      </c>
      <c r="O190"/>
      <c r="P190"/>
      <c r="Q190"/>
    </row>
    <row r="191" spans="1:17">
      <c r="A191" s="138" t="s">
        <v>1090</v>
      </c>
      <c r="B191" s="131">
        <v>5.3999999999999999E-2</v>
      </c>
      <c r="C191" s="131">
        <v>4.3799999999999999E-2</v>
      </c>
      <c r="D191" s="131">
        <v>0.05</v>
      </c>
      <c r="E191" s="26" t="str">
        <f>LEFT(A191,2)</f>
        <v>31</v>
      </c>
      <c r="F191" s="26">
        <f>VALUE(B191)</f>
        <v>5.3999999999999999E-2</v>
      </c>
      <c r="G191">
        <f>POWER(F191,2)</f>
        <v>2.9159999999999998E-3</v>
      </c>
      <c r="H191">
        <f>POWER(E191*F191,2)</f>
        <v>2.802276</v>
      </c>
      <c r="O191"/>
      <c r="P191"/>
      <c r="Q191"/>
    </row>
    <row r="192" spans="1:17">
      <c r="A192" s="138" t="s">
        <v>1091</v>
      </c>
      <c r="B192" s="26" t="s">
        <v>1343</v>
      </c>
      <c r="C192" s="26" t="s">
        <v>1351</v>
      </c>
      <c r="D192" s="26" t="s">
        <v>1352</v>
      </c>
      <c r="E192" s="26" t="s">
        <v>479</v>
      </c>
      <c r="F192" s="26" t="str">
        <f>LEFT(B192,5)</f>
        <v xml:space="preserve">2.02 </v>
      </c>
      <c r="O192"/>
      <c r="P192"/>
      <c r="Q192"/>
    </row>
    <row r="193" spans="1:17">
      <c r="A193" s="138" t="s">
        <v>1093</v>
      </c>
      <c r="B193" s="26" t="s">
        <v>1353</v>
      </c>
      <c r="C193" s="26" t="s">
        <v>1354</v>
      </c>
      <c r="D193" s="26" t="s">
        <v>1355</v>
      </c>
      <c r="E193" s="26" t="s">
        <v>479</v>
      </c>
      <c r="O193"/>
      <c r="P193"/>
      <c r="Q193"/>
    </row>
    <row r="194" spans="1:17">
      <c r="A194" s="138" t="s">
        <v>1094</v>
      </c>
      <c r="B194" s="131">
        <v>3.5000000000000001E-3</v>
      </c>
      <c r="C194" s="131">
        <v>1.12E-2</v>
      </c>
      <c r="D194" s="131">
        <v>1.5E-3</v>
      </c>
      <c r="E194" s="26" t="str">
        <f>LEFT(A194,2)</f>
        <v>32</v>
      </c>
      <c r="F194" s="26">
        <f>VALUE(B194)</f>
        <v>3.5000000000000001E-3</v>
      </c>
      <c r="G194">
        <f>POWER(F194,2)</f>
        <v>1.2250000000000001E-5</v>
      </c>
      <c r="H194">
        <f>POWER(E194*F194,2)</f>
        <v>1.2544000000000001E-2</v>
      </c>
      <c r="O194"/>
      <c r="P194"/>
      <c r="Q194"/>
    </row>
    <row r="195" spans="1:17">
      <c r="A195" s="138" t="s">
        <v>1095</v>
      </c>
      <c r="B195" s="26" t="s">
        <v>1006</v>
      </c>
      <c r="C195" s="26" t="s">
        <v>1347</v>
      </c>
      <c r="D195" s="26" t="s">
        <v>1034</v>
      </c>
      <c r="E195" s="26" t="s">
        <v>479</v>
      </c>
      <c r="F195" s="26" t="str">
        <f>LEFT(B195,5)</f>
        <v xml:space="preserve">0.13 </v>
      </c>
      <c r="O195"/>
      <c r="P195"/>
      <c r="Q195"/>
    </row>
    <row r="196" spans="1:17">
      <c r="A196" s="138" t="s">
        <v>1096</v>
      </c>
      <c r="B196" s="26" t="s">
        <v>1356</v>
      </c>
      <c r="C196" s="26" t="s">
        <v>1357</v>
      </c>
      <c r="D196" s="26" t="s">
        <v>1358</v>
      </c>
      <c r="E196" s="26" t="s">
        <v>479</v>
      </c>
      <c r="O196"/>
      <c r="P196"/>
      <c r="Q196"/>
    </row>
    <row r="197" spans="1:17">
      <c r="A197" s="138" t="s">
        <v>1097</v>
      </c>
      <c r="B197" s="131">
        <v>2.9499999999999998E-2</v>
      </c>
      <c r="C197" s="131">
        <v>2.7E-2</v>
      </c>
      <c r="D197" s="131">
        <v>3.2599999999999997E-2</v>
      </c>
      <c r="E197" s="26" t="str">
        <f>LEFT(A197,2)</f>
        <v>33</v>
      </c>
      <c r="F197" s="26">
        <f>VALUE(B197)</f>
        <v>2.9499999999999998E-2</v>
      </c>
      <c r="G197">
        <f>POWER(F197,2)</f>
        <v>8.7024999999999993E-4</v>
      </c>
      <c r="H197">
        <f>POWER(E197*F197,2)</f>
        <v>0.94770224999999986</v>
      </c>
      <c r="O197"/>
      <c r="P197"/>
      <c r="Q197"/>
    </row>
    <row r="198" spans="1:17">
      <c r="A198" s="138" t="s">
        <v>1098</v>
      </c>
      <c r="B198" s="26" t="s">
        <v>1359</v>
      </c>
      <c r="C198" s="26" t="s">
        <v>1360</v>
      </c>
      <c r="D198" s="26" t="s">
        <v>1361</v>
      </c>
      <c r="E198" s="26" t="s">
        <v>479</v>
      </c>
      <c r="F198" s="26" t="str">
        <f>LEFT(B198,5)</f>
        <v xml:space="preserve">1.10 </v>
      </c>
      <c r="O198"/>
      <c r="P198"/>
      <c r="Q198"/>
    </row>
    <row r="199" spans="1:17">
      <c r="A199" s="138" t="s">
        <v>1099</v>
      </c>
      <c r="B199" s="26" t="s">
        <v>1362</v>
      </c>
      <c r="C199" s="26" t="s">
        <v>1363</v>
      </c>
      <c r="D199" s="26" t="s">
        <v>1364</v>
      </c>
      <c r="E199" s="26" t="s">
        <v>479</v>
      </c>
      <c r="O199"/>
      <c r="P199"/>
      <c r="Q199"/>
    </row>
    <row r="200" spans="1:17">
      <c r="A200" s="138" t="s">
        <v>1100</v>
      </c>
      <c r="B200" s="131">
        <v>7.6E-3</v>
      </c>
      <c r="C200" s="131">
        <v>1.0200000000000001E-2</v>
      </c>
      <c r="D200" s="131">
        <v>2.5000000000000001E-3</v>
      </c>
      <c r="E200" s="26" t="str">
        <f>LEFT(A200,2)</f>
        <v>34</v>
      </c>
      <c r="F200" s="26">
        <f>VALUE(B200)</f>
        <v>7.6E-3</v>
      </c>
      <c r="G200">
        <f>POWER(F200,2)</f>
        <v>5.7760000000000003E-5</v>
      </c>
      <c r="H200">
        <f>POWER(E200*F200,2)</f>
        <v>6.6770560000000007E-2</v>
      </c>
      <c r="O200"/>
      <c r="P200"/>
      <c r="Q200"/>
    </row>
    <row r="201" spans="1:17">
      <c r="A201" s="138" t="s">
        <v>1101</v>
      </c>
      <c r="B201" s="26" t="s">
        <v>1365</v>
      </c>
      <c r="C201" s="26" t="s">
        <v>1076</v>
      </c>
      <c r="D201" s="26" t="s">
        <v>1255</v>
      </c>
      <c r="E201" s="26" t="s">
        <v>479</v>
      </c>
      <c r="F201" s="26" t="str">
        <f>LEFT(B201,5)</f>
        <v xml:space="preserve">0.28 </v>
      </c>
      <c r="O201"/>
      <c r="P201"/>
      <c r="Q201"/>
    </row>
    <row r="202" spans="1:17">
      <c r="A202" s="138" t="s">
        <v>1102</v>
      </c>
      <c r="B202" s="26" t="s">
        <v>1366</v>
      </c>
      <c r="C202" s="26" t="s">
        <v>1367</v>
      </c>
      <c r="D202" s="26" t="s">
        <v>1368</v>
      </c>
      <c r="E202" s="26" t="s">
        <v>479</v>
      </c>
      <c r="O202"/>
      <c r="P202"/>
      <c r="Q202"/>
    </row>
    <row r="203" spans="1:17">
      <c r="A203" s="138" t="s">
        <v>1103</v>
      </c>
      <c r="B203" s="131">
        <v>4.8399999999999999E-2</v>
      </c>
      <c r="C203" s="131">
        <v>4.1300000000000003E-2</v>
      </c>
      <c r="D203" s="131">
        <v>4.3799999999999999E-2</v>
      </c>
      <c r="E203" s="26" t="str">
        <f>LEFT(A203,2)</f>
        <v>35</v>
      </c>
      <c r="F203" s="26">
        <f>VALUE(B203)</f>
        <v>4.8399999999999999E-2</v>
      </c>
      <c r="G203">
        <f>POWER(F203,2)</f>
        <v>2.34256E-3</v>
      </c>
      <c r="H203">
        <f>POWER(E203*F203,2)</f>
        <v>2.8696359999999999</v>
      </c>
      <c r="O203"/>
      <c r="P203"/>
      <c r="Q203"/>
    </row>
    <row r="204" spans="1:17">
      <c r="A204" s="138" t="s">
        <v>1104</v>
      </c>
      <c r="B204" s="26" t="s">
        <v>1369</v>
      </c>
      <c r="C204" s="26" t="s">
        <v>1289</v>
      </c>
      <c r="D204" s="26" t="s">
        <v>1351</v>
      </c>
      <c r="E204" s="26" t="s">
        <v>479</v>
      </c>
      <c r="F204" s="26" t="str">
        <f>LEFT(B204,5)</f>
        <v xml:space="preserve">1.81 </v>
      </c>
      <c r="O204"/>
      <c r="P204"/>
      <c r="Q204"/>
    </row>
    <row r="205" spans="1:17">
      <c r="A205" s="138" t="s">
        <v>1106</v>
      </c>
      <c r="B205" s="26" t="s">
        <v>1370</v>
      </c>
      <c r="C205" s="26" t="s">
        <v>1371</v>
      </c>
      <c r="D205" s="26" t="s">
        <v>1372</v>
      </c>
      <c r="E205" s="26" t="s">
        <v>479</v>
      </c>
      <c r="O205"/>
      <c r="P205"/>
      <c r="Q205"/>
    </row>
    <row r="206" spans="1:17">
      <c r="A206" s="138" t="s">
        <v>1107</v>
      </c>
      <c r="B206" s="131">
        <v>4.0000000000000001E-3</v>
      </c>
      <c r="C206" s="131">
        <v>1.0200000000000001E-2</v>
      </c>
      <c r="D206" s="131">
        <v>3.0000000000000001E-3</v>
      </c>
      <c r="E206" s="26" t="str">
        <f>LEFT(A206,2)</f>
        <v>36</v>
      </c>
      <c r="F206" s="26">
        <f>VALUE(B206)</f>
        <v>4.0000000000000001E-3</v>
      </c>
      <c r="G206">
        <f>POWER(F206,2)</f>
        <v>1.5999999999999999E-5</v>
      </c>
      <c r="H206">
        <f>POWER(E206*F206,2)</f>
        <v>2.0736000000000004E-2</v>
      </c>
      <c r="O206"/>
      <c r="P206"/>
      <c r="Q206"/>
    </row>
    <row r="207" spans="1:17">
      <c r="A207" s="138" t="s">
        <v>1108</v>
      </c>
      <c r="B207" s="26" t="s">
        <v>990</v>
      </c>
      <c r="C207" s="26" t="s">
        <v>1076</v>
      </c>
      <c r="D207" s="26" t="s">
        <v>1057</v>
      </c>
      <c r="E207" s="26" t="s">
        <v>479</v>
      </c>
      <c r="F207" s="26" t="str">
        <f>LEFT(B207,5)</f>
        <v xml:space="preserve">0.15 </v>
      </c>
      <c r="O207"/>
      <c r="P207"/>
      <c r="Q207"/>
    </row>
    <row r="208" spans="1:17">
      <c r="A208" s="138" t="s">
        <v>1109</v>
      </c>
      <c r="B208" s="26" t="s">
        <v>1373</v>
      </c>
      <c r="C208" s="26" t="s">
        <v>1374</v>
      </c>
      <c r="D208" s="26" t="s">
        <v>1375</v>
      </c>
      <c r="E208" s="26" t="s">
        <v>479</v>
      </c>
    </row>
    <row r="209" spans="1:8">
      <c r="A209" s="138" t="s">
        <v>1110</v>
      </c>
      <c r="B209" s="131">
        <v>4.3799999999999999E-2</v>
      </c>
      <c r="C209" s="131">
        <v>4.0300000000000002E-2</v>
      </c>
      <c r="D209" s="131">
        <v>4.2799999999999998E-2</v>
      </c>
      <c r="E209" s="26" t="str">
        <f>LEFT(A209,2)</f>
        <v>37</v>
      </c>
      <c r="F209" s="26">
        <f>VALUE(B209)</f>
        <v>4.3799999999999999E-2</v>
      </c>
      <c r="G209">
        <f>POWER(F209,2)</f>
        <v>1.91844E-3</v>
      </c>
      <c r="H209">
        <f>POWER(E209*F209,2)</f>
        <v>2.62634436</v>
      </c>
    </row>
    <row r="210" spans="1:8">
      <c r="A210" s="138" t="s">
        <v>1111</v>
      </c>
      <c r="B210" s="26" t="s">
        <v>1351</v>
      </c>
      <c r="C210" s="26" t="s">
        <v>1045</v>
      </c>
      <c r="D210" s="26" t="s">
        <v>1280</v>
      </c>
      <c r="E210" s="26" t="s">
        <v>479</v>
      </c>
      <c r="F210" s="26" t="str">
        <f>LEFT(B210,5)</f>
        <v xml:space="preserve">1.64 </v>
      </c>
    </row>
    <row r="211" spans="1:8">
      <c r="A211" s="138" t="s">
        <v>1112</v>
      </c>
      <c r="B211" s="26" t="s">
        <v>1376</v>
      </c>
      <c r="C211" s="26" t="s">
        <v>1377</v>
      </c>
      <c r="D211" s="26" t="s">
        <v>1378</v>
      </c>
      <c r="E211" s="26" t="s">
        <v>479</v>
      </c>
    </row>
    <row r="212" spans="1:8">
      <c r="A212" s="138" t="s">
        <v>1113</v>
      </c>
      <c r="B212" s="131">
        <v>6.6E-3</v>
      </c>
      <c r="C212" s="131">
        <v>7.1000000000000004E-3</v>
      </c>
      <c r="D212" s="131">
        <v>4.0000000000000001E-3</v>
      </c>
      <c r="E212" s="26" t="str">
        <f>LEFT(A212,2)</f>
        <v>38</v>
      </c>
      <c r="F212" s="26">
        <f>VALUE(B212)</f>
        <v>6.6E-3</v>
      </c>
      <c r="G212">
        <f>POWER(F212,2)</f>
        <v>4.3559999999999996E-5</v>
      </c>
      <c r="H212">
        <f>POWER(E212*F212,2)</f>
        <v>6.2900640000000008E-2</v>
      </c>
    </row>
    <row r="213" spans="1:8">
      <c r="A213" s="138" t="s">
        <v>1114</v>
      </c>
      <c r="B213" s="26" t="s">
        <v>1143</v>
      </c>
      <c r="C213" s="26" t="s">
        <v>991</v>
      </c>
      <c r="D213" s="26" t="s">
        <v>990</v>
      </c>
      <c r="E213" s="26" t="s">
        <v>479</v>
      </c>
      <c r="F213" s="26" t="str">
        <f>LEFT(B213,5)</f>
        <v xml:space="preserve">0.25 </v>
      </c>
    </row>
    <row r="214" spans="1:8">
      <c r="A214" s="138" t="s">
        <v>1115</v>
      </c>
      <c r="B214" s="26" t="s">
        <v>1379</v>
      </c>
      <c r="C214" s="26" t="s">
        <v>1380</v>
      </c>
      <c r="D214" s="26" t="s">
        <v>1381</v>
      </c>
      <c r="E214" s="26" t="s">
        <v>479</v>
      </c>
    </row>
    <row r="215" spans="1:8">
      <c r="A215" s="138" t="s">
        <v>1116</v>
      </c>
      <c r="B215" s="131">
        <v>2.4400000000000002E-2</v>
      </c>
      <c r="C215" s="131">
        <v>2.29E-2</v>
      </c>
      <c r="D215" s="131">
        <v>2.24E-2</v>
      </c>
      <c r="E215" s="26" t="str">
        <f>LEFT(A215,2)</f>
        <v>39</v>
      </c>
      <c r="F215" s="26">
        <f>VALUE(B215)</f>
        <v>2.4400000000000002E-2</v>
      </c>
      <c r="G215">
        <f>POWER(F215,2)</f>
        <v>5.9536000000000007E-4</v>
      </c>
      <c r="H215">
        <f>POWER(E215*F215,2)</f>
        <v>0.90554256000000022</v>
      </c>
    </row>
    <row r="216" spans="1:8">
      <c r="A216" s="138" t="s">
        <v>1117</v>
      </c>
      <c r="B216" s="26" t="s">
        <v>1242</v>
      </c>
      <c r="C216" s="26" t="s">
        <v>1382</v>
      </c>
      <c r="D216" s="26" t="s">
        <v>1092</v>
      </c>
      <c r="E216" s="26" t="s">
        <v>479</v>
      </c>
      <c r="F216" s="26" t="str">
        <f>LEFT(B216,5)</f>
        <v xml:space="preserve">0.91 </v>
      </c>
    </row>
    <row r="217" spans="1:8">
      <c r="A217" s="138" t="s">
        <v>1119</v>
      </c>
      <c r="B217" s="26" t="s">
        <v>1383</v>
      </c>
      <c r="C217" s="26" t="s">
        <v>1384</v>
      </c>
      <c r="D217" s="26" t="s">
        <v>1385</v>
      </c>
      <c r="E217" s="26" t="s">
        <v>479</v>
      </c>
    </row>
    <row r="218" spans="1:8">
      <c r="A218" s="138" t="s">
        <v>1120</v>
      </c>
      <c r="B218" s="131">
        <v>6.1000000000000004E-3</v>
      </c>
      <c r="C218" s="131">
        <v>7.1000000000000004E-3</v>
      </c>
      <c r="D218" s="131">
        <v>2E-3</v>
      </c>
      <c r="E218" s="26" t="str">
        <f>LEFT(A218,2)</f>
        <v>40</v>
      </c>
      <c r="F218" s="26">
        <f>VALUE(B218)</f>
        <v>6.1000000000000004E-3</v>
      </c>
      <c r="G218">
        <f>POWER(F218,2)</f>
        <v>3.7210000000000005E-5</v>
      </c>
      <c r="H218">
        <f>POWER(E218*F218,2)</f>
        <v>5.9536000000000013E-2</v>
      </c>
    </row>
    <row r="219" spans="1:8">
      <c r="A219" s="138" t="s">
        <v>1121</v>
      </c>
      <c r="B219" s="26" t="s">
        <v>992</v>
      </c>
      <c r="C219" s="26" t="s">
        <v>991</v>
      </c>
      <c r="D219" s="26" t="s">
        <v>1339</v>
      </c>
      <c r="E219" s="26" t="s">
        <v>479</v>
      </c>
      <c r="F219" s="26" t="str">
        <f>LEFT(B219,5)</f>
        <v xml:space="preserve">0.23 </v>
      </c>
    </row>
    <row r="220" spans="1:8">
      <c r="A220" s="138" t="s">
        <v>1122</v>
      </c>
      <c r="B220" s="26" t="s">
        <v>1386</v>
      </c>
      <c r="C220" s="26" t="s">
        <v>1387</v>
      </c>
      <c r="D220" s="26" t="s">
        <v>1388</v>
      </c>
      <c r="E220" s="26" t="s">
        <v>479</v>
      </c>
    </row>
    <row r="221" spans="1:8">
      <c r="A221" s="138" t="s">
        <v>1123</v>
      </c>
      <c r="B221" s="131">
        <v>3.2099999999999997E-2</v>
      </c>
      <c r="C221" s="131">
        <v>3.4099999999999998E-2</v>
      </c>
      <c r="D221" s="131">
        <v>3.4099999999999998E-2</v>
      </c>
      <c r="E221" s="26" t="str">
        <f>LEFT(A221,2)</f>
        <v>41</v>
      </c>
      <c r="F221" s="26">
        <f>VALUE(B221)</f>
        <v>3.2099999999999997E-2</v>
      </c>
      <c r="G221">
        <f>POWER(F221,2)</f>
        <v>1.0304099999999998E-3</v>
      </c>
      <c r="H221">
        <f>POWER(E221*F221,2)</f>
        <v>1.7321192099999996</v>
      </c>
    </row>
    <row r="222" spans="1:8">
      <c r="A222" s="138" t="s">
        <v>1124</v>
      </c>
      <c r="B222" s="26" t="s">
        <v>1389</v>
      </c>
      <c r="C222" s="26" t="s">
        <v>1335</v>
      </c>
      <c r="D222" s="26" t="s">
        <v>1335</v>
      </c>
      <c r="E222" s="26" t="s">
        <v>479</v>
      </c>
      <c r="F222" s="26" t="str">
        <f>LEFT(B222,5)</f>
        <v xml:space="preserve">1.20 </v>
      </c>
    </row>
    <row r="223" spans="1:8">
      <c r="A223" s="138" t="s">
        <v>1125</v>
      </c>
      <c r="B223" s="26" t="s">
        <v>1390</v>
      </c>
      <c r="C223" s="26" t="s">
        <v>1391</v>
      </c>
      <c r="D223" s="26" t="s">
        <v>1392</v>
      </c>
      <c r="E223" s="26" t="s">
        <v>479</v>
      </c>
    </row>
    <row r="224" spans="1:8">
      <c r="A224" s="138" t="s">
        <v>1126</v>
      </c>
      <c r="B224" s="131">
        <v>5.1000000000000004E-3</v>
      </c>
      <c r="C224" s="131">
        <v>6.6E-3</v>
      </c>
      <c r="D224" s="131">
        <v>2E-3</v>
      </c>
      <c r="E224" s="26" t="str">
        <f>LEFT(A224,2)</f>
        <v>42</v>
      </c>
      <c r="F224" s="26">
        <f>VALUE(B224)</f>
        <v>5.1000000000000004E-3</v>
      </c>
      <c r="G224">
        <f>POWER(F224,2)</f>
        <v>2.6010000000000003E-5</v>
      </c>
      <c r="H224">
        <f>POWER(E224*F224,2)</f>
        <v>4.5881640000000001E-2</v>
      </c>
    </row>
    <row r="225" spans="1:8">
      <c r="A225" s="138" t="s">
        <v>1127</v>
      </c>
      <c r="B225" s="26" t="s">
        <v>1007</v>
      </c>
      <c r="C225" s="26" t="s">
        <v>1143</v>
      </c>
      <c r="D225" s="26" t="s">
        <v>1339</v>
      </c>
      <c r="E225" s="26" t="s">
        <v>479</v>
      </c>
      <c r="F225" s="26" t="str">
        <f>LEFT(B225,5)</f>
        <v xml:space="preserve">0.19 </v>
      </c>
    </row>
    <row r="226" spans="1:8">
      <c r="A226" s="138" t="s">
        <v>1128</v>
      </c>
      <c r="B226" s="26" t="s">
        <v>1393</v>
      </c>
      <c r="C226" s="26" t="s">
        <v>1394</v>
      </c>
      <c r="D226" s="26" t="s">
        <v>1395</v>
      </c>
      <c r="E226" s="26" t="s">
        <v>479</v>
      </c>
    </row>
    <row r="227" spans="1:8">
      <c r="A227" s="138" t="s">
        <v>1129</v>
      </c>
      <c r="B227" s="131">
        <v>3.5200000000000002E-2</v>
      </c>
      <c r="C227" s="131">
        <v>3.3099999999999997E-2</v>
      </c>
      <c r="D227" s="131">
        <v>3.8199999999999998E-2</v>
      </c>
      <c r="E227" s="26" t="str">
        <f>LEFT(A227,2)</f>
        <v>43</v>
      </c>
      <c r="F227" s="26">
        <f>VALUE(B227)</f>
        <v>3.5200000000000002E-2</v>
      </c>
      <c r="G227">
        <f>POWER(F227,2)</f>
        <v>1.2390400000000001E-3</v>
      </c>
      <c r="H227">
        <f>POWER(E227*F227,2)</f>
        <v>2.2909849600000003</v>
      </c>
    </row>
    <row r="228" spans="1:8">
      <c r="A228" s="138" t="s">
        <v>1130</v>
      </c>
      <c r="B228" s="26" t="s">
        <v>1396</v>
      </c>
      <c r="C228" s="26" t="s">
        <v>1397</v>
      </c>
      <c r="D228" s="26" t="s">
        <v>1398</v>
      </c>
      <c r="E228" s="26" t="s">
        <v>479</v>
      </c>
      <c r="F228" s="26" t="str">
        <f>LEFT(B228,5)</f>
        <v xml:space="preserve">1.32 </v>
      </c>
    </row>
    <row r="229" spans="1:8">
      <c r="A229" s="138" t="s">
        <v>1131</v>
      </c>
      <c r="B229" s="26" t="s">
        <v>1399</v>
      </c>
      <c r="C229" s="26" t="s">
        <v>1400</v>
      </c>
      <c r="D229" s="26" t="s">
        <v>1401</v>
      </c>
      <c r="E229" s="26" t="s">
        <v>479</v>
      </c>
    </row>
    <row r="230" spans="1:8">
      <c r="A230" s="138" t="s">
        <v>1132</v>
      </c>
      <c r="B230" s="131">
        <v>5.5999999999999999E-3</v>
      </c>
      <c r="C230" s="131">
        <v>5.5999999999999999E-3</v>
      </c>
      <c r="D230" s="131">
        <v>1.5E-3</v>
      </c>
      <c r="E230" s="26" t="str">
        <f>LEFT(A230,2)</f>
        <v>44</v>
      </c>
      <c r="F230" s="26">
        <f>VALUE(B230)</f>
        <v>5.5999999999999999E-3</v>
      </c>
      <c r="G230">
        <f>POWER(F230,2)</f>
        <v>3.1359999999999998E-5</v>
      </c>
      <c r="H230">
        <f>POWER(E230*F230,2)</f>
        <v>6.0712960000000003E-2</v>
      </c>
    </row>
    <row r="231" spans="1:8">
      <c r="A231" s="138" t="s">
        <v>1133</v>
      </c>
      <c r="B231" s="26" t="s">
        <v>1014</v>
      </c>
      <c r="C231" s="26" t="s">
        <v>1014</v>
      </c>
      <c r="D231" s="26" t="s">
        <v>1034</v>
      </c>
      <c r="E231" s="26" t="s">
        <v>479</v>
      </c>
      <c r="F231" s="26" t="str">
        <f>LEFT(B231,5)</f>
        <v xml:space="preserve">0.21 </v>
      </c>
    </row>
    <row r="232" spans="1:8">
      <c r="A232" s="138" t="s">
        <v>1134</v>
      </c>
      <c r="B232" s="26" t="s">
        <v>1402</v>
      </c>
      <c r="C232" s="26" t="s">
        <v>1403</v>
      </c>
      <c r="D232" s="26" t="s">
        <v>1404</v>
      </c>
      <c r="E232" s="26" t="s">
        <v>479</v>
      </c>
    </row>
    <row r="233" spans="1:8">
      <c r="A233" s="138" t="s">
        <v>1135</v>
      </c>
      <c r="B233" s="131">
        <v>2.1899999999999999E-2</v>
      </c>
      <c r="C233" s="131">
        <v>1.9800000000000002E-2</v>
      </c>
      <c r="D233" s="131">
        <v>2.5000000000000001E-2</v>
      </c>
      <c r="E233" s="26" t="str">
        <f>LEFT(A233,2)</f>
        <v>45</v>
      </c>
      <c r="F233" s="26">
        <f>VALUE(B233)</f>
        <v>2.1899999999999999E-2</v>
      </c>
      <c r="G233">
        <f>POWER(F233,2)</f>
        <v>4.7961E-4</v>
      </c>
      <c r="H233">
        <f>POWER(E233*F233,2)</f>
        <v>0.97121024999999983</v>
      </c>
    </row>
    <row r="234" spans="1:8">
      <c r="A234" s="138" t="s">
        <v>1136</v>
      </c>
      <c r="B234" s="26" t="s">
        <v>1285</v>
      </c>
      <c r="C234" s="26" t="s">
        <v>1325</v>
      </c>
      <c r="D234" s="26" t="s">
        <v>1405</v>
      </c>
      <c r="E234" s="26" t="s">
        <v>479</v>
      </c>
      <c r="F234" s="26" t="str">
        <f>LEFT(B234,5)</f>
        <v xml:space="preserve">0.82 </v>
      </c>
    </row>
    <row r="235" spans="1:8">
      <c r="A235" s="138" t="s">
        <v>1137</v>
      </c>
      <c r="B235" s="26" t="s">
        <v>1406</v>
      </c>
      <c r="C235" s="26" t="s">
        <v>1407</v>
      </c>
      <c r="D235" s="26" t="s">
        <v>1408</v>
      </c>
      <c r="E235" s="26" t="s">
        <v>479</v>
      </c>
    </row>
    <row r="236" spans="1:8">
      <c r="A236" s="138" t="s">
        <v>1138</v>
      </c>
      <c r="B236" s="131">
        <v>6.1000000000000004E-3</v>
      </c>
      <c r="C236" s="131">
        <v>7.6E-3</v>
      </c>
      <c r="D236" s="131">
        <v>1E-3</v>
      </c>
      <c r="E236" s="26" t="str">
        <f>LEFT(A236,2)</f>
        <v>46</v>
      </c>
      <c r="F236" s="26">
        <f>VALUE(B236)</f>
        <v>6.1000000000000004E-3</v>
      </c>
      <c r="G236">
        <f>POWER(F236,2)</f>
        <v>3.7210000000000005E-5</v>
      </c>
      <c r="H236">
        <f>POWER(E236*F236,2)</f>
        <v>7.8736360000000005E-2</v>
      </c>
    </row>
    <row r="237" spans="1:8">
      <c r="A237" s="138" t="s">
        <v>1139</v>
      </c>
      <c r="B237" s="26" t="s">
        <v>992</v>
      </c>
      <c r="C237" s="26" t="s">
        <v>1365</v>
      </c>
      <c r="D237" s="26" t="s">
        <v>1027</v>
      </c>
      <c r="E237" s="26" t="s">
        <v>479</v>
      </c>
      <c r="F237" s="26" t="str">
        <f>LEFT(B237,5)</f>
        <v xml:space="preserve">0.23 </v>
      </c>
    </row>
    <row r="238" spans="1:8">
      <c r="A238" s="138" t="s">
        <v>1140</v>
      </c>
      <c r="B238" s="26" t="s">
        <v>1409</v>
      </c>
      <c r="C238" s="26" t="s">
        <v>1410</v>
      </c>
      <c r="D238" s="26" t="s">
        <v>1411</v>
      </c>
      <c r="E238" s="26" t="s">
        <v>479</v>
      </c>
    </row>
    <row r="239" spans="1:8">
      <c r="A239" s="138" t="s">
        <v>1141</v>
      </c>
      <c r="B239" s="131">
        <v>1.0200000000000001E-2</v>
      </c>
      <c r="C239" s="131">
        <v>9.1000000000000004E-3</v>
      </c>
      <c r="D239" s="131">
        <v>1.17E-2</v>
      </c>
      <c r="E239" s="26" t="str">
        <f>LEFT(A239,2)</f>
        <v>47</v>
      </c>
      <c r="F239" s="26">
        <f>VALUE(B239)</f>
        <v>1.0200000000000001E-2</v>
      </c>
      <c r="G239">
        <f>POWER(F239,2)</f>
        <v>1.0404000000000001E-4</v>
      </c>
      <c r="H239">
        <f>POWER(E239*F239,2)</f>
        <v>0.22982436000000003</v>
      </c>
    </row>
    <row r="240" spans="1:8">
      <c r="A240" s="138" t="s">
        <v>1142</v>
      </c>
      <c r="B240" s="26" t="s">
        <v>1076</v>
      </c>
      <c r="C240" s="26" t="s">
        <v>986</v>
      </c>
      <c r="D240" s="26" t="s">
        <v>1068</v>
      </c>
      <c r="E240" s="26" t="s">
        <v>479</v>
      </c>
      <c r="F240" s="26" t="str">
        <f>LEFT(B240,5)</f>
        <v xml:space="preserve">0.38 </v>
      </c>
    </row>
    <row r="241" spans="1:8">
      <c r="A241" s="138" t="s">
        <v>1144</v>
      </c>
      <c r="B241" s="26" t="s">
        <v>1412</v>
      </c>
      <c r="C241" s="26" t="s">
        <v>1413</v>
      </c>
      <c r="D241" s="26" t="s">
        <v>1414</v>
      </c>
      <c r="E241" s="26" t="s">
        <v>479</v>
      </c>
    </row>
    <row r="242" spans="1:8">
      <c r="A242" s="138" t="s">
        <v>1145</v>
      </c>
      <c r="B242" s="131">
        <v>6.1000000000000004E-3</v>
      </c>
      <c r="C242" s="131">
        <v>4.0000000000000001E-3</v>
      </c>
      <c r="D242" s="131">
        <v>3.0000000000000001E-3</v>
      </c>
      <c r="E242" s="26" t="str">
        <f>LEFT(A242,2)</f>
        <v>48</v>
      </c>
      <c r="F242" s="26">
        <f>VALUE(B242)</f>
        <v>6.1000000000000004E-3</v>
      </c>
      <c r="G242">
        <f>POWER(F242,2)</f>
        <v>3.7210000000000005E-5</v>
      </c>
      <c r="H242">
        <f>POWER(E242*F242,2)</f>
        <v>8.5731840000000004E-2</v>
      </c>
    </row>
    <row r="243" spans="1:8">
      <c r="A243" s="138" t="s">
        <v>1146</v>
      </c>
      <c r="B243" s="26" t="s">
        <v>992</v>
      </c>
      <c r="C243" s="26" t="s">
        <v>990</v>
      </c>
      <c r="D243" s="26" t="s">
        <v>1057</v>
      </c>
      <c r="E243" s="26" t="s">
        <v>479</v>
      </c>
      <c r="F243" s="26" t="str">
        <f>LEFT(B243,5)</f>
        <v xml:space="preserve">0.23 </v>
      </c>
    </row>
    <row r="244" spans="1:8">
      <c r="A244" s="138" t="s">
        <v>1147</v>
      </c>
      <c r="B244" s="26" t="s">
        <v>1415</v>
      </c>
      <c r="C244" s="26" t="s">
        <v>1416</v>
      </c>
      <c r="D244" s="26" t="s">
        <v>1417</v>
      </c>
      <c r="E244" s="26" t="s">
        <v>479</v>
      </c>
    </row>
    <row r="245" spans="1:8">
      <c r="A245" s="138" t="s">
        <v>1148</v>
      </c>
      <c r="B245" s="131">
        <v>8.6E-3</v>
      </c>
      <c r="C245" s="131">
        <v>3.5000000000000001E-3</v>
      </c>
      <c r="D245" s="131">
        <v>1.5E-3</v>
      </c>
      <c r="E245" s="26" t="str">
        <f>LEFT(A245,2)</f>
        <v>49</v>
      </c>
      <c r="F245" s="26">
        <f>VALUE(B245)</f>
        <v>8.6E-3</v>
      </c>
      <c r="G245">
        <f>POWER(F245,2)</f>
        <v>7.3960000000000003E-5</v>
      </c>
      <c r="H245">
        <f>POWER(E245*F245,2)</f>
        <v>0.17757796000000001</v>
      </c>
    </row>
    <row r="246" spans="1:8">
      <c r="A246" s="138" t="s">
        <v>1149</v>
      </c>
      <c r="B246" s="26" t="s">
        <v>1162</v>
      </c>
      <c r="C246" s="26" t="s">
        <v>1006</v>
      </c>
      <c r="D246" s="26" t="s">
        <v>1034</v>
      </c>
      <c r="E246" s="26" t="s">
        <v>479</v>
      </c>
      <c r="F246" s="26" t="str">
        <f>LEFT(B246,5)</f>
        <v xml:space="preserve">0.32 </v>
      </c>
    </row>
    <row r="247" spans="1:8">
      <c r="A247" s="138" t="s">
        <v>1150</v>
      </c>
      <c r="B247" s="26" t="s">
        <v>1418</v>
      </c>
      <c r="C247" s="26" t="s">
        <v>1419</v>
      </c>
      <c r="D247" s="26" t="s">
        <v>1420</v>
      </c>
      <c r="E247" s="26" t="s">
        <v>479</v>
      </c>
    </row>
    <row r="248" spans="1:8">
      <c r="A248" s="138" t="s">
        <v>1151</v>
      </c>
      <c r="B248" s="131">
        <v>5.1000000000000004E-3</v>
      </c>
      <c r="C248" s="131">
        <v>5.1000000000000004E-3</v>
      </c>
      <c r="D248" s="131">
        <v>2E-3</v>
      </c>
      <c r="E248" s="26" t="str">
        <f>LEFT(A248,2)</f>
        <v>50</v>
      </c>
      <c r="F248" s="26">
        <f>VALUE(B248)</f>
        <v>5.1000000000000004E-3</v>
      </c>
      <c r="G248">
        <f>POWER(F248,2)</f>
        <v>2.6010000000000003E-5</v>
      </c>
      <c r="H248">
        <f>POWER(E248*F248,2)</f>
        <v>6.5024999999999999E-2</v>
      </c>
    </row>
    <row r="249" spans="1:8">
      <c r="A249" s="138" t="s">
        <v>1152</v>
      </c>
      <c r="B249" s="26" t="s">
        <v>1007</v>
      </c>
      <c r="C249" s="26" t="s">
        <v>1007</v>
      </c>
      <c r="D249" s="26" t="s">
        <v>1339</v>
      </c>
      <c r="E249" s="26" t="s">
        <v>479</v>
      </c>
      <c r="F249" s="26" t="str">
        <f>LEFT(B249,5)</f>
        <v xml:space="preserve">0.19 </v>
      </c>
    </row>
    <row r="250" spans="1:8">
      <c r="A250" s="138" t="s">
        <v>1153</v>
      </c>
      <c r="B250" s="26" t="s">
        <v>1421</v>
      </c>
      <c r="C250" s="26" t="s">
        <v>1422</v>
      </c>
      <c r="D250" s="26" t="s">
        <v>1423</v>
      </c>
      <c r="E250" s="26" t="s">
        <v>479</v>
      </c>
    </row>
    <row r="251" spans="1:8">
      <c r="A251" s="138" t="s">
        <v>1154</v>
      </c>
      <c r="B251" s="131">
        <v>1.17E-2</v>
      </c>
      <c r="C251" s="131">
        <v>1.37E-2</v>
      </c>
      <c r="D251" s="131">
        <v>1.7299999999999999E-2</v>
      </c>
      <c r="E251" s="26" t="str">
        <f>LEFT(A251,2)</f>
        <v>51</v>
      </c>
      <c r="F251" s="26">
        <f>VALUE(B251)</f>
        <v>1.17E-2</v>
      </c>
      <c r="G251">
        <f>POWER(F251,2)</f>
        <v>1.3689E-4</v>
      </c>
      <c r="H251">
        <f>POWER(E251*F251,2)</f>
        <v>0.35605089000000001</v>
      </c>
    </row>
    <row r="252" spans="1:8">
      <c r="A252" s="138" t="s">
        <v>1155</v>
      </c>
      <c r="B252" s="26" t="s">
        <v>1068</v>
      </c>
      <c r="C252" s="26" t="s">
        <v>1331</v>
      </c>
      <c r="D252" s="26" t="s">
        <v>1061</v>
      </c>
      <c r="E252" s="26" t="s">
        <v>479</v>
      </c>
      <c r="F252" s="26" t="str">
        <f>LEFT(B252,5)</f>
        <v xml:space="preserve">0.44 </v>
      </c>
    </row>
    <row r="253" spans="1:8">
      <c r="A253" s="138" t="s">
        <v>1156</v>
      </c>
      <c r="B253" s="26" t="s">
        <v>1424</v>
      </c>
      <c r="C253" s="26" t="s">
        <v>1425</v>
      </c>
      <c r="D253" s="26" t="s">
        <v>1426</v>
      </c>
      <c r="E253" s="26" t="s">
        <v>479</v>
      </c>
    </row>
    <row r="254" spans="1:8">
      <c r="A254" s="138" t="s">
        <v>1157</v>
      </c>
      <c r="B254" s="131">
        <v>4.0000000000000001E-3</v>
      </c>
      <c r="C254" s="131">
        <v>4.4999999999999997E-3</v>
      </c>
      <c r="D254" s="131">
        <v>1.5E-3</v>
      </c>
      <c r="E254" s="26" t="str">
        <f>LEFT(A254,2)</f>
        <v>52</v>
      </c>
      <c r="F254" s="26">
        <f>VALUE(B254)</f>
        <v>4.0000000000000001E-3</v>
      </c>
      <c r="G254">
        <f>POWER(F254,2)</f>
        <v>1.5999999999999999E-5</v>
      </c>
      <c r="H254">
        <f>POWER(E254*F254,2)</f>
        <v>4.3264000000000011E-2</v>
      </c>
    </row>
    <row r="255" spans="1:8">
      <c r="A255" s="138" t="s">
        <v>1158</v>
      </c>
      <c r="B255" s="26" t="s">
        <v>990</v>
      </c>
      <c r="C255" s="26" t="s">
        <v>999</v>
      </c>
      <c r="D255" s="26" t="s">
        <v>1034</v>
      </c>
      <c r="E255" s="26" t="s">
        <v>479</v>
      </c>
      <c r="F255" s="26" t="str">
        <f>LEFT(B255,5)</f>
        <v xml:space="preserve">0.15 </v>
      </c>
    </row>
    <row r="256" spans="1:8">
      <c r="A256" s="138" t="s">
        <v>1159</v>
      </c>
      <c r="B256" s="26" t="s">
        <v>1427</v>
      </c>
      <c r="C256" s="26" t="s">
        <v>1428</v>
      </c>
      <c r="D256" s="26" t="s">
        <v>1429</v>
      </c>
      <c r="E256" s="26" t="s">
        <v>479</v>
      </c>
    </row>
    <row r="257" spans="1:8">
      <c r="A257" s="138" t="s">
        <v>1160</v>
      </c>
      <c r="B257" s="131">
        <v>6.1000000000000004E-3</v>
      </c>
      <c r="C257" s="131">
        <v>5.1000000000000004E-3</v>
      </c>
      <c r="D257" s="131">
        <v>1.0699999999999999E-2</v>
      </c>
      <c r="E257" s="26" t="str">
        <f>LEFT(A257,2)</f>
        <v>53</v>
      </c>
      <c r="F257" s="26">
        <f>VALUE(B257)</f>
        <v>6.1000000000000004E-3</v>
      </c>
      <c r="G257">
        <f>POWER(F257,2)</f>
        <v>3.7210000000000005E-5</v>
      </c>
      <c r="H257">
        <f>POWER(E257*F257,2)</f>
        <v>0.10452289000000002</v>
      </c>
    </row>
    <row r="258" spans="1:8">
      <c r="A258" s="138" t="s">
        <v>1161</v>
      </c>
      <c r="B258" s="26" t="s">
        <v>992</v>
      </c>
      <c r="C258" s="26" t="s">
        <v>1007</v>
      </c>
      <c r="D258" s="26" t="s">
        <v>1105</v>
      </c>
      <c r="E258" s="26" t="s">
        <v>479</v>
      </c>
      <c r="F258" s="26" t="str">
        <f>LEFT(B258,5)</f>
        <v xml:space="preserve">0.23 </v>
      </c>
    </row>
    <row r="259" spans="1:8">
      <c r="A259" s="138" t="s">
        <v>1163</v>
      </c>
      <c r="B259" s="26" t="s">
        <v>1430</v>
      </c>
      <c r="C259" s="26" t="s">
        <v>1431</v>
      </c>
      <c r="D259" s="26" t="s">
        <v>1432</v>
      </c>
      <c r="E259" s="26" t="s">
        <v>479</v>
      </c>
    </row>
    <row r="260" spans="1:8">
      <c r="A260" s="138" t="s">
        <v>1164</v>
      </c>
      <c r="B260" s="131">
        <v>2.5000000000000001E-3</v>
      </c>
      <c r="C260" s="131">
        <v>2E-3</v>
      </c>
      <c r="D260" s="131">
        <v>1.5E-3</v>
      </c>
      <c r="E260" s="26" t="str">
        <f>LEFT(A260,2)</f>
        <v>54</v>
      </c>
      <c r="F260" s="26">
        <f>VALUE(B260)</f>
        <v>2.5000000000000001E-3</v>
      </c>
      <c r="G260">
        <f>POWER(F260,2)</f>
        <v>6.2500000000000003E-6</v>
      </c>
      <c r="H260">
        <f>POWER(E260*F260,2)</f>
        <v>1.8225000000000002E-2</v>
      </c>
    </row>
    <row r="261" spans="1:8">
      <c r="A261" s="138" t="s">
        <v>1165</v>
      </c>
      <c r="B261" s="26" t="s">
        <v>1255</v>
      </c>
      <c r="C261" s="26" t="s">
        <v>1339</v>
      </c>
      <c r="D261" s="26" t="s">
        <v>1034</v>
      </c>
      <c r="E261" s="26" t="s">
        <v>479</v>
      </c>
      <c r="F261" s="26" t="str">
        <f>LEFT(B261,5)</f>
        <v xml:space="preserve">0.09 </v>
      </c>
    </row>
    <row r="262" spans="1:8">
      <c r="A262" s="138" t="s">
        <v>1166</v>
      </c>
      <c r="B262" s="26" t="s">
        <v>1433</v>
      </c>
      <c r="C262" s="26" t="s">
        <v>1434</v>
      </c>
      <c r="D262" s="26" t="s">
        <v>1435</v>
      </c>
      <c r="E262" s="26" t="s">
        <v>479</v>
      </c>
    </row>
    <row r="263" spans="1:8">
      <c r="A263" s="138" t="s">
        <v>1167</v>
      </c>
      <c r="B263" s="131">
        <v>3.5000000000000001E-3</v>
      </c>
      <c r="C263" s="131">
        <v>1.5E-3</v>
      </c>
      <c r="D263" s="131">
        <v>4.4999999999999997E-3</v>
      </c>
      <c r="E263" s="26" t="str">
        <f>LEFT(A263,2)</f>
        <v>55</v>
      </c>
      <c r="F263" s="26">
        <f>VALUE(B263)</f>
        <v>3.5000000000000001E-3</v>
      </c>
      <c r="G263">
        <f>POWER(F263,2)</f>
        <v>1.2250000000000001E-5</v>
      </c>
      <c r="H263">
        <f>POWER(E263*F263,2)</f>
        <v>3.7056249999999999E-2</v>
      </c>
    </row>
    <row r="264" spans="1:8">
      <c r="A264" s="138" t="s">
        <v>1168</v>
      </c>
      <c r="B264" s="26" t="s">
        <v>1006</v>
      </c>
      <c r="C264" s="26" t="s">
        <v>1034</v>
      </c>
      <c r="D264" s="26" t="s">
        <v>999</v>
      </c>
      <c r="E264" s="26" t="s">
        <v>479</v>
      </c>
      <c r="F264" s="26" t="str">
        <f>LEFT(B264,5)</f>
        <v xml:space="preserve">0.13 </v>
      </c>
    </row>
    <row r="265" spans="1:8">
      <c r="A265" s="138" t="s">
        <v>1169</v>
      </c>
      <c r="B265" s="26" t="s">
        <v>1436</v>
      </c>
      <c r="C265" s="26" t="s">
        <v>1437</v>
      </c>
      <c r="D265" s="26" t="s">
        <v>1438</v>
      </c>
      <c r="E265" s="26" t="s">
        <v>479</v>
      </c>
    </row>
    <row r="266" spans="1:8">
      <c r="A266" s="138" t="s">
        <v>1170</v>
      </c>
      <c r="B266" s="131">
        <v>5.1000000000000004E-3</v>
      </c>
      <c r="C266" s="131">
        <v>1.5E-3</v>
      </c>
      <c r="D266" s="131">
        <v>2.5000000000000001E-3</v>
      </c>
      <c r="E266" s="26" t="str">
        <f>LEFT(A266,2)</f>
        <v>56</v>
      </c>
      <c r="F266" s="26">
        <f>VALUE(B266)</f>
        <v>5.1000000000000004E-3</v>
      </c>
      <c r="G266">
        <f>POWER(F266,2)</f>
        <v>2.6010000000000003E-5</v>
      </c>
      <c r="H266">
        <f>POWER(E266*F266,2)</f>
        <v>8.1567360000000005E-2</v>
      </c>
    </row>
    <row r="267" spans="1:8">
      <c r="A267" s="138" t="s">
        <v>1171</v>
      </c>
      <c r="B267" s="26" t="s">
        <v>1007</v>
      </c>
      <c r="C267" s="26" t="s">
        <v>1034</v>
      </c>
      <c r="D267" s="26" t="s">
        <v>1255</v>
      </c>
      <c r="E267" s="26" t="s">
        <v>479</v>
      </c>
      <c r="F267" s="26" t="str">
        <f>LEFT(B267,5)</f>
        <v xml:space="preserve">0.19 </v>
      </c>
    </row>
    <row r="268" spans="1:8">
      <c r="A268" s="138" t="s">
        <v>1172</v>
      </c>
      <c r="B268" s="26" t="s">
        <v>1439</v>
      </c>
      <c r="C268" s="26" t="s">
        <v>1440</v>
      </c>
      <c r="D268" s="26" t="s">
        <v>1441</v>
      </c>
      <c r="E268" s="26" t="s">
        <v>479</v>
      </c>
    </row>
    <row r="269" spans="1:8">
      <c r="A269" s="138" t="s">
        <v>1173</v>
      </c>
      <c r="B269" s="131">
        <v>4.0000000000000001E-3</v>
      </c>
      <c r="C269" s="131">
        <v>4.0000000000000001E-3</v>
      </c>
      <c r="D269" s="131">
        <v>4.4999999999999997E-3</v>
      </c>
      <c r="E269" s="26" t="str">
        <f>LEFT(A269,2)</f>
        <v>57</v>
      </c>
      <c r="F269" s="26">
        <f>VALUE(B269)</f>
        <v>4.0000000000000001E-3</v>
      </c>
      <c r="G269">
        <f>POWER(F269,2)</f>
        <v>1.5999999999999999E-5</v>
      </c>
      <c r="H269">
        <f>POWER(E269*F269,2)</f>
        <v>5.1984000000000002E-2</v>
      </c>
    </row>
    <row r="270" spans="1:8">
      <c r="A270" s="138" t="s">
        <v>1174</v>
      </c>
      <c r="B270" s="26" t="s">
        <v>990</v>
      </c>
      <c r="C270" s="26" t="s">
        <v>990</v>
      </c>
      <c r="D270" s="26" t="s">
        <v>999</v>
      </c>
      <c r="E270" s="26" t="s">
        <v>479</v>
      </c>
      <c r="F270" s="26" t="str">
        <f>LEFT(B270,5)</f>
        <v xml:space="preserve">0.15 </v>
      </c>
    </row>
    <row r="271" spans="1:8">
      <c r="A271" s="138" t="s">
        <v>1175</v>
      </c>
      <c r="B271" s="26" t="s">
        <v>1442</v>
      </c>
      <c r="C271" s="26" t="s">
        <v>1443</v>
      </c>
      <c r="D271" s="26" t="s">
        <v>1444</v>
      </c>
      <c r="E271" s="26" t="s">
        <v>479</v>
      </c>
    </row>
    <row r="272" spans="1:8">
      <c r="A272" s="138" t="s">
        <v>1176</v>
      </c>
      <c r="B272" s="131">
        <v>3.5000000000000001E-3</v>
      </c>
      <c r="C272" s="131">
        <v>2E-3</v>
      </c>
      <c r="D272" s="131">
        <v>5.0000000000000001E-4</v>
      </c>
      <c r="E272" s="26" t="str">
        <f>LEFT(A272,2)</f>
        <v>58</v>
      </c>
      <c r="F272" s="26">
        <f>VALUE(B272)</f>
        <v>3.5000000000000001E-3</v>
      </c>
      <c r="G272">
        <f>POWER(F272,2)</f>
        <v>1.2250000000000001E-5</v>
      </c>
      <c r="H272">
        <f>POWER(E272*F272,2)</f>
        <v>4.1209000000000003E-2</v>
      </c>
    </row>
    <row r="273" spans="1:8">
      <c r="A273" s="138" t="s">
        <v>1177</v>
      </c>
      <c r="B273" s="26" t="s">
        <v>1006</v>
      </c>
      <c r="C273" s="26" t="s">
        <v>1339</v>
      </c>
      <c r="D273" s="26" t="s">
        <v>1049</v>
      </c>
      <c r="E273" s="26" t="s">
        <v>479</v>
      </c>
      <c r="F273" s="26" t="str">
        <f>LEFT(B273,5)</f>
        <v xml:space="preserve">0.13 </v>
      </c>
    </row>
    <row r="274" spans="1:8">
      <c r="A274" s="138" t="s">
        <v>1178</v>
      </c>
      <c r="B274" s="26" t="s">
        <v>1445</v>
      </c>
      <c r="C274" s="26" t="s">
        <v>1446</v>
      </c>
      <c r="D274" s="26" t="s">
        <v>1447</v>
      </c>
      <c r="E274" s="26" t="s">
        <v>479</v>
      </c>
    </row>
    <row r="275" spans="1:8">
      <c r="A275" s="138" t="s">
        <v>1179</v>
      </c>
      <c r="B275" s="131">
        <v>1.0699999999999999E-2</v>
      </c>
      <c r="C275" s="131">
        <v>1.0699999999999999E-2</v>
      </c>
      <c r="D275" s="131">
        <v>1.0699999999999999E-2</v>
      </c>
      <c r="E275" s="26" t="str">
        <f>LEFT(A275,2)</f>
        <v>59</v>
      </c>
      <c r="F275" s="26">
        <f>VALUE(B275)</f>
        <v>1.0699999999999999E-2</v>
      </c>
      <c r="G275">
        <f>POWER(F275,2)</f>
        <v>1.1448999999999998E-4</v>
      </c>
      <c r="H275">
        <f>POWER(E275*F275,2)</f>
        <v>0.39853968999999995</v>
      </c>
    </row>
    <row r="276" spans="1:8">
      <c r="A276" s="138" t="s">
        <v>1180</v>
      </c>
      <c r="B276" s="26" t="s">
        <v>1105</v>
      </c>
      <c r="C276" s="26" t="s">
        <v>1105</v>
      </c>
      <c r="D276" s="26" t="s">
        <v>1105</v>
      </c>
      <c r="E276" s="26" t="s">
        <v>479</v>
      </c>
      <c r="F276" s="26" t="str">
        <f>LEFT(B276,5)</f>
        <v xml:space="preserve">0.40 </v>
      </c>
    </row>
    <row r="277" spans="1:8">
      <c r="A277" s="138" t="s">
        <v>1181</v>
      </c>
      <c r="B277" s="26" t="s">
        <v>1448</v>
      </c>
      <c r="C277" s="26" t="s">
        <v>1449</v>
      </c>
      <c r="D277" s="26" t="s">
        <v>1450</v>
      </c>
      <c r="E277" s="26" t="s">
        <v>479</v>
      </c>
    </row>
    <row r="278" spans="1:8">
      <c r="A278" s="138" t="s">
        <v>1182</v>
      </c>
      <c r="B278" s="131">
        <v>5.0000000000000001E-4</v>
      </c>
      <c r="C278" s="131">
        <v>2E-3</v>
      </c>
      <c r="D278" s="131">
        <v>2E-3</v>
      </c>
      <c r="E278" s="26" t="str">
        <f>LEFT(A278,2)</f>
        <v>60</v>
      </c>
      <c r="F278" s="26">
        <f>VALUE(B278)</f>
        <v>5.0000000000000001E-4</v>
      </c>
      <c r="G278">
        <f>POWER(F278,2)</f>
        <v>2.4999999999999999E-7</v>
      </c>
      <c r="H278">
        <f>POWER(E278*F278,2)</f>
        <v>8.9999999999999998E-4</v>
      </c>
    </row>
    <row r="279" spans="1:8">
      <c r="A279" s="138" t="s">
        <v>1183</v>
      </c>
      <c r="B279" s="26" t="s">
        <v>1049</v>
      </c>
      <c r="C279" s="26" t="s">
        <v>1339</v>
      </c>
      <c r="D279" s="26" t="s">
        <v>1339</v>
      </c>
      <c r="E279" s="26" t="s">
        <v>479</v>
      </c>
      <c r="F279" s="26" t="str">
        <f>LEFT(B279,5)</f>
        <v xml:space="preserve">0.02 </v>
      </c>
    </row>
    <row r="280" spans="1:8">
      <c r="A280" s="138" t="s">
        <v>1184</v>
      </c>
      <c r="B280" s="26" t="s">
        <v>1451</v>
      </c>
      <c r="C280" s="26" t="s">
        <v>1452</v>
      </c>
      <c r="D280" s="26" t="s">
        <v>1453</v>
      </c>
      <c r="E280" s="26" t="s">
        <v>479</v>
      </c>
    </row>
    <row r="281" spans="1:8">
      <c r="A281" s="138" t="s">
        <v>1185</v>
      </c>
      <c r="B281" s="131">
        <v>1.4200000000000001E-2</v>
      </c>
      <c r="C281" s="131">
        <v>9.1000000000000004E-3</v>
      </c>
      <c r="D281" s="131">
        <v>8.6E-3</v>
      </c>
      <c r="E281" s="26" t="str">
        <f>LEFT(A281,2)</f>
        <v>61</v>
      </c>
      <c r="F281" s="26">
        <f>VALUE(B281)</f>
        <v>1.4200000000000001E-2</v>
      </c>
      <c r="G281">
        <f>POWER(F281,2)</f>
        <v>2.0164000000000003E-4</v>
      </c>
      <c r="H281">
        <f>POWER(E281*F281,2)</f>
        <v>0.75030244000000013</v>
      </c>
    </row>
    <row r="282" spans="1:8">
      <c r="A282" s="138" t="s">
        <v>1186</v>
      </c>
      <c r="B282" s="26" t="s">
        <v>1085</v>
      </c>
      <c r="C282" s="26" t="s">
        <v>986</v>
      </c>
      <c r="D282" s="26" t="s">
        <v>1162</v>
      </c>
      <c r="E282" s="26" t="s">
        <v>479</v>
      </c>
      <c r="F282" s="26" t="str">
        <f>LEFT(B282,5)</f>
        <v xml:space="preserve">0.53 </v>
      </c>
    </row>
    <row r="283" spans="1:8">
      <c r="A283" s="138" t="s">
        <v>1187</v>
      </c>
      <c r="B283" s="26" t="s">
        <v>1454</v>
      </c>
      <c r="C283" s="26" t="s">
        <v>1455</v>
      </c>
      <c r="D283" s="26" t="s">
        <v>1456</v>
      </c>
      <c r="E283" s="26" t="s">
        <v>479</v>
      </c>
    </row>
    <row r="284" spans="1:8">
      <c r="A284" s="138" t="s">
        <v>1188</v>
      </c>
      <c r="B284" s="131">
        <v>1.5E-3</v>
      </c>
      <c r="C284" s="131">
        <v>3.0000000000000001E-3</v>
      </c>
      <c r="D284" s="131">
        <v>1E-3</v>
      </c>
      <c r="E284" s="26" t="str">
        <f>LEFT(A284,2)</f>
        <v>62</v>
      </c>
      <c r="F284" s="26">
        <f>VALUE(B284)</f>
        <v>1.5E-3</v>
      </c>
      <c r="G284">
        <f>POWER(F284,2)</f>
        <v>2.2500000000000001E-6</v>
      </c>
      <c r="H284">
        <f>POWER(E284*F284,2)</f>
        <v>8.6490000000000004E-3</v>
      </c>
    </row>
    <row r="285" spans="1:8">
      <c r="A285" s="138" t="s">
        <v>1189</v>
      </c>
      <c r="B285" s="26" t="s">
        <v>1034</v>
      </c>
      <c r="C285" s="26" t="s">
        <v>1057</v>
      </c>
      <c r="D285" s="26" t="s">
        <v>1027</v>
      </c>
      <c r="E285" s="26" t="s">
        <v>479</v>
      </c>
      <c r="F285" s="26" t="str">
        <f>LEFT(B285,5)</f>
        <v xml:space="preserve">0.06 </v>
      </c>
    </row>
    <row r="286" spans="1:8">
      <c r="A286" s="138" t="s">
        <v>1190</v>
      </c>
      <c r="B286" s="26" t="s">
        <v>1457</v>
      </c>
      <c r="C286" s="26" t="s">
        <v>1458</v>
      </c>
      <c r="D286" s="26" t="s">
        <v>1459</v>
      </c>
      <c r="E286" s="26" t="s">
        <v>479</v>
      </c>
    </row>
    <row r="287" spans="1:8">
      <c r="A287" s="138" t="s">
        <v>1191</v>
      </c>
      <c r="B287" s="131">
        <v>1.17E-2</v>
      </c>
      <c r="C287" s="131">
        <v>1.37E-2</v>
      </c>
      <c r="D287" s="131">
        <v>1.0200000000000001E-2</v>
      </c>
      <c r="E287" s="26" t="str">
        <f>LEFT(A287,2)</f>
        <v>63</v>
      </c>
      <c r="F287" s="26">
        <f>VALUE(B287)</f>
        <v>1.17E-2</v>
      </c>
      <c r="G287">
        <f>POWER(F287,2)</f>
        <v>1.3689E-4</v>
      </c>
      <c r="H287">
        <f>POWER(E287*F287,2)</f>
        <v>0.54331640999999997</v>
      </c>
    </row>
    <row r="288" spans="1:8">
      <c r="A288" s="138" t="s">
        <v>1192</v>
      </c>
      <c r="B288" s="26" t="s">
        <v>1068</v>
      </c>
      <c r="C288" s="26" t="s">
        <v>1331</v>
      </c>
      <c r="D288" s="26" t="s">
        <v>1076</v>
      </c>
      <c r="E288" s="26" t="s">
        <v>479</v>
      </c>
      <c r="F288" s="26" t="str">
        <f>LEFT(B288,5)</f>
        <v xml:space="preserve">0.44 </v>
      </c>
    </row>
    <row r="289" spans="1:8">
      <c r="A289" s="138" t="s">
        <v>1193</v>
      </c>
      <c r="B289" s="26" t="s">
        <v>1460</v>
      </c>
      <c r="C289" s="26" t="s">
        <v>1461</v>
      </c>
      <c r="D289" s="26" t="s">
        <v>1462</v>
      </c>
      <c r="E289" s="26" t="s">
        <v>479</v>
      </c>
    </row>
    <row r="290" spans="1:8">
      <c r="G290" s="46" t="s">
        <v>1467</v>
      </c>
      <c r="H290" s="46" t="s">
        <v>1466</v>
      </c>
    </row>
    <row r="291" spans="1:8">
      <c r="G291" s="43">
        <f>SUM(G101:G289)</f>
        <v>3.3791174999999996</v>
      </c>
      <c r="H291" s="43">
        <f>SUM(H101:H289)</f>
        <v>109.98515288</v>
      </c>
    </row>
    <row r="292" spans="1:8">
      <c r="G292" s="47" t="s">
        <v>503</v>
      </c>
      <c r="H292" s="40"/>
    </row>
    <row r="293" spans="1:8">
      <c r="G293" s="40">
        <f>H291/G291</f>
        <v>32.548484295085927</v>
      </c>
      <c r="H293" s="40"/>
    </row>
    <row r="298" spans="1:8" ht="59.25" thickBot="1">
      <c r="A298" s="149" t="s">
        <v>1472</v>
      </c>
      <c r="B298" s="150" t="s">
        <v>1473</v>
      </c>
      <c r="C298" s="151" t="s">
        <v>1474</v>
      </c>
      <c r="D298" s="151" t="s">
        <v>1475</v>
      </c>
      <c r="E298" s="152" t="s">
        <v>1476</v>
      </c>
      <c r="F298" s="150" t="s">
        <v>1477</v>
      </c>
    </row>
    <row r="299" spans="1:8" ht="20.25" thickTop="1">
      <c r="A299" s="142">
        <v>1</v>
      </c>
      <c r="B299" s="140">
        <v>1</v>
      </c>
      <c r="C299" s="141">
        <v>0.88600000000000001</v>
      </c>
      <c r="D299" s="141">
        <v>0.78600000000000003</v>
      </c>
      <c r="E299" s="142">
        <v>1</v>
      </c>
      <c r="F299" s="153">
        <v>0.78549999999999998</v>
      </c>
      <c r="G299" s="139" t="s">
        <v>479</v>
      </c>
    </row>
    <row r="300" spans="1:8" ht="19.5">
      <c r="A300" s="145">
        <v>3</v>
      </c>
      <c r="B300" s="143">
        <v>0.376</v>
      </c>
      <c r="C300" s="144">
        <v>0.33300000000000002</v>
      </c>
      <c r="D300" s="144">
        <v>0.111</v>
      </c>
      <c r="E300" s="145">
        <v>9</v>
      </c>
      <c r="F300" s="154">
        <v>0.998</v>
      </c>
      <c r="G300" s="139" t="s">
        <v>479</v>
      </c>
    </row>
    <row r="301" spans="1:8" ht="19.5">
      <c r="A301" s="145">
        <v>5</v>
      </c>
      <c r="B301" s="143">
        <v>0.22600000000000001</v>
      </c>
      <c r="C301" s="144">
        <v>0.2</v>
      </c>
      <c r="D301" s="144">
        <v>0.04</v>
      </c>
      <c r="E301" s="145">
        <v>25</v>
      </c>
      <c r="F301" s="154">
        <v>1</v>
      </c>
      <c r="G301" s="139" t="s">
        <v>479</v>
      </c>
    </row>
    <row r="302" spans="1:8" ht="19.5">
      <c r="A302" s="145">
        <v>7</v>
      </c>
      <c r="B302" s="143">
        <v>0.161</v>
      </c>
      <c r="C302" s="144">
        <v>0.14299999999999999</v>
      </c>
      <c r="D302" s="144">
        <v>0.02</v>
      </c>
      <c r="E302" s="145">
        <v>49</v>
      </c>
      <c r="F302" s="154">
        <v>0.98</v>
      </c>
      <c r="G302" s="139" t="s">
        <v>479</v>
      </c>
    </row>
    <row r="303" spans="1:8">
      <c r="A303" s="148" t="s">
        <v>1478</v>
      </c>
      <c r="B303" s="146" t="s">
        <v>1478</v>
      </c>
      <c r="C303" s="147" t="s">
        <v>1478</v>
      </c>
      <c r="D303" s="147" t="s">
        <v>1478</v>
      </c>
      <c r="E303" s="148" t="s">
        <v>1478</v>
      </c>
      <c r="F303" s="146" t="s">
        <v>1478</v>
      </c>
    </row>
    <row r="304" spans="1:8" ht="39">
      <c r="A304" s="148" t="s">
        <v>1479</v>
      </c>
      <c r="B304" s="143">
        <v>0.52300000000000002</v>
      </c>
      <c r="C304" s="155">
        <v>0.52300000000000002</v>
      </c>
      <c r="D304" s="156">
        <v>1000</v>
      </c>
      <c r="E304" s="145" t="s">
        <v>1463</v>
      </c>
      <c r="F304" s="154" t="s">
        <v>1480</v>
      </c>
    </row>
    <row r="307" spans="1:6" s="26" customFormat="1" ht="29.25" customHeight="1">
      <c r="A307" s="157" t="s">
        <v>1482</v>
      </c>
      <c r="B307" s="607" t="s">
        <v>1483</v>
      </c>
      <c r="C307" s="607"/>
      <c r="D307" s="607"/>
      <c r="E307" s="607"/>
      <c r="F307" s="607"/>
    </row>
    <row r="308" spans="1:6" s="26" customFormat="1" ht="33" customHeight="1">
      <c r="A308" s="157" t="s">
        <v>1481</v>
      </c>
    </row>
  </sheetData>
  <mergeCells count="1">
    <mergeCell ref="B307:F307"/>
  </mergeCells>
  <phoneticPr fontId="1"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3"/>
  <sheetViews>
    <sheetView topLeftCell="A10" workbookViewId="0">
      <selection activeCell="A13" sqref="A13"/>
    </sheetView>
  </sheetViews>
  <sheetFormatPr defaultRowHeight="16.5"/>
  <cols>
    <col min="2" max="2" width="25.5" customWidth="1"/>
  </cols>
  <sheetData>
    <row r="1" spans="1:5">
      <c r="A1" s="63">
        <v>0</v>
      </c>
      <c r="B1" s="65" t="s">
        <v>1626</v>
      </c>
      <c r="C1" s="79" t="s">
        <v>1629</v>
      </c>
      <c r="D1" s="79">
        <f>IF(OR(C1="U16", C1="S16"),1,IF(C1="TS",6,2))</f>
        <v>2</v>
      </c>
      <c r="E1" s="63">
        <v>1</v>
      </c>
    </row>
    <row r="2" spans="1:5">
      <c r="A2" s="63">
        <f t="shared" ref="A2:A13" si="0">A1+(D1*E1)</f>
        <v>2</v>
      </c>
      <c r="B2" s="65" t="s">
        <v>1627</v>
      </c>
      <c r="C2" s="79" t="s">
        <v>1629</v>
      </c>
      <c r="D2" s="79">
        <f t="shared" ref="D2:D7" si="1">IF(OR(C2="U16", C2="S16"),1,IF(C2="TS",6,2))</f>
        <v>2</v>
      </c>
      <c r="E2" s="63">
        <v>1</v>
      </c>
    </row>
    <row r="3" spans="1:5">
      <c r="A3" s="63">
        <f t="shared" si="0"/>
        <v>4</v>
      </c>
      <c r="B3" s="65" t="s">
        <v>1628</v>
      </c>
      <c r="C3" s="79" t="s">
        <v>1629</v>
      </c>
      <c r="D3" s="79">
        <f t="shared" si="1"/>
        <v>2</v>
      </c>
      <c r="E3" s="63">
        <v>1</v>
      </c>
    </row>
    <row r="4" spans="1:5">
      <c r="A4" s="63">
        <f t="shared" si="0"/>
        <v>6</v>
      </c>
      <c r="B4" s="65" t="s">
        <v>1630</v>
      </c>
      <c r="C4" s="79" t="s">
        <v>1631</v>
      </c>
      <c r="D4" s="79">
        <f t="shared" si="1"/>
        <v>1</v>
      </c>
      <c r="E4" s="63">
        <v>60</v>
      </c>
    </row>
    <row r="5" spans="1:5">
      <c r="A5" s="63">
        <f t="shared" si="0"/>
        <v>66</v>
      </c>
      <c r="B5" s="65" t="s">
        <v>1632</v>
      </c>
      <c r="C5" s="79" t="s">
        <v>78</v>
      </c>
      <c r="D5" s="79">
        <f t="shared" si="1"/>
        <v>2</v>
      </c>
      <c r="E5" s="63">
        <v>60</v>
      </c>
    </row>
    <row r="6" spans="1:5">
      <c r="A6" s="63">
        <f t="shared" si="0"/>
        <v>186</v>
      </c>
      <c r="B6" s="65" t="s">
        <v>354</v>
      </c>
      <c r="C6" s="79" t="s">
        <v>78</v>
      </c>
      <c r="D6" s="79">
        <f t="shared" si="1"/>
        <v>2</v>
      </c>
      <c r="E6" s="63">
        <v>3</v>
      </c>
    </row>
    <row r="7" spans="1:5">
      <c r="A7" s="63">
        <f t="shared" si="0"/>
        <v>192</v>
      </c>
      <c r="B7" s="65" t="s">
        <v>1633</v>
      </c>
      <c r="C7" s="79" t="s">
        <v>78</v>
      </c>
      <c r="D7" s="79">
        <f t="shared" si="1"/>
        <v>2</v>
      </c>
      <c r="E7" s="63">
        <v>3</v>
      </c>
    </row>
    <row r="8" spans="1:5">
      <c r="A8" s="63">
        <f t="shared" si="0"/>
        <v>198</v>
      </c>
      <c r="B8" s="65" t="s">
        <v>1634</v>
      </c>
      <c r="C8" s="79" t="s">
        <v>78</v>
      </c>
      <c r="D8" s="79">
        <f>IF(OR(C8="U16", C8="S16"),1,IF(C8="TS",6,2))</f>
        <v>2</v>
      </c>
      <c r="E8" s="63">
        <v>2</v>
      </c>
    </row>
    <row r="9" spans="1:5">
      <c r="A9" s="63">
        <f t="shared" si="0"/>
        <v>202</v>
      </c>
      <c r="B9" s="65" t="s">
        <v>1635</v>
      </c>
      <c r="C9" s="79" t="s">
        <v>78</v>
      </c>
      <c r="D9" s="79">
        <f>IF(OR(C9="U16", C9="S16"),1,IF(C9="TS",6,2))</f>
        <v>2</v>
      </c>
      <c r="E9" s="63">
        <f>3*26</f>
        <v>78</v>
      </c>
    </row>
    <row r="10" spans="1:5">
      <c r="A10" s="63">
        <f t="shared" si="0"/>
        <v>358</v>
      </c>
      <c r="B10" s="65" t="s">
        <v>1636</v>
      </c>
      <c r="C10" s="79" t="s">
        <v>78</v>
      </c>
      <c r="D10" s="79">
        <f>IF(OR(C10="U16", C10="S16"),1,IF(C10="TS",6,2))</f>
        <v>2</v>
      </c>
      <c r="E10" s="63">
        <v>3</v>
      </c>
    </row>
    <row r="11" spans="1:5">
      <c r="A11" s="63">
        <f t="shared" si="0"/>
        <v>364</v>
      </c>
      <c r="B11" s="65" t="s">
        <v>1637</v>
      </c>
      <c r="C11" s="79" t="s">
        <v>78</v>
      </c>
      <c r="D11" s="79">
        <f>IF(OR(C11="U16", C11="S16"),1,IF(C11="TS",6,2))</f>
        <v>2</v>
      </c>
      <c r="E11" s="63">
        <v>3</v>
      </c>
    </row>
    <row r="12" spans="1:5">
      <c r="A12" s="63">
        <f t="shared" si="0"/>
        <v>370</v>
      </c>
      <c r="B12" s="65" t="s">
        <v>1638</v>
      </c>
      <c r="C12" s="79" t="s">
        <v>78</v>
      </c>
      <c r="D12" s="79">
        <f>IF(OR(C12="U16", C12="S16"),1,IF(C12="TS",6,2))</f>
        <v>2</v>
      </c>
      <c r="E12" s="63">
        <v>3</v>
      </c>
    </row>
    <row r="13" spans="1:5">
      <c r="A13" s="63">
        <f t="shared" si="0"/>
        <v>376</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8"/>
  <sheetViews>
    <sheetView workbookViewId="0">
      <selection activeCell="A106" sqref="A106"/>
    </sheetView>
  </sheetViews>
  <sheetFormatPr defaultColWidth="9" defaultRowHeight="13.5"/>
  <cols>
    <col min="1" max="1" width="9" style="5"/>
    <col min="2" max="3" width="9" style="36"/>
    <col min="4" max="16384" width="9" style="5"/>
  </cols>
  <sheetData>
    <row r="1" spans="1:3">
      <c r="A1" s="5" t="s">
        <v>435</v>
      </c>
    </row>
    <row r="3" spans="1:3">
      <c r="A3" s="5" t="s">
        <v>436</v>
      </c>
      <c r="B3" s="36" t="s">
        <v>437</v>
      </c>
      <c r="C3" s="36" t="s">
        <v>445</v>
      </c>
    </row>
    <row r="4" spans="1:3">
      <c r="A4" s="5" t="s">
        <v>438</v>
      </c>
      <c r="B4" s="36" t="s">
        <v>439</v>
      </c>
      <c r="C4" s="36" t="s">
        <v>439</v>
      </c>
    </row>
    <row r="5" spans="1:3">
      <c r="B5" s="36" t="s">
        <v>313</v>
      </c>
      <c r="C5" s="36" t="s">
        <v>313</v>
      </c>
    </row>
    <row r="6" spans="1:3">
      <c r="B6" s="36" t="s">
        <v>314</v>
      </c>
      <c r="C6" s="36" t="s">
        <v>314</v>
      </c>
    </row>
    <row r="7" spans="1:3">
      <c r="B7" s="36" t="s">
        <v>440</v>
      </c>
      <c r="C7" s="36" t="s">
        <v>440</v>
      </c>
    </row>
    <row r="8" spans="1:3">
      <c r="B8" s="36" t="s">
        <v>1</v>
      </c>
      <c r="C8" s="36" t="s">
        <v>1</v>
      </c>
    </row>
    <row r="9" spans="1:3">
      <c r="B9" s="36" t="s">
        <v>2</v>
      </c>
      <c r="C9" s="36" t="s">
        <v>2</v>
      </c>
    </row>
    <row r="10" spans="1:3">
      <c r="B10" s="36" t="s">
        <v>441</v>
      </c>
      <c r="C10" s="36" t="s">
        <v>441</v>
      </c>
    </row>
    <row r="11" spans="1:3">
      <c r="B11" s="36" t="s">
        <v>3</v>
      </c>
      <c r="C11" s="36" t="s">
        <v>3</v>
      </c>
    </row>
    <row r="12" spans="1:3">
      <c r="B12" s="36" t="s">
        <v>4</v>
      </c>
      <c r="C12" s="36" t="s">
        <v>4</v>
      </c>
    </row>
    <row r="13" spans="1:3">
      <c r="B13" s="36" t="s">
        <v>442</v>
      </c>
      <c r="C13" s="36" t="s">
        <v>442</v>
      </c>
    </row>
    <row r="14" spans="1:3">
      <c r="B14" s="36" t="s">
        <v>443</v>
      </c>
      <c r="C14" s="36" t="s">
        <v>443</v>
      </c>
    </row>
    <row r="15" spans="1:3">
      <c r="B15" s="36" t="s">
        <v>444</v>
      </c>
      <c r="C15" s="36" t="s">
        <v>444</v>
      </c>
    </row>
    <row r="16" spans="1:3">
      <c r="B16" s="36" t="s">
        <v>448</v>
      </c>
      <c r="C16" s="36" t="s">
        <v>446</v>
      </c>
    </row>
    <row r="17" spans="1:3">
      <c r="B17" s="36" t="s">
        <v>449</v>
      </c>
      <c r="C17" s="36" t="s">
        <v>447</v>
      </c>
    </row>
    <row r="18" spans="1:3">
      <c r="B18" s="36" t="s">
        <v>450</v>
      </c>
    </row>
    <row r="19" spans="1:3">
      <c r="B19" s="36" t="s">
        <v>451</v>
      </c>
    </row>
    <row r="26" spans="1:3">
      <c r="A26" s="5" t="s">
        <v>452</v>
      </c>
      <c r="B26" s="36" t="s">
        <v>453</v>
      </c>
    </row>
    <row r="27" spans="1:3">
      <c r="B27" s="36" t="s">
        <v>454</v>
      </c>
    </row>
    <row r="28" spans="1:3">
      <c r="B28" s="36" t="s">
        <v>455</v>
      </c>
    </row>
  </sheetData>
  <phoneticPr fontId="1"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8"/>
  <sheetViews>
    <sheetView workbookViewId="0">
      <selection activeCell="A23" sqref="A23"/>
    </sheetView>
  </sheetViews>
  <sheetFormatPr defaultRowHeight="16.5"/>
  <cols>
    <col min="3" max="4" width="15.75" style="37" customWidth="1"/>
    <col min="5" max="5" width="15.75" style="26" customWidth="1"/>
  </cols>
  <sheetData>
    <row r="1" spans="1:5">
      <c r="A1" s="39"/>
      <c r="B1" s="38" t="s">
        <v>492</v>
      </c>
      <c r="C1" s="38" t="s">
        <v>491</v>
      </c>
      <c r="D1" s="38" t="s">
        <v>494</v>
      </c>
      <c r="E1" s="38" t="s">
        <v>493</v>
      </c>
    </row>
    <row r="2" spans="1:5">
      <c r="A2" s="40" t="s">
        <v>460</v>
      </c>
      <c r="B2" s="41">
        <v>0</v>
      </c>
      <c r="C2" s="42">
        <v>0</v>
      </c>
      <c r="D2" s="42">
        <f t="shared" ref="D2:D17" si="0">(C3-C2)/2</f>
        <v>300</v>
      </c>
      <c r="E2" s="42">
        <f>C2</f>
        <v>0</v>
      </c>
    </row>
    <row r="3" spans="1:5">
      <c r="A3" s="40" t="s">
        <v>461</v>
      </c>
      <c r="B3" s="41">
        <v>258</v>
      </c>
      <c r="C3" s="42">
        <f t="shared" ref="C3:C18" si="1">HEX2DEC(B3)</f>
        <v>600</v>
      </c>
      <c r="D3" s="42">
        <f t="shared" si="0"/>
        <v>100</v>
      </c>
      <c r="E3" s="42">
        <f t="shared" ref="E3:E18" si="2">E2+D2</f>
        <v>300</v>
      </c>
    </row>
    <row r="4" spans="1:5">
      <c r="A4" s="40" t="s">
        <v>473</v>
      </c>
      <c r="B4" s="41">
        <v>320</v>
      </c>
      <c r="C4" s="42">
        <f t="shared" si="1"/>
        <v>800</v>
      </c>
      <c r="D4" s="42">
        <f t="shared" si="0"/>
        <v>300</v>
      </c>
      <c r="E4" s="42">
        <f t="shared" si="2"/>
        <v>400</v>
      </c>
    </row>
    <row r="5" spans="1:5">
      <c r="A5" s="40" t="s">
        <v>474</v>
      </c>
      <c r="B5" s="41">
        <v>578</v>
      </c>
      <c r="C5" s="42">
        <f t="shared" si="1"/>
        <v>1400</v>
      </c>
      <c r="D5" s="42">
        <f t="shared" si="0"/>
        <v>100</v>
      </c>
      <c r="E5" s="42">
        <f t="shared" si="2"/>
        <v>700</v>
      </c>
    </row>
    <row r="6" spans="1:5">
      <c r="A6" s="40" t="s">
        <v>475</v>
      </c>
      <c r="B6" s="41">
        <v>640</v>
      </c>
      <c r="C6" s="42">
        <f t="shared" si="1"/>
        <v>1600</v>
      </c>
      <c r="D6" s="42">
        <f t="shared" si="0"/>
        <v>100</v>
      </c>
      <c r="E6" s="42">
        <f t="shared" si="2"/>
        <v>800</v>
      </c>
    </row>
    <row r="7" spans="1:5">
      <c r="A7" s="40" t="s">
        <v>476</v>
      </c>
      <c r="B7" s="41">
        <v>708</v>
      </c>
      <c r="C7" s="42">
        <f t="shared" si="1"/>
        <v>1800</v>
      </c>
      <c r="D7" s="42">
        <f t="shared" si="0"/>
        <v>600</v>
      </c>
      <c r="E7" s="42">
        <f t="shared" si="2"/>
        <v>900</v>
      </c>
    </row>
    <row r="8" spans="1:5">
      <c r="A8" s="40" t="s">
        <v>463</v>
      </c>
      <c r="B8" s="41" t="s">
        <v>462</v>
      </c>
      <c r="C8" s="42">
        <f t="shared" si="1"/>
        <v>3000</v>
      </c>
      <c r="D8" s="42">
        <f t="shared" si="0"/>
        <v>800</v>
      </c>
      <c r="E8" s="42">
        <f t="shared" si="2"/>
        <v>1500</v>
      </c>
    </row>
    <row r="9" spans="1:5">
      <c r="A9" s="40" t="s">
        <v>464</v>
      </c>
      <c r="B9" s="41" t="s">
        <v>490</v>
      </c>
      <c r="C9" s="42">
        <f t="shared" si="1"/>
        <v>4600</v>
      </c>
      <c r="D9" s="42">
        <f t="shared" si="0"/>
        <v>1500</v>
      </c>
      <c r="E9" s="42">
        <f t="shared" si="2"/>
        <v>2300</v>
      </c>
    </row>
    <row r="10" spans="1:5">
      <c r="A10" s="40" t="s">
        <v>465</v>
      </c>
      <c r="B10" s="41" t="s">
        <v>489</v>
      </c>
      <c r="C10" s="42">
        <f t="shared" si="1"/>
        <v>7600</v>
      </c>
      <c r="D10" s="42">
        <f t="shared" si="0"/>
        <v>200</v>
      </c>
      <c r="E10" s="42">
        <f t="shared" si="2"/>
        <v>3800</v>
      </c>
    </row>
    <row r="11" spans="1:5">
      <c r="A11" s="40" t="s">
        <v>466</v>
      </c>
      <c r="B11" s="41" t="s">
        <v>488</v>
      </c>
      <c r="C11" s="42">
        <f t="shared" si="1"/>
        <v>8000</v>
      </c>
      <c r="D11" s="42">
        <f t="shared" si="0"/>
        <v>100</v>
      </c>
      <c r="E11" s="42">
        <f t="shared" si="2"/>
        <v>4000</v>
      </c>
    </row>
    <row r="12" spans="1:5">
      <c r="A12" s="43" t="s">
        <v>467</v>
      </c>
      <c r="B12" s="44" t="s">
        <v>487</v>
      </c>
      <c r="C12" s="45">
        <f t="shared" si="1"/>
        <v>8200</v>
      </c>
      <c r="D12" s="45">
        <f t="shared" si="0"/>
        <v>12</v>
      </c>
      <c r="E12" s="45">
        <f t="shared" si="2"/>
        <v>4100</v>
      </c>
    </row>
    <row r="13" spans="1:5">
      <c r="A13" s="43" t="s">
        <v>468</v>
      </c>
      <c r="B13" s="44" t="s">
        <v>486</v>
      </c>
      <c r="C13" s="45">
        <f t="shared" si="1"/>
        <v>8224</v>
      </c>
      <c r="D13" s="45">
        <f t="shared" si="0"/>
        <v>108</v>
      </c>
      <c r="E13" s="45">
        <f t="shared" si="2"/>
        <v>4112</v>
      </c>
    </row>
    <row r="14" spans="1:5">
      <c r="A14" s="43" t="s">
        <v>477</v>
      </c>
      <c r="B14" s="44" t="s">
        <v>485</v>
      </c>
      <c r="C14" s="45">
        <f t="shared" si="1"/>
        <v>8440</v>
      </c>
      <c r="D14" s="45">
        <f t="shared" si="0"/>
        <v>44</v>
      </c>
      <c r="E14" s="45">
        <f t="shared" si="2"/>
        <v>4220</v>
      </c>
    </row>
    <row r="15" spans="1:5">
      <c r="A15" s="43" t="s">
        <v>469</v>
      </c>
      <c r="B15" s="44" t="s">
        <v>484</v>
      </c>
      <c r="C15" s="45">
        <f t="shared" si="1"/>
        <v>8528</v>
      </c>
      <c r="D15" s="45">
        <f t="shared" si="0"/>
        <v>6752</v>
      </c>
      <c r="E15" s="45">
        <f t="shared" si="2"/>
        <v>4264</v>
      </c>
    </row>
    <row r="16" spans="1:5">
      <c r="A16" s="43" t="s">
        <v>470</v>
      </c>
      <c r="B16" s="44" t="s">
        <v>483</v>
      </c>
      <c r="C16" s="45">
        <f t="shared" si="1"/>
        <v>22032</v>
      </c>
      <c r="D16" s="45">
        <f t="shared" si="0"/>
        <v>108</v>
      </c>
      <c r="E16" s="45">
        <f t="shared" si="2"/>
        <v>11016</v>
      </c>
    </row>
    <row r="17" spans="1:5">
      <c r="A17" s="43" t="s">
        <v>471</v>
      </c>
      <c r="B17" s="44" t="s">
        <v>482</v>
      </c>
      <c r="C17" s="45">
        <f t="shared" si="1"/>
        <v>22248</v>
      </c>
      <c r="D17" s="45">
        <f t="shared" si="0"/>
        <v>32290</v>
      </c>
      <c r="E17" s="45">
        <f t="shared" si="2"/>
        <v>11124</v>
      </c>
    </row>
    <row r="18" spans="1:5">
      <c r="A18" s="43" t="s">
        <v>472</v>
      </c>
      <c r="B18" s="44" t="s">
        <v>481</v>
      </c>
      <c r="C18" s="45">
        <f t="shared" si="1"/>
        <v>86828</v>
      </c>
      <c r="D18" s="45">
        <f>([1]Sheet1!C21-C18)/2</f>
        <v>-43414</v>
      </c>
      <c r="E18" s="45">
        <f t="shared" si="2"/>
        <v>43414</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
  <sheetViews>
    <sheetView topLeftCell="A4" workbookViewId="0">
      <selection activeCell="C4" sqref="C4"/>
    </sheetView>
  </sheetViews>
  <sheetFormatPr defaultColWidth="9" defaultRowHeight="13.5"/>
  <cols>
    <col min="1" max="1" width="9" style="5"/>
    <col min="2" max="3" width="12.75" style="22" customWidth="1"/>
    <col min="4" max="7" width="12.75" style="5" customWidth="1"/>
    <col min="8" max="16384" width="9" style="5"/>
  </cols>
  <sheetData>
    <row r="1" spans="1:4">
      <c r="A1" s="5" t="s">
        <v>1621</v>
      </c>
    </row>
    <row r="2" spans="1:4">
      <c r="B2" s="5" t="s">
        <v>1624</v>
      </c>
      <c r="C2" s="22" t="s">
        <v>1623</v>
      </c>
      <c r="D2" s="22" t="s">
        <v>1622</v>
      </c>
    </row>
    <row r="3" spans="1:4">
      <c r="A3" s="5">
        <v>100</v>
      </c>
      <c r="B3" s="5">
        <v>90</v>
      </c>
      <c r="C3" s="22">
        <v>440</v>
      </c>
      <c r="D3" s="22">
        <v>492</v>
      </c>
    </row>
    <row r="4" spans="1:4">
      <c r="A4" s="5">
        <v>80</v>
      </c>
      <c r="B4" s="5">
        <v>78</v>
      </c>
      <c r="C4" s="22">
        <v>330</v>
      </c>
      <c r="D4" s="22">
        <v>369</v>
      </c>
    </row>
    <row r="5" spans="1:4">
      <c r="A5" s="5">
        <v>60</v>
      </c>
      <c r="B5" s="5">
        <v>60</v>
      </c>
      <c r="C5" s="22">
        <v>280</v>
      </c>
      <c r="D5" s="22">
        <v>92</v>
      </c>
    </row>
    <row r="6" spans="1:4">
      <c r="A6" s="5">
        <v>40</v>
      </c>
      <c r="B6" s="5">
        <v>50</v>
      </c>
      <c r="C6" s="22">
        <v>270</v>
      </c>
      <c r="D6" s="22">
        <v>74</v>
      </c>
    </row>
    <row r="7" spans="1:4">
      <c r="A7" s="5">
        <v>20</v>
      </c>
      <c r="B7" s="5">
        <v>25</v>
      </c>
      <c r="C7" s="22">
        <v>260</v>
      </c>
      <c r="D7" s="22">
        <v>46</v>
      </c>
    </row>
  </sheetData>
  <phoneticPr fontId="1" type="noConversion"/>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286"/>
  <sheetViews>
    <sheetView topLeftCell="A172" workbookViewId="0">
      <selection activeCell="A247" sqref="A247:XFD247"/>
    </sheetView>
  </sheetViews>
  <sheetFormatPr defaultColWidth="9" defaultRowHeight="13.5"/>
  <cols>
    <col min="1" max="1" width="9" style="116"/>
    <col min="2" max="2" width="20.375" style="116" customWidth="1"/>
    <col min="3" max="3" width="9" style="116"/>
    <col min="4" max="4" width="12.375" style="116" customWidth="1"/>
    <col min="5" max="5" width="12.875" style="116" customWidth="1"/>
    <col min="6" max="6" width="36.125" style="116" customWidth="1"/>
    <col min="7" max="16384" width="9" style="116"/>
  </cols>
  <sheetData>
    <row r="1" spans="1:6">
      <c r="A1" s="350" t="s">
        <v>2094</v>
      </c>
    </row>
    <row r="2" spans="1:6">
      <c r="A2" s="350" t="s">
        <v>2095</v>
      </c>
    </row>
    <row r="3" spans="1:6">
      <c r="A3" s="350" t="s">
        <v>2096</v>
      </c>
    </row>
    <row r="4" spans="1:6">
      <c r="A4" s="350" t="s">
        <v>2101</v>
      </c>
    </row>
    <row r="5" spans="1:6">
      <c r="A5" s="350" t="s">
        <v>2102</v>
      </c>
    </row>
    <row r="6" spans="1:6">
      <c r="A6" s="608" t="s">
        <v>1723</v>
      </c>
      <c r="B6" s="608"/>
      <c r="C6" s="608"/>
      <c r="D6" s="608"/>
      <c r="E6" s="608"/>
      <c r="F6" s="608"/>
    </row>
    <row r="7" spans="1:6">
      <c r="A7" s="346" t="s">
        <v>1643</v>
      </c>
      <c r="B7" s="347" t="s">
        <v>1644</v>
      </c>
      <c r="C7" s="346" t="s">
        <v>1645</v>
      </c>
      <c r="D7" s="346" t="s">
        <v>1646</v>
      </c>
      <c r="E7" s="346" t="s">
        <v>1647</v>
      </c>
      <c r="F7" s="347"/>
    </row>
    <row r="8" spans="1:6">
      <c r="A8" s="346">
        <v>0</v>
      </c>
      <c r="B8" s="347" t="s">
        <v>1648</v>
      </c>
      <c r="C8" s="346" t="s">
        <v>1649</v>
      </c>
      <c r="D8" s="346">
        <v>4</v>
      </c>
      <c r="E8" s="346">
        <v>1</v>
      </c>
      <c r="F8" s="347" t="s">
        <v>1650</v>
      </c>
    </row>
    <row r="9" spans="1:6">
      <c r="A9" s="346">
        <f t="shared" ref="A9:A15" si="0">A8+(D8*E8)</f>
        <v>4</v>
      </c>
      <c r="B9" s="347" t="s">
        <v>1651</v>
      </c>
      <c r="C9" s="346" t="s">
        <v>1649</v>
      </c>
      <c r="D9" s="346">
        <v>4</v>
      </c>
      <c r="E9" s="346">
        <v>1</v>
      </c>
      <c r="F9" s="347" t="s">
        <v>1652</v>
      </c>
    </row>
    <row r="10" spans="1:6">
      <c r="A10" s="346">
        <f t="shared" si="0"/>
        <v>8</v>
      </c>
      <c r="B10" s="347" t="s">
        <v>1653</v>
      </c>
      <c r="C10" s="346" t="s">
        <v>1654</v>
      </c>
      <c r="D10" s="346">
        <v>4</v>
      </c>
      <c r="E10" s="346">
        <v>1</v>
      </c>
      <c r="F10" s="347" t="s">
        <v>1655</v>
      </c>
    </row>
    <row r="11" spans="1:6">
      <c r="A11" s="346">
        <f t="shared" si="0"/>
        <v>12</v>
      </c>
      <c r="B11" s="347" t="s">
        <v>1656</v>
      </c>
      <c r="C11" s="346" t="s">
        <v>1657</v>
      </c>
      <c r="D11" s="346">
        <v>2</v>
      </c>
      <c r="E11" s="346">
        <v>60</v>
      </c>
      <c r="F11" s="347" t="s">
        <v>1658</v>
      </c>
    </row>
    <row r="12" spans="1:6">
      <c r="A12" s="346">
        <f t="shared" si="0"/>
        <v>132</v>
      </c>
      <c r="B12" s="347" t="s">
        <v>1659</v>
      </c>
      <c r="C12" s="346" t="s">
        <v>1660</v>
      </c>
      <c r="D12" s="346">
        <v>4</v>
      </c>
      <c r="E12" s="346">
        <v>60</v>
      </c>
      <c r="F12" s="347" t="s">
        <v>1661</v>
      </c>
    </row>
    <row r="13" spans="1:6">
      <c r="A13" s="346">
        <f t="shared" si="0"/>
        <v>372</v>
      </c>
      <c r="B13" s="347" t="s">
        <v>1690</v>
      </c>
      <c r="C13" s="346" t="s">
        <v>1662</v>
      </c>
      <c r="D13" s="346">
        <v>4</v>
      </c>
      <c r="E13" s="346">
        <v>3</v>
      </c>
      <c r="F13" s="347" t="s">
        <v>1663</v>
      </c>
    </row>
    <row r="14" spans="1:6">
      <c r="A14" s="346">
        <f t="shared" si="0"/>
        <v>384</v>
      </c>
      <c r="B14" s="347" t="s">
        <v>1664</v>
      </c>
      <c r="C14" s="346" t="s">
        <v>1660</v>
      </c>
      <c r="D14" s="346">
        <v>4</v>
      </c>
      <c r="E14" s="346">
        <v>3</v>
      </c>
      <c r="F14" s="347" t="s">
        <v>1665</v>
      </c>
    </row>
    <row r="15" spans="1:6">
      <c r="A15" s="346">
        <f t="shared" si="0"/>
        <v>396</v>
      </c>
      <c r="B15" s="347" t="s">
        <v>1666</v>
      </c>
      <c r="C15" s="346" t="s">
        <v>1660</v>
      </c>
      <c r="D15" s="346">
        <v>4</v>
      </c>
      <c r="E15" s="346">
        <v>2</v>
      </c>
      <c r="F15" s="347" t="s">
        <v>1667</v>
      </c>
    </row>
    <row r="16" spans="1:6">
      <c r="A16" s="346">
        <f t="shared" ref="A16:A25" si="1">A15+(D15*E15)</f>
        <v>404</v>
      </c>
      <c r="B16" s="347" t="s">
        <v>1668</v>
      </c>
      <c r="C16" s="346" t="s">
        <v>1669</v>
      </c>
      <c r="D16" s="346">
        <v>4</v>
      </c>
      <c r="E16" s="346">
        <v>72</v>
      </c>
      <c r="F16" s="347" t="s">
        <v>1670</v>
      </c>
    </row>
    <row r="17" spans="1:6">
      <c r="A17" s="346">
        <f t="shared" si="1"/>
        <v>692</v>
      </c>
      <c r="B17" s="347" t="s">
        <v>1671</v>
      </c>
      <c r="C17" s="346" t="s">
        <v>1660</v>
      </c>
      <c r="D17" s="346">
        <v>4</v>
      </c>
      <c r="E17" s="346">
        <v>3</v>
      </c>
      <c r="F17" s="347"/>
    </row>
    <row r="18" spans="1:6">
      <c r="A18" s="346">
        <f t="shared" si="1"/>
        <v>704</v>
      </c>
      <c r="B18" s="347" t="s">
        <v>1672</v>
      </c>
      <c r="C18" s="346" t="s">
        <v>1660</v>
      </c>
      <c r="D18" s="346">
        <v>4</v>
      </c>
      <c r="E18" s="346">
        <v>3</v>
      </c>
      <c r="F18" s="347"/>
    </row>
    <row r="19" spans="1:6">
      <c r="A19" s="346">
        <f t="shared" si="1"/>
        <v>716</v>
      </c>
      <c r="B19" s="347" t="s">
        <v>1673</v>
      </c>
      <c r="C19" s="346" t="s">
        <v>1660</v>
      </c>
      <c r="D19" s="346">
        <v>4</v>
      </c>
      <c r="E19" s="346">
        <v>3</v>
      </c>
      <c r="F19" s="347"/>
    </row>
    <row r="20" spans="1:6">
      <c r="A20" s="346">
        <f t="shared" si="1"/>
        <v>728</v>
      </c>
      <c r="B20" s="347" t="s">
        <v>1674</v>
      </c>
      <c r="C20" s="346" t="s">
        <v>1675</v>
      </c>
      <c r="D20" s="346">
        <v>2</v>
      </c>
      <c r="E20" s="346">
        <v>4</v>
      </c>
      <c r="F20" s="347"/>
    </row>
    <row r="21" spans="1:6">
      <c r="A21" s="346">
        <f t="shared" si="1"/>
        <v>736</v>
      </c>
      <c r="B21" s="347" t="s">
        <v>1676</v>
      </c>
      <c r="C21" s="346" t="s">
        <v>1675</v>
      </c>
      <c r="D21" s="346">
        <v>2</v>
      </c>
      <c r="E21" s="346">
        <v>4</v>
      </c>
      <c r="F21" s="347"/>
    </row>
    <row r="22" spans="1:6">
      <c r="A22" s="346">
        <f t="shared" si="1"/>
        <v>744</v>
      </c>
      <c r="B22" s="347" t="s">
        <v>1677</v>
      </c>
      <c r="C22" s="346" t="s">
        <v>1675</v>
      </c>
      <c r="D22" s="346">
        <v>2</v>
      </c>
      <c r="E22" s="346">
        <v>4</v>
      </c>
      <c r="F22" s="347"/>
    </row>
    <row r="23" spans="1:6">
      <c r="A23" s="346">
        <f t="shared" si="1"/>
        <v>752</v>
      </c>
      <c r="B23" s="347" t="s">
        <v>1678</v>
      </c>
      <c r="C23" s="346" t="s">
        <v>948</v>
      </c>
      <c r="D23" s="346">
        <v>2</v>
      </c>
      <c r="E23" s="346">
        <v>4</v>
      </c>
      <c r="F23" s="347"/>
    </row>
    <row r="24" spans="1:6">
      <c r="A24" s="346">
        <f t="shared" si="1"/>
        <v>760</v>
      </c>
      <c r="B24" s="347" t="s">
        <v>1679</v>
      </c>
      <c r="C24" s="346" t="s">
        <v>1675</v>
      </c>
      <c r="D24" s="346">
        <v>2</v>
      </c>
      <c r="E24" s="346">
        <v>4</v>
      </c>
      <c r="F24" s="347"/>
    </row>
    <row r="25" spans="1:6">
      <c r="A25" s="346">
        <f t="shared" si="1"/>
        <v>768</v>
      </c>
      <c r="B25" s="347"/>
      <c r="C25" s="346"/>
      <c r="D25" s="346" t="s">
        <v>536</v>
      </c>
      <c r="E25" s="346" t="s">
        <v>1680</v>
      </c>
      <c r="F25" s="347"/>
    </row>
    <row r="27" spans="1:6">
      <c r="A27" s="350" t="s">
        <v>2097</v>
      </c>
    </row>
    <row r="28" spans="1:6">
      <c r="A28" s="350" t="s">
        <v>2098</v>
      </c>
    </row>
    <row r="29" spans="1:6">
      <c r="A29" s="350" t="s">
        <v>2099</v>
      </c>
    </row>
    <row r="30" spans="1:6">
      <c r="A30" s="350" t="s">
        <v>2100</v>
      </c>
    </row>
    <row r="31" spans="1:6">
      <c r="A31" s="350" t="s">
        <v>2103</v>
      </c>
    </row>
    <row r="32" spans="1:6">
      <c r="A32" s="608" t="s">
        <v>2105</v>
      </c>
      <c r="B32" s="608"/>
      <c r="C32" s="608"/>
      <c r="D32" s="608"/>
      <c r="E32" s="608"/>
      <c r="F32" s="608"/>
    </row>
    <row r="33" spans="1:6">
      <c r="A33" s="251" t="s">
        <v>1643</v>
      </c>
      <c r="B33" s="256" t="s">
        <v>1644</v>
      </c>
      <c r="C33" s="251" t="s">
        <v>1645</v>
      </c>
      <c r="D33" s="251" t="s">
        <v>1646</v>
      </c>
      <c r="E33" s="251" t="s">
        <v>1647</v>
      </c>
      <c r="F33" s="256"/>
    </row>
    <row r="34" spans="1:6">
      <c r="A34" s="251">
        <v>0</v>
      </c>
      <c r="B34" s="256" t="s">
        <v>1626</v>
      </c>
      <c r="C34" s="256" t="s">
        <v>975</v>
      </c>
      <c r="D34" s="256">
        <v>4</v>
      </c>
      <c r="E34" s="256">
        <v>1</v>
      </c>
      <c r="F34" s="256" t="s">
        <v>536</v>
      </c>
    </row>
    <row r="35" spans="1:6">
      <c r="A35" s="251">
        <f>A34+(D34*E34)</f>
        <v>4</v>
      </c>
      <c r="B35" s="256" t="s">
        <v>1703</v>
      </c>
      <c r="C35" s="256" t="s">
        <v>975</v>
      </c>
      <c r="D35" s="256">
        <v>4</v>
      </c>
      <c r="E35" s="256">
        <v>1</v>
      </c>
      <c r="F35" s="256"/>
    </row>
    <row r="36" spans="1:6">
      <c r="A36" s="251">
        <f t="shared" ref="A36:A54" si="2">A35+(D35*E35)</f>
        <v>8</v>
      </c>
      <c r="B36" s="256" t="s">
        <v>1704</v>
      </c>
      <c r="C36" s="256" t="s">
        <v>975</v>
      </c>
      <c r="D36" s="256">
        <v>4</v>
      </c>
      <c r="E36" s="256">
        <v>1</v>
      </c>
      <c r="F36" s="256" t="s">
        <v>1707</v>
      </c>
    </row>
    <row r="37" spans="1:6" ht="378">
      <c r="A37" s="251">
        <f t="shared" si="2"/>
        <v>12</v>
      </c>
      <c r="B37" s="256" t="s">
        <v>1705</v>
      </c>
      <c r="C37" s="256" t="s">
        <v>975</v>
      </c>
      <c r="D37" s="256">
        <v>4</v>
      </c>
      <c r="E37" s="256">
        <v>1</v>
      </c>
      <c r="F37" s="348" t="s">
        <v>2009</v>
      </c>
    </row>
    <row r="38" spans="1:6">
      <c r="A38" s="251">
        <f t="shared" si="2"/>
        <v>16</v>
      </c>
      <c r="B38" s="256" t="s">
        <v>1628</v>
      </c>
      <c r="C38" s="256" t="s">
        <v>975</v>
      </c>
      <c r="D38" s="256">
        <v>4</v>
      </c>
      <c r="E38" s="256">
        <v>1</v>
      </c>
      <c r="F38" s="256" t="s">
        <v>1760</v>
      </c>
    </row>
    <row r="39" spans="1:6">
      <c r="A39" s="251">
        <f t="shared" si="2"/>
        <v>20</v>
      </c>
      <c r="B39" s="256" t="s">
        <v>1706</v>
      </c>
      <c r="C39" s="256" t="s">
        <v>975</v>
      </c>
      <c r="D39" s="256">
        <v>4</v>
      </c>
      <c r="E39" s="256">
        <v>1</v>
      </c>
      <c r="F39" s="256" t="s">
        <v>1708</v>
      </c>
    </row>
    <row r="40" spans="1:6">
      <c r="A40" s="251">
        <f t="shared" si="2"/>
        <v>24</v>
      </c>
      <c r="B40" s="256" t="s">
        <v>1681</v>
      </c>
      <c r="C40" s="256" t="s">
        <v>975</v>
      </c>
      <c r="D40" s="256">
        <v>4</v>
      </c>
      <c r="E40" s="256">
        <v>4</v>
      </c>
      <c r="F40" s="256" t="s">
        <v>1709</v>
      </c>
    </row>
    <row r="41" spans="1:6">
      <c r="A41" s="251">
        <f t="shared" si="2"/>
        <v>40</v>
      </c>
      <c r="B41" s="256" t="s">
        <v>1682</v>
      </c>
      <c r="C41" s="256" t="s">
        <v>975</v>
      </c>
      <c r="D41" s="256">
        <v>4</v>
      </c>
      <c r="E41" s="256">
        <v>4</v>
      </c>
      <c r="F41" s="256" t="s">
        <v>1712</v>
      </c>
    </row>
    <row r="42" spans="1:6">
      <c r="A42" s="251">
        <f t="shared" si="2"/>
        <v>56</v>
      </c>
      <c r="B42" s="256" t="s">
        <v>1683</v>
      </c>
      <c r="C42" s="256" t="s">
        <v>975</v>
      </c>
      <c r="D42" s="256">
        <v>4</v>
      </c>
      <c r="E42" s="256">
        <v>4</v>
      </c>
      <c r="F42" s="256" t="s">
        <v>1710</v>
      </c>
    </row>
    <row r="43" spans="1:6">
      <c r="A43" s="251">
        <f t="shared" si="2"/>
        <v>72</v>
      </c>
      <c r="B43" s="256" t="s">
        <v>1684</v>
      </c>
      <c r="C43" s="256" t="s">
        <v>975</v>
      </c>
      <c r="D43" s="256">
        <v>4</v>
      </c>
      <c r="E43" s="256">
        <v>4</v>
      </c>
      <c r="F43" s="256" t="s">
        <v>1711</v>
      </c>
    </row>
    <row r="44" spans="1:6">
      <c r="A44" s="251">
        <f t="shared" si="2"/>
        <v>88</v>
      </c>
      <c r="B44" s="256" t="s">
        <v>1685</v>
      </c>
      <c r="C44" s="256" t="s">
        <v>975</v>
      </c>
      <c r="D44" s="256">
        <v>4</v>
      </c>
      <c r="E44" s="256">
        <v>4</v>
      </c>
      <c r="F44" s="256" t="s">
        <v>1713</v>
      </c>
    </row>
    <row r="45" spans="1:6">
      <c r="A45" s="251">
        <f t="shared" si="2"/>
        <v>104</v>
      </c>
      <c r="B45" s="256" t="s">
        <v>1686</v>
      </c>
      <c r="C45" s="256" t="s">
        <v>1697</v>
      </c>
      <c r="D45" s="256">
        <v>8</v>
      </c>
      <c r="E45" s="256">
        <v>1</v>
      </c>
      <c r="F45" s="256" t="s">
        <v>1718</v>
      </c>
    </row>
    <row r="46" spans="1:6">
      <c r="A46" s="251">
        <f t="shared" si="2"/>
        <v>112</v>
      </c>
      <c r="B46" s="256" t="s">
        <v>1687</v>
      </c>
      <c r="C46" s="256" t="s">
        <v>1697</v>
      </c>
      <c r="D46" s="256">
        <v>8</v>
      </c>
      <c r="E46" s="256">
        <v>1</v>
      </c>
      <c r="F46" s="256" t="s">
        <v>1714</v>
      </c>
    </row>
    <row r="47" spans="1:6">
      <c r="A47" s="251">
        <f t="shared" si="2"/>
        <v>120</v>
      </c>
      <c r="B47" s="256" t="s">
        <v>1688</v>
      </c>
      <c r="C47" s="256" t="s">
        <v>1697</v>
      </c>
      <c r="D47" s="256">
        <v>8</v>
      </c>
      <c r="E47" s="256">
        <v>3</v>
      </c>
      <c r="F47" s="256" t="s">
        <v>1715</v>
      </c>
    </row>
    <row r="48" spans="1:6">
      <c r="A48" s="251">
        <f t="shared" si="2"/>
        <v>144</v>
      </c>
      <c r="B48" s="256" t="s">
        <v>1689</v>
      </c>
      <c r="C48" s="256" t="s">
        <v>1697</v>
      </c>
      <c r="D48" s="256">
        <v>8</v>
      </c>
      <c r="E48" s="256">
        <v>3</v>
      </c>
      <c r="F48" s="256" t="s">
        <v>1716</v>
      </c>
    </row>
    <row r="49" spans="1:6">
      <c r="A49" s="251">
        <f t="shared" si="2"/>
        <v>168</v>
      </c>
      <c r="B49" s="256" t="s">
        <v>1691</v>
      </c>
      <c r="C49" s="256" t="s">
        <v>1697</v>
      </c>
      <c r="D49" s="256">
        <v>8</v>
      </c>
      <c r="E49" s="256">
        <v>1</v>
      </c>
      <c r="F49" s="256" t="s">
        <v>1717</v>
      </c>
    </row>
    <row r="50" spans="1:6">
      <c r="A50" s="251">
        <f t="shared" si="2"/>
        <v>176</v>
      </c>
      <c r="B50" s="256" t="s">
        <v>1692</v>
      </c>
      <c r="C50" s="256" t="s">
        <v>1697</v>
      </c>
      <c r="D50" s="256">
        <v>8</v>
      </c>
      <c r="E50" s="256">
        <v>3</v>
      </c>
      <c r="F50" s="256" t="s">
        <v>1720</v>
      </c>
    </row>
    <row r="51" spans="1:6">
      <c r="A51" s="251">
        <f t="shared" si="2"/>
        <v>200</v>
      </c>
      <c r="B51" s="256" t="s">
        <v>1693</v>
      </c>
      <c r="C51" s="256" t="s">
        <v>1697</v>
      </c>
      <c r="D51" s="256">
        <v>8</v>
      </c>
      <c r="E51" s="256">
        <v>3</v>
      </c>
      <c r="F51" s="256" t="s">
        <v>1719</v>
      </c>
    </row>
    <row r="52" spans="1:6">
      <c r="A52" s="251">
        <f t="shared" si="2"/>
        <v>224</v>
      </c>
      <c r="B52" s="256" t="s">
        <v>1694</v>
      </c>
      <c r="C52" s="256" t="s">
        <v>1697</v>
      </c>
      <c r="D52" s="256">
        <v>8</v>
      </c>
      <c r="E52" s="256">
        <v>3</v>
      </c>
      <c r="F52" s="256" t="s">
        <v>2143</v>
      </c>
    </row>
    <row r="53" spans="1:6">
      <c r="A53" s="251">
        <f t="shared" si="2"/>
        <v>248</v>
      </c>
      <c r="B53" s="256" t="s">
        <v>1695</v>
      </c>
      <c r="C53" s="256" t="s">
        <v>1697</v>
      </c>
      <c r="D53" s="256">
        <v>8</v>
      </c>
      <c r="E53" s="256">
        <v>3</v>
      </c>
      <c r="F53" s="256" t="s">
        <v>2143</v>
      </c>
    </row>
    <row r="54" spans="1:6">
      <c r="A54" s="251">
        <f t="shared" si="2"/>
        <v>272</v>
      </c>
      <c r="B54" s="256" t="s">
        <v>1696</v>
      </c>
      <c r="C54" s="256" t="s">
        <v>1697</v>
      </c>
      <c r="D54" s="256">
        <v>8</v>
      </c>
      <c r="E54" s="256">
        <v>3</v>
      </c>
      <c r="F54" s="256" t="s">
        <v>2143</v>
      </c>
    </row>
    <row r="55" spans="1:6">
      <c r="A55" s="251">
        <f t="shared" ref="A55:A72" si="3">A54+(D54*E54)</f>
        <v>296</v>
      </c>
      <c r="B55" s="256" t="s">
        <v>2008</v>
      </c>
      <c r="C55" s="256" t="s">
        <v>975</v>
      </c>
      <c r="D55" s="256">
        <v>4</v>
      </c>
      <c r="E55" s="256">
        <v>1</v>
      </c>
      <c r="F55" s="256" t="s">
        <v>2144</v>
      </c>
    </row>
    <row r="56" spans="1:6">
      <c r="A56" s="117"/>
    </row>
    <row r="57" spans="1:6">
      <c r="A57" s="608" t="s">
        <v>1976</v>
      </c>
      <c r="B57" s="608"/>
      <c r="C57" s="608"/>
      <c r="D57" s="608"/>
      <c r="E57" s="608"/>
      <c r="F57" s="608"/>
    </row>
    <row r="58" spans="1:6">
      <c r="A58" s="251">
        <f>A55+(D55*E55)</f>
        <v>300</v>
      </c>
      <c r="B58" s="256" t="s">
        <v>1977</v>
      </c>
      <c r="C58" s="256" t="s">
        <v>975</v>
      </c>
      <c r="D58" s="256">
        <v>4</v>
      </c>
      <c r="E58" s="256">
        <v>1</v>
      </c>
      <c r="F58" s="256"/>
    </row>
    <row r="59" spans="1:6">
      <c r="A59" s="251">
        <f>A58+(D58*E58)</f>
        <v>304</v>
      </c>
      <c r="B59" s="256" t="s">
        <v>1978</v>
      </c>
      <c r="C59" s="256" t="s">
        <v>1982</v>
      </c>
      <c r="D59" s="256">
        <v>2</v>
      </c>
      <c r="E59" s="256">
        <v>1</v>
      </c>
      <c r="F59" s="256"/>
    </row>
    <row r="60" spans="1:6">
      <c r="A60" s="251">
        <f t="shared" si="3"/>
        <v>306</v>
      </c>
      <c r="B60" s="256" t="s">
        <v>1979</v>
      </c>
      <c r="C60" s="256" t="s">
        <v>1982</v>
      </c>
      <c r="D60" s="256">
        <v>2</v>
      </c>
      <c r="E60" s="256">
        <v>1</v>
      </c>
      <c r="F60" s="256"/>
    </row>
    <row r="61" spans="1:6">
      <c r="A61" s="251">
        <f t="shared" si="3"/>
        <v>308</v>
      </c>
      <c r="B61" s="256" t="s">
        <v>1980</v>
      </c>
      <c r="C61" s="256" t="s">
        <v>1982</v>
      </c>
      <c r="D61" s="256">
        <v>2</v>
      </c>
      <c r="E61" s="256">
        <v>1</v>
      </c>
      <c r="F61" s="256"/>
    </row>
    <row r="62" spans="1:6">
      <c r="A62" s="251">
        <f t="shared" si="3"/>
        <v>310</v>
      </c>
      <c r="B62" s="256" t="s">
        <v>1981</v>
      </c>
      <c r="C62" s="256" t="s">
        <v>1982</v>
      </c>
      <c r="D62" s="256">
        <v>4</v>
      </c>
      <c r="E62" s="256">
        <v>1</v>
      </c>
      <c r="F62" s="256"/>
    </row>
    <row r="63" spans="1:6">
      <c r="A63" s="251">
        <f t="shared" si="3"/>
        <v>314</v>
      </c>
      <c r="B63" s="256" t="s">
        <v>1983</v>
      </c>
      <c r="C63" s="256" t="s">
        <v>1986</v>
      </c>
      <c r="D63" s="256">
        <v>4</v>
      </c>
      <c r="E63" s="256">
        <v>1</v>
      </c>
      <c r="F63" s="256"/>
    </row>
    <row r="64" spans="1:6">
      <c r="A64" s="251">
        <f t="shared" si="3"/>
        <v>318</v>
      </c>
      <c r="B64" s="256" t="s">
        <v>1984</v>
      </c>
      <c r="C64" s="256" t="s">
        <v>1986</v>
      </c>
      <c r="D64" s="256">
        <v>4</v>
      </c>
      <c r="E64" s="256">
        <v>1</v>
      </c>
      <c r="F64" s="256"/>
    </row>
    <row r="65" spans="1:6">
      <c r="A65" s="251">
        <f t="shared" si="3"/>
        <v>322</v>
      </c>
      <c r="B65" s="256" t="s">
        <v>1985</v>
      </c>
      <c r="C65" s="256" t="s">
        <v>1986</v>
      </c>
      <c r="D65" s="256">
        <v>4</v>
      </c>
      <c r="E65" s="256">
        <v>1</v>
      </c>
      <c r="F65" s="256"/>
    </row>
    <row r="66" spans="1:6">
      <c r="A66" s="346">
        <f t="shared" si="3"/>
        <v>326</v>
      </c>
      <c r="B66" s="347" t="s">
        <v>1987</v>
      </c>
      <c r="C66" s="347" t="s">
        <v>1994</v>
      </c>
      <c r="D66" s="347">
        <v>32</v>
      </c>
      <c r="E66" s="347">
        <v>1</v>
      </c>
      <c r="F66" s="347"/>
    </row>
    <row r="67" spans="1:6">
      <c r="A67" s="346">
        <f t="shared" si="3"/>
        <v>358</v>
      </c>
      <c r="B67" s="347" t="s">
        <v>1988</v>
      </c>
      <c r="C67" s="347"/>
      <c r="D67" s="347">
        <v>32</v>
      </c>
      <c r="E67" s="347">
        <v>1</v>
      </c>
      <c r="F67" s="347"/>
    </row>
    <row r="68" spans="1:6">
      <c r="A68" s="346">
        <f t="shared" si="3"/>
        <v>390</v>
      </c>
      <c r="B68" s="347" t="s">
        <v>1989</v>
      </c>
      <c r="C68" s="347"/>
      <c r="D68" s="347">
        <v>32</v>
      </c>
      <c r="E68" s="347">
        <v>1</v>
      </c>
      <c r="F68" s="347"/>
    </row>
    <row r="69" spans="1:6">
      <c r="A69" s="346">
        <f t="shared" si="3"/>
        <v>422</v>
      </c>
      <c r="B69" s="347" t="s">
        <v>1990</v>
      </c>
      <c r="C69" s="347"/>
      <c r="D69" s="347">
        <v>32</v>
      </c>
      <c r="E69" s="347">
        <v>1</v>
      </c>
      <c r="F69" s="347"/>
    </row>
    <row r="70" spans="1:6">
      <c r="A70" s="346">
        <f t="shared" si="3"/>
        <v>454</v>
      </c>
      <c r="B70" s="347" t="s">
        <v>1991</v>
      </c>
      <c r="C70" s="347"/>
      <c r="D70" s="347">
        <v>32</v>
      </c>
      <c r="E70" s="347">
        <v>1</v>
      </c>
      <c r="F70" s="347"/>
    </row>
    <row r="71" spans="1:6">
      <c r="A71" s="346">
        <f t="shared" si="3"/>
        <v>486</v>
      </c>
      <c r="B71" s="347" t="s">
        <v>1992</v>
      </c>
      <c r="C71" s="347"/>
      <c r="D71" s="347">
        <v>32</v>
      </c>
      <c r="E71" s="347">
        <v>1</v>
      </c>
      <c r="F71" s="347"/>
    </row>
    <row r="72" spans="1:6">
      <c r="A72" s="346">
        <f t="shared" si="3"/>
        <v>518</v>
      </c>
      <c r="B72" s="347" t="s">
        <v>1993</v>
      </c>
      <c r="C72" s="347"/>
      <c r="D72" s="347">
        <v>32</v>
      </c>
      <c r="E72" s="347">
        <v>1</v>
      </c>
      <c r="F72" s="347"/>
    </row>
    <row r="75" spans="1:6">
      <c r="A75" s="608" t="s">
        <v>1698</v>
      </c>
      <c r="B75" s="608"/>
      <c r="C75" s="608"/>
      <c r="D75" s="608"/>
      <c r="E75" s="608"/>
      <c r="F75" s="608"/>
    </row>
    <row r="76" spans="1:6">
      <c r="A76" s="251" t="s">
        <v>1643</v>
      </c>
      <c r="B76" s="256" t="s">
        <v>1644</v>
      </c>
      <c r="C76" s="251" t="s">
        <v>1645</v>
      </c>
      <c r="D76" s="251" t="s">
        <v>1646</v>
      </c>
      <c r="E76" s="251" t="s">
        <v>1647</v>
      </c>
      <c r="F76" s="256"/>
    </row>
    <row r="77" spans="1:6">
      <c r="A77" s="251">
        <v>0</v>
      </c>
      <c r="B77" s="256" t="s">
        <v>1699</v>
      </c>
      <c r="C77" s="256" t="s">
        <v>1700</v>
      </c>
      <c r="D77" s="256">
        <v>4</v>
      </c>
      <c r="E77" s="256">
        <v>1</v>
      </c>
      <c r="F77" s="256" t="s">
        <v>1721</v>
      </c>
    </row>
    <row r="78" spans="1:6">
      <c r="A78" s="251">
        <f>A77+(D77*E77)</f>
        <v>4</v>
      </c>
      <c r="B78" s="256" t="s">
        <v>1701</v>
      </c>
      <c r="C78" s="256" t="s">
        <v>1702</v>
      </c>
      <c r="D78" s="256">
        <v>4</v>
      </c>
      <c r="E78" s="256">
        <v>1</v>
      </c>
      <c r="F78" s="256" t="s">
        <v>1722</v>
      </c>
    </row>
    <row r="79" spans="1:6">
      <c r="A79" s="117"/>
    </row>
    <row r="80" spans="1:6">
      <c r="A80" s="351" t="s">
        <v>2104</v>
      </c>
    </row>
    <row r="81" spans="1:6">
      <c r="A81" s="608" t="s">
        <v>1733</v>
      </c>
      <c r="B81" s="608"/>
      <c r="C81" s="608"/>
      <c r="D81" s="608"/>
      <c r="E81" s="608"/>
      <c r="F81" s="608"/>
    </row>
    <row r="82" spans="1:6">
      <c r="A82" s="256"/>
      <c r="B82" s="256"/>
      <c r="C82" s="256" t="s">
        <v>1726</v>
      </c>
      <c r="D82" s="256" t="s">
        <v>1727</v>
      </c>
      <c r="E82" s="256" t="s">
        <v>1731</v>
      </c>
      <c r="F82" s="256"/>
    </row>
    <row r="83" spans="1:6">
      <c r="A83" s="256"/>
      <c r="B83" s="256" t="s">
        <v>1724</v>
      </c>
      <c r="C83" s="256" t="s">
        <v>1725</v>
      </c>
      <c r="D83" s="256">
        <v>1</v>
      </c>
      <c r="E83" s="349">
        <v>43590</v>
      </c>
      <c r="F83" s="256" t="s">
        <v>1728</v>
      </c>
    </row>
    <row r="84" spans="1:6">
      <c r="A84" s="256"/>
      <c r="B84" s="256" t="s">
        <v>1729</v>
      </c>
      <c r="C84" s="256" t="s">
        <v>1730</v>
      </c>
      <c r="D84" s="256">
        <v>1</v>
      </c>
      <c r="E84" s="349">
        <v>43590</v>
      </c>
      <c r="F84" s="256" t="s">
        <v>1732</v>
      </c>
    </row>
    <row r="86" spans="1:6">
      <c r="A86" s="116" t="s">
        <v>2114</v>
      </c>
    </row>
    <row r="87" spans="1:6">
      <c r="A87" s="116" t="s">
        <v>2113</v>
      </c>
    </row>
    <row r="88" spans="1:6" ht="42.75" customHeight="1">
      <c r="A88" s="512" t="s">
        <v>2115</v>
      </c>
      <c r="B88" s="512"/>
      <c r="C88" s="512"/>
      <c r="D88" s="512"/>
      <c r="E88" s="512"/>
      <c r="F88" s="512"/>
    </row>
    <row r="89" spans="1:6">
      <c r="A89" s="116" t="s">
        <v>2116</v>
      </c>
    </row>
    <row r="90" spans="1:6">
      <c r="A90" s="608" t="s">
        <v>2110</v>
      </c>
      <c r="B90" s="608"/>
      <c r="C90" s="608"/>
      <c r="D90" s="608"/>
      <c r="E90" s="608"/>
      <c r="F90" s="608"/>
    </row>
    <row r="91" spans="1:6">
      <c r="A91" s="346" t="s">
        <v>1643</v>
      </c>
      <c r="B91" s="347" t="s">
        <v>1644</v>
      </c>
      <c r="C91" s="346" t="s">
        <v>1645</v>
      </c>
      <c r="D91" s="346" t="s">
        <v>1646</v>
      </c>
      <c r="E91" s="346" t="s">
        <v>1647</v>
      </c>
      <c r="F91" s="347"/>
    </row>
    <row r="92" spans="1:6">
      <c r="A92" s="346">
        <v>0</v>
      </c>
      <c r="B92" s="347" t="s">
        <v>1626</v>
      </c>
      <c r="C92" s="346" t="s">
        <v>1752</v>
      </c>
      <c r="D92" s="346">
        <v>8</v>
      </c>
      <c r="E92" s="346">
        <v>1</v>
      </c>
      <c r="F92" s="347" t="s">
        <v>2138</v>
      </c>
    </row>
    <row r="93" spans="1:6">
      <c r="A93" s="346">
        <f t="shared" ref="A93:A101" si="4">A92+(D92*E92)</f>
        <v>8</v>
      </c>
      <c r="B93" s="347" t="s">
        <v>2106</v>
      </c>
      <c r="C93" s="346" t="s">
        <v>1660</v>
      </c>
      <c r="D93" s="346">
        <v>4</v>
      </c>
      <c r="E93" s="346">
        <v>1</v>
      </c>
      <c r="F93" s="347" t="s">
        <v>2132</v>
      </c>
    </row>
    <row r="94" spans="1:6">
      <c r="A94" s="346">
        <f t="shared" si="4"/>
        <v>12</v>
      </c>
      <c r="B94" s="347" t="s">
        <v>2107</v>
      </c>
      <c r="C94" s="346" t="s">
        <v>145</v>
      </c>
      <c r="D94" s="346">
        <v>4</v>
      </c>
      <c r="E94" s="346">
        <v>1</v>
      </c>
      <c r="F94" s="347" t="s">
        <v>2133</v>
      </c>
    </row>
    <row r="95" spans="1:6">
      <c r="A95" s="346">
        <f t="shared" si="4"/>
        <v>16</v>
      </c>
      <c r="B95" s="347" t="s">
        <v>1981</v>
      </c>
      <c r="C95" s="346" t="s">
        <v>145</v>
      </c>
      <c r="D95" s="346">
        <v>2</v>
      </c>
      <c r="E95" s="346">
        <v>1</v>
      </c>
      <c r="F95" s="347" t="s">
        <v>2139</v>
      </c>
    </row>
    <row r="96" spans="1:6">
      <c r="A96" s="346">
        <f t="shared" si="4"/>
        <v>18</v>
      </c>
      <c r="B96" s="347" t="s">
        <v>2108</v>
      </c>
      <c r="C96" s="346" t="s">
        <v>145</v>
      </c>
      <c r="D96" s="346">
        <v>4</v>
      </c>
      <c r="E96" s="346">
        <v>1</v>
      </c>
      <c r="F96" s="347" t="s">
        <v>2134</v>
      </c>
    </row>
    <row r="97" spans="1:7">
      <c r="A97" s="346">
        <f t="shared" si="4"/>
        <v>22</v>
      </c>
      <c r="B97" s="347" t="s">
        <v>133</v>
      </c>
      <c r="C97" s="346" t="s">
        <v>145</v>
      </c>
      <c r="D97" s="346">
        <v>4</v>
      </c>
      <c r="E97" s="346">
        <v>1</v>
      </c>
      <c r="F97" s="347" t="s">
        <v>41</v>
      </c>
    </row>
    <row r="98" spans="1:7">
      <c r="A98" s="346">
        <f t="shared" si="4"/>
        <v>26</v>
      </c>
      <c r="B98" s="347" t="s">
        <v>312</v>
      </c>
      <c r="C98" s="346" t="s">
        <v>2109</v>
      </c>
      <c r="D98" s="346">
        <v>4</v>
      </c>
      <c r="E98" s="346">
        <v>3200</v>
      </c>
      <c r="F98" s="347" t="s">
        <v>2135</v>
      </c>
    </row>
    <row r="99" spans="1:7">
      <c r="A99" s="346">
        <f t="shared" si="4"/>
        <v>12826</v>
      </c>
      <c r="B99" s="347" t="s">
        <v>339</v>
      </c>
      <c r="C99" s="346" t="s">
        <v>2109</v>
      </c>
      <c r="D99" s="346">
        <v>4</v>
      </c>
      <c r="E99" s="346">
        <v>3200</v>
      </c>
      <c r="F99" s="347" t="s">
        <v>2136</v>
      </c>
    </row>
    <row r="100" spans="1:7">
      <c r="A100" s="346">
        <f t="shared" si="4"/>
        <v>25626</v>
      </c>
      <c r="B100" s="347" t="s">
        <v>340</v>
      </c>
      <c r="C100" s="346" t="s">
        <v>2109</v>
      </c>
      <c r="D100" s="346">
        <v>4</v>
      </c>
      <c r="E100" s="346">
        <v>3200</v>
      </c>
      <c r="F100" s="347" t="s">
        <v>2137</v>
      </c>
    </row>
    <row r="101" spans="1:7">
      <c r="A101" s="346">
        <f t="shared" si="4"/>
        <v>38426</v>
      </c>
    </row>
    <row r="103" spans="1:7" ht="48.75" customHeight="1">
      <c r="A103" s="512" t="s">
        <v>2117</v>
      </c>
      <c r="B103" s="512"/>
      <c r="C103" s="512"/>
      <c r="D103" s="512"/>
      <c r="E103" s="512"/>
      <c r="F103" s="512"/>
    </row>
    <row r="104" spans="1:7">
      <c r="A104" s="116" t="s">
        <v>2118</v>
      </c>
    </row>
    <row r="105" spans="1:7">
      <c r="A105" s="608" t="s">
        <v>2111</v>
      </c>
      <c r="B105" s="608"/>
      <c r="C105" s="608"/>
      <c r="D105" s="608"/>
      <c r="E105" s="608"/>
      <c r="F105" s="608"/>
    </row>
    <row r="106" spans="1:7">
      <c r="A106" s="346" t="s">
        <v>1643</v>
      </c>
      <c r="B106" s="347" t="s">
        <v>1644</v>
      </c>
      <c r="C106" s="346" t="s">
        <v>1645</v>
      </c>
      <c r="D106" s="346" t="s">
        <v>1646</v>
      </c>
      <c r="E106" s="346" t="s">
        <v>1647</v>
      </c>
      <c r="F106" s="347"/>
    </row>
    <row r="107" spans="1:7">
      <c r="A107" s="346">
        <v>0</v>
      </c>
      <c r="B107" s="347" t="s">
        <v>1626</v>
      </c>
      <c r="C107" s="346" t="s">
        <v>1752</v>
      </c>
      <c r="D107" s="346">
        <v>8</v>
      </c>
      <c r="E107" s="346">
        <v>1</v>
      </c>
      <c r="F107" s="347" t="s">
        <v>2138</v>
      </c>
    </row>
    <row r="108" spans="1:7">
      <c r="A108" s="346">
        <f t="shared" ref="A108:A115" si="5">A107+(D107*E107)</f>
        <v>8</v>
      </c>
      <c r="B108" s="347" t="s">
        <v>2107</v>
      </c>
      <c r="C108" s="346" t="s">
        <v>145</v>
      </c>
      <c r="D108" s="346">
        <v>2</v>
      </c>
      <c r="E108" s="346">
        <v>1</v>
      </c>
      <c r="F108" s="347" t="s">
        <v>2133</v>
      </c>
      <c r="G108" s="116" t="s">
        <v>1734</v>
      </c>
    </row>
    <row r="109" spans="1:7">
      <c r="A109" s="346">
        <f t="shared" si="5"/>
        <v>10</v>
      </c>
      <c r="B109" s="347" t="s">
        <v>1981</v>
      </c>
      <c r="C109" s="346" t="s">
        <v>145</v>
      </c>
      <c r="D109" s="346">
        <v>2</v>
      </c>
      <c r="E109" s="346">
        <v>1</v>
      </c>
      <c r="F109" s="347" t="s">
        <v>2139</v>
      </c>
    </row>
    <row r="110" spans="1:7">
      <c r="A110" s="346">
        <f t="shared" si="5"/>
        <v>12</v>
      </c>
      <c r="B110" s="347" t="s">
        <v>133</v>
      </c>
      <c r="C110" s="346" t="s">
        <v>145</v>
      </c>
      <c r="D110" s="346">
        <v>2</v>
      </c>
      <c r="E110" s="346">
        <v>1</v>
      </c>
      <c r="F110" s="347" t="s">
        <v>41</v>
      </c>
    </row>
    <row r="111" spans="1:7">
      <c r="A111" s="346">
        <f t="shared" si="5"/>
        <v>14</v>
      </c>
      <c r="B111" s="347" t="s">
        <v>133</v>
      </c>
      <c r="C111" s="346" t="s">
        <v>145</v>
      </c>
      <c r="D111" s="346">
        <v>2</v>
      </c>
      <c r="E111" s="346">
        <v>1</v>
      </c>
      <c r="F111" s="347" t="s">
        <v>41</v>
      </c>
    </row>
    <row r="112" spans="1:7">
      <c r="A112" s="346">
        <f t="shared" si="5"/>
        <v>16</v>
      </c>
      <c r="B112" s="347" t="s">
        <v>312</v>
      </c>
      <c r="C112" s="346" t="s">
        <v>78</v>
      </c>
      <c r="D112" s="346">
        <v>4</v>
      </c>
      <c r="E112" s="346">
        <v>1200</v>
      </c>
      <c r="F112" s="347" t="s">
        <v>2140</v>
      </c>
    </row>
    <row r="113" spans="1:6">
      <c r="A113" s="346">
        <f t="shared" si="5"/>
        <v>4816</v>
      </c>
      <c r="B113" s="347" t="s">
        <v>339</v>
      </c>
      <c r="C113" s="346" t="s">
        <v>78</v>
      </c>
      <c r="D113" s="346">
        <v>4</v>
      </c>
      <c r="E113" s="346">
        <v>1200</v>
      </c>
      <c r="F113" s="347" t="s">
        <v>2141</v>
      </c>
    </row>
    <row r="114" spans="1:6">
      <c r="A114" s="346">
        <f t="shared" si="5"/>
        <v>9616</v>
      </c>
      <c r="B114" s="347" t="s">
        <v>340</v>
      </c>
      <c r="C114" s="346" t="s">
        <v>78</v>
      </c>
      <c r="D114" s="346">
        <v>4</v>
      </c>
      <c r="E114" s="346">
        <v>1200</v>
      </c>
      <c r="F114" s="347" t="s">
        <v>2142</v>
      </c>
    </row>
    <row r="115" spans="1:6">
      <c r="A115" s="346">
        <f t="shared" si="5"/>
        <v>14416</v>
      </c>
    </row>
    <row r="117" spans="1:6">
      <c r="A117" s="116" t="s">
        <v>2112</v>
      </c>
    </row>
    <row r="118" spans="1:6">
      <c r="A118" s="116" t="s">
        <v>2119</v>
      </c>
    </row>
    <row r="119" spans="1:6" ht="48.75" customHeight="1">
      <c r="A119" s="512" t="s">
        <v>2120</v>
      </c>
      <c r="B119" s="512"/>
      <c r="C119" s="512"/>
      <c r="D119" s="512"/>
      <c r="E119" s="512"/>
      <c r="F119" s="512"/>
    </row>
    <row r="120" spans="1:6">
      <c r="A120" s="116" t="s">
        <v>2121</v>
      </c>
    </row>
    <row r="121" spans="1:6">
      <c r="A121" s="608" t="s">
        <v>2110</v>
      </c>
      <c r="B121" s="608"/>
      <c r="C121" s="608"/>
      <c r="D121" s="608"/>
      <c r="E121" s="608"/>
      <c r="F121" s="608"/>
    </row>
    <row r="122" spans="1:6">
      <c r="A122" s="346" t="s">
        <v>1643</v>
      </c>
      <c r="B122" s="347" t="s">
        <v>1644</v>
      </c>
      <c r="C122" s="346" t="s">
        <v>1645</v>
      </c>
      <c r="D122" s="346" t="s">
        <v>1646</v>
      </c>
      <c r="E122" s="346" t="s">
        <v>1647</v>
      </c>
      <c r="F122" s="347"/>
    </row>
    <row r="123" spans="1:6">
      <c r="A123" s="346">
        <v>0</v>
      </c>
      <c r="B123" s="347" t="s">
        <v>1626</v>
      </c>
      <c r="C123" s="346" t="s">
        <v>1752</v>
      </c>
      <c r="D123" s="346">
        <v>8</v>
      </c>
      <c r="E123" s="346">
        <v>1</v>
      </c>
      <c r="F123" s="347" t="s">
        <v>2138</v>
      </c>
    </row>
    <row r="124" spans="1:6">
      <c r="A124" s="346">
        <f t="shared" ref="A124:A132" si="6">A123+(D123*E123)</f>
        <v>8</v>
      </c>
      <c r="B124" s="347" t="s">
        <v>2106</v>
      </c>
      <c r="C124" s="346" t="s">
        <v>1660</v>
      </c>
      <c r="D124" s="346">
        <v>4</v>
      </c>
      <c r="E124" s="346">
        <v>1</v>
      </c>
      <c r="F124" s="347" t="s">
        <v>2132</v>
      </c>
    </row>
    <row r="125" spans="1:6">
      <c r="A125" s="346">
        <f t="shared" si="6"/>
        <v>12</v>
      </c>
      <c r="B125" s="347" t="s">
        <v>2107</v>
      </c>
      <c r="C125" s="346" t="s">
        <v>145</v>
      </c>
      <c r="D125" s="346">
        <v>4</v>
      </c>
      <c r="E125" s="346">
        <v>1</v>
      </c>
      <c r="F125" s="347" t="s">
        <v>2133</v>
      </c>
    </row>
    <row r="126" spans="1:6">
      <c r="A126" s="346">
        <f t="shared" si="6"/>
        <v>16</v>
      </c>
      <c r="B126" s="347" t="s">
        <v>1981</v>
      </c>
      <c r="C126" s="346" t="s">
        <v>145</v>
      </c>
      <c r="D126" s="346">
        <v>2</v>
      </c>
      <c r="E126" s="346">
        <v>1</v>
      </c>
      <c r="F126" s="347" t="s">
        <v>2139</v>
      </c>
    </row>
    <row r="127" spans="1:6">
      <c r="A127" s="346">
        <f t="shared" si="6"/>
        <v>18</v>
      </c>
      <c r="B127" s="347" t="s">
        <v>2108</v>
      </c>
      <c r="C127" s="346" t="s">
        <v>145</v>
      </c>
      <c r="D127" s="346">
        <v>4</v>
      </c>
      <c r="E127" s="346">
        <v>1</v>
      </c>
      <c r="F127" s="347" t="s">
        <v>2134</v>
      </c>
    </row>
    <row r="128" spans="1:6">
      <c r="A128" s="346">
        <f t="shared" si="6"/>
        <v>22</v>
      </c>
      <c r="B128" s="347" t="s">
        <v>133</v>
      </c>
      <c r="C128" s="346" t="s">
        <v>145</v>
      </c>
      <c r="D128" s="346">
        <v>4</v>
      </c>
      <c r="E128" s="346">
        <v>1</v>
      </c>
      <c r="F128" s="347" t="s">
        <v>41</v>
      </c>
    </row>
    <row r="129" spans="1:6">
      <c r="A129" s="346">
        <f t="shared" si="6"/>
        <v>26</v>
      </c>
      <c r="B129" s="347" t="s">
        <v>312</v>
      </c>
      <c r="C129" s="346" t="s">
        <v>2109</v>
      </c>
      <c r="D129" s="346">
        <v>4</v>
      </c>
      <c r="E129" s="346">
        <v>3200</v>
      </c>
      <c r="F129" s="347" t="s">
        <v>2135</v>
      </c>
    </row>
    <row r="130" spans="1:6">
      <c r="A130" s="346">
        <f t="shared" si="6"/>
        <v>12826</v>
      </c>
      <c r="B130" s="347" t="s">
        <v>339</v>
      </c>
      <c r="C130" s="346" t="s">
        <v>2109</v>
      </c>
      <c r="D130" s="346">
        <v>4</v>
      </c>
      <c r="E130" s="346">
        <v>3200</v>
      </c>
      <c r="F130" s="347" t="s">
        <v>2136</v>
      </c>
    </row>
    <row r="131" spans="1:6">
      <c r="A131" s="346">
        <f t="shared" si="6"/>
        <v>25626</v>
      </c>
      <c r="B131" s="347" t="s">
        <v>340</v>
      </c>
      <c r="C131" s="346" t="s">
        <v>2109</v>
      </c>
      <c r="D131" s="346">
        <v>4</v>
      </c>
      <c r="E131" s="346">
        <v>3200</v>
      </c>
      <c r="F131" s="347" t="s">
        <v>2137</v>
      </c>
    </row>
    <row r="132" spans="1:6">
      <c r="A132" s="346">
        <f t="shared" si="6"/>
        <v>38426</v>
      </c>
    </row>
    <row r="135" spans="1:6" customFormat="1" ht="16.5">
      <c r="A135" t="s">
        <v>2123</v>
      </c>
    </row>
    <row r="136" spans="1:6" customFormat="1" ht="16.5">
      <c r="A136" t="s">
        <v>2124</v>
      </c>
    </row>
    <row r="137" spans="1:6" customFormat="1" ht="16.5"/>
    <row r="138" spans="1:6" customFormat="1" ht="16.5"/>
    <row r="139" spans="1:6" customFormat="1" ht="16.5"/>
    <row r="140" spans="1:6" customFormat="1" ht="16.5"/>
    <row r="141" spans="1:6" customFormat="1" ht="16.5"/>
    <row r="142" spans="1:6" customFormat="1" ht="16.5"/>
    <row r="143" spans="1:6" customFormat="1" ht="16.5"/>
    <row r="144" spans="1:6" customFormat="1" ht="16.5"/>
    <row r="145" spans="1:1" customFormat="1" ht="16.5"/>
    <row r="146" spans="1:1" customFormat="1" ht="16.5"/>
    <row r="147" spans="1:1" customFormat="1" ht="16.5"/>
    <row r="148" spans="1:1" customFormat="1" ht="16.5"/>
    <row r="149" spans="1:1" customFormat="1" ht="16.5"/>
    <row r="150" spans="1:1" customFormat="1" ht="16.5"/>
    <row r="151" spans="1:1" customFormat="1" ht="16.5"/>
    <row r="152" spans="1:1" customFormat="1" ht="16.5"/>
    <row r="153" spans="1:1" customFormat="1" ht="16.5"/>
    <row r="154" spans="1:1" customFormat="1" ht="16.5"/>
    <row r="155" spans="1:1" customFormat="1" ht="16.5"/>
    <row r="156" spans="1:1" customFormat="1" ht="16.5"/>
    <row r="157" spans="1:1" customFormat="1" ht="16.5"/>
    <row r="158" spans="1:1" customFormat="1" ht="16.5">
      <c r="A158" t="s">
        <v>2125</v>
      </c>
    </row>
    <row r="159" spans="1:1" customFormat="1" ht="16.5"/>
    <row r="160" spans="1:1" customFormat="1" ht="16.5"/>
    <row r="161" customFormat="1" ht="16.5"/>
    <row r="162" customFormat="1" ht="16.5"/>
    <row r="163" customFormat="1" ht="16.5"/>
    <row r="164" customFormat="1" ht="16.5"/>
    <row r="165" customFormat="1" ht="16.5"/>
    <row r="166" customFormat="1" ht="16.5"/>
    <row r="167" customFormat="1" ht="16.5"/>
    <row r="168" customFormat="1" ht="16.5"/>
    <row r="169" customFormat="1" ht="16.5"/>
    <row r="170" customFormat="1" ht="16.5"/>
    <row r="171" customFormat="1" ht="16.5"/>
    <row r="172" customFormat="1" ht="16.5"/>
    <row r="173" customFormat="1" ht="16.5"/>
    <row r="174" customFormat="1" ht="16.5"/>
    <row r="175" customFormat="1" ht="16.5"/>
    <row r="176" customFormat="1" ht="16.5"/>
    <row r="177" spans="1:1" customFormat="1" ht="16.5"/>
    <row r="178" spans="1:1" customFormat="1" ht="16.5"/>
    <row r="179" spans="1:1" customFormat="1" ht="16.5">
      <c r="A179" t="s">
        <v>2126</v>
      </c>
    </row>
    <row r="180" spans="1:1" customFormat="1" ht="16.5"/>
    <row r="181" spans="1:1" customFormat="1" ht="16.5"/>
    <row r="182" spans="1:1" customFormat="1" ht="16.5"/>
    <row r="183" spans="1:1" customFormat="1" ht="16.5"/>
    <row r="184" spans="1:1" customFormat="1" ht="16.5"/>
    <row r="185" spans="1:1" customFormat="1" ht="16.5"/>
    <row r="186" spans="1:1" customFormat="1" ht="16.5"/>
    <row r="187" spans="1:1" customFormat="1" ht="16.5"/>
    <row r="188" spans="1:1" customFormat="1" ht="16.5"/>
    <row r="189" spans="1:1" customFormat="1" ht="16.5"/>
    <row r="190" spans="1:1" customFormat="1" ht="16.5"/>
    <row r="191" spans="1:1" customFormat="1" ht="16.5"/>
    <row r="192" spans="1:1" customFormat="1" ht="16.5"/>
    <row r="193" spans="1:1" customFormat="1" ht="16.5"/>
    <row r="194" spans="1:1" customFormat="1" ht="16.5"/>
    <row r="195" spans="1:1" customFormat="1" ht="16.5"/>
    <row r="196" spans="1:1" customFormat="1" ht="16.5"/>
    <row r="197" spans="1:1" customFormat="1" ht="16.5"/>
    <row r="198" spans="1:1" customFormat="1" ht="16.5"/>
    <row r="199" spans="1:1" customFormat="1" ht="16.5"/>
    <row r="200" spans="1:1" customFormat="1" ht="16.5"/>
    <row r="201" spans="1:1" customFormat="1" ht="16.5">
      <c r="A201" t="s">
        <v>2127</v>
      </c>
    </row>
    <row r="202" spans="1:1" customFormat="1" ht="16.5"/>
    <row r="203" spans="1:1" customFormat="1" ht="16.5"/>
    <row r="204" spans="1:1" customFormat="1" ht="16.5"/>
    <row r="205" spans="1:1" customFormat="1" ht="16.5"/>
    <row r="206" spans="1:1" customFormat="1" ht="16.5"/>
    <row r="207" spans="1:1" customFormat="1" ht="16.5"/>
    <row r="208" spans="1:1" customFormat="1" ht="16.5"/>
    <row r="209" spans="1:1" customFormat="1" ht="16.5"/>
    <row r="210" spans="1:1" customFormat="1" ht="16.5"/>
    <row r="211" spans="1:1" customFormat="1" ht="16.5"/>
    <row r="212" spans="1:1" customFormat="1" ht="16.5"/>
    <row r="213" spans="1:1" customFormat="1" ht="16.5"/>
    <row r="214" spans="1:1" customFormat="1" ht="16.5"/>
    <row r="215" spans="1:1" customFormat="1" ht="16.5"/>
    <row r="216" spans="1:1" customFormat="1" ht="16.5"/>
    <row r="217" spans="1:1" customFormat="1" ht="16.5"/>
    <row r="218" spans="1:1" customFormat="1" ht="16.5"/>
    <row r="219" spans="1:1" customFormat="1" ht="16.5"/>
    <row r="220" spans="1:1" customFormat="1" ht="16.5"/>
    <row r="221" spans="1:1" customFormat="1" ht="16.5"/>
    <row r="222" spans="1:1" customFormat="1" ht="16.5"/>
    <row r="223" spans="1:1" customFormat="1" ht="16.5">
      <c r="A223" t="s">
        <v>2128</v>
      </c>
    </row>
    <row r="224" spans="1:1" customFormat="1" ht="16.5">
      <c r="A224" t="s">
        <v>2129</v>
      </c>
    </row>
    <row r="225" customFormat="1" ht="16.5"/>
    <row r="226" customFormat="1" ht="16.5"/>
    <row r="227" customFormat="1" ht="16.5"/>
    <row r="228" customFormat="1" ht="16.5"/>
    <row r="229" customFormat="1" ht="16.5"/>
    <row r="230" customFormat="1" ht="16.5"/>
    <row r="231" customFormat="1" ht="16.5"/>
    <row r="232" customFormat="1" ht="16.5"/>
    <row r="233" customFormat="1" ht="16.5"/>
    <row r="234" customFormat="1" ht="16.5"/>
    <row r="235" customFormat="1" ht="16.5"/>
    <row r="236" customFormat="1" ht="16.5"/>
    <row r="237" customFormat="1" ht="16.5"/>
    <row r="238" customFormat="1" ht="16.5"/>
    <row r="239" customFormat="1" ht="16.5"/>
    <row r="240" customFormat="1" ht="16.5"/>
    <row r="241" spans="1:1" customFormat="1" ht="16.5"/>
    <row r="242" spans="1:1" customFormat="1" ht="16.5"/>
    <row r="243" spans="1:1" customFormat="1" ht="16.5"/>
    <row r="244" spans="1:1" customFormat="1" ht="16.5"/>
    <row r="245" spans="1:1" customFormat="1" ht="16.5"/>
    <row r="246" spans="1:1" customFormat="1" ht="16.5">
      <c r="A246" t="s">
        <v>2122</v>
      </c>
    </row>
    <row r="247" spans="1:1" customFormat="1" ht="16.5">
      <c r="A247" t="s">
        <v>2130</v>
      </c>
    </row>
    <row r="248" spans="1:1" customFormat="1" ht="16.5">
      <c r="A248" t="s">
        <v>2131</v>
      </c>
    </row>
    <row r="249" spans="1:1" customFormat="1" ht="16.5"/>
    <row r="250" spans="1:1" customFormat="1" ht="16.5"/>
    <row r="251" spans="1:1" customFormat="1" ht="16.5"/>
    <row r="252" spans="1:1" customFormat="1" ht="16.5"/>
    <row r="253" spans="1:1" customFormat="1" ht="16.5"/>
    <row r="254" spans="1:1" customFormat="1" ht="16.5"/>
    <row r="255" spans="1:1" customFormat="1" ht="16.5"/>
    <row r="256" spans="1:1" customFormat="1" ht="16.5"/>
    <row r="257" customFormat="1" ht="16.5"/>
    <row r="258" customFormat="1" ht="16.5"/>
    <row r="259" customFormat="1" ht="16.5"/>
    <row r="260" customFormat="1" ht="16.5"/>
    <row r="261" customFormat="1" ht="16.5"/>
    <row r="262" customFormat="1" ht="16.5"/>
    <row r="263" customFormat="1" ht="16.5"/>
    <row r="264" customFormat="1" ht="16.5"/>
    <row r="265" customFormat="1" ht="16.5"/>
    <row r="266" customFormat="1" ht="16.5"/>
    <row r="267" customFormat="1" ht="16.5"/>
    <row r="268" customFormat="1" ht="16.5"/>
    <row r="269" customFormat="1" ht="16.5"/>
    <row r="270" customFormat="1" ht="16.5"/>
    <row r="271" customFormat="1" ht="16.5"/>
    <row r="272" customFormat="1" ht="16.5"/>
    <row r="273" customFormat="1" ht="16.5"/>
    <row r="274" customFormat="1" ht="16.5"/>
    <row r="275" customFormat="1" ht="16.5"/>
    <row r="276" customFormat="1" ht="16.5"/>
    <row r="277" customFormat="1" ht="16.5"/>
    <row r="278" customFormat="1" ht="16.5"/>
    <row r="279" customFormat="1" ht="16.5"/>
    <row r="280" customFormat="1" ht="16.5"/>
    <row r="281" customFormat="1" ht="16.5"/>
    <row r="282" customFormat="1" ht="16.5"/>
    <row r="283" customFormat="1" ht="16.5"/>
    <row r="284" customFormat="1" ht="16.5"/>
    <row r="285" customFormat="1" ht="16.5"/>
    <row r="286" customFormat="1" ht="16.5"/>
  </sheetData>
  <mergeCells count="11">
    <mergeCell ref="A90:F90"/>
    <mergeCell ref="A105:F105"/>
    <mergeCell ref="A121:F121"/>
    <mergeCell ref="A88:F88"/>
    <mergeCell ref="A103:F103"/>
    <mergeCell ref="A119:F119"/>
    <mergeCell ref="A6:F6"/>
    <mergeCell ref="A32:F32"/>
    <mergeCell ref="A75:F75"/>
    <mergeCell ref="A81:F81"/>
    <mergeCell ref="A57:F57"/>
  </mergeCells>
  <phoneticPr fontId="1" type="noConversion"/>
  <pageMargins left="0.7" right="0.7" top="0.75" bottom="0.75" header="0.3" footer="0.3"/>
  <pageSetup paperSize="9" scale="63"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122"/>
  <sheetViews>
    <sheetView topLeftCell="A142" zoomScale="85" zoomScaleNormal="85" workbookViewId="0">
      <selection sqref="A1:XFD160"/>
    </sheetView>
  </sheetViews>
  <sheetFormatPr defaultRowHeight="16.5"/>
  <sheetData>
    <row r="1" spans="1:1">
      <c r="A1" t="s">
        <v>2123</v>
      </c>
    </row>
    <row r="2" spans="1:1">
      <c r="A2" t="s">
        <v>2124</v>
      </c>
    </row>
    <row r="26" spans="1:1">
      <c r="A26" t="s">
        <v>2125</v>
      </c>
    </row>
    <row r="49" spans="1:1">
      <c r="A49" t="s">
        <v>2126</v>
      </c>
    </row>
    <row r="72" spans="1:1">
      <c r="A72" t="s">
        <v>2127</v>
      </c>
    </row>
    <row r="96" spans="1:1">
      <c r="A96" t="s">
        <v>2128</v>
      </c>
    </row>
    <row r="97" spans="1:1">
      <c r="A97" t="s">
        <v>2129</v>
      </c>
    </row>
    <row r="119" spans="1:1">
      <c r="A119" t="s">
        <v>2122</v>
      </c>
    </row>
    <row r="121" spans="1:1">
      <c r="A121" t="s">
        <v>2130</v>
      </c>
    </row>
    <row r="122" spans="1:1">
      <c r="A122" t="s">
        <v>2131</v>
      </c>
    </row>
  </sheetData>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1"/>
  <sheetViews>
    <sheetView topLeftCell="A26" workbookViewId="0">
      <selection activeCell="C29" sqref="C29"/>
    </sheetView>
  </sheetViews>
  <sheetFormatPr defaultColWidth="9.125" defaultRowHeight="12.75"/>
  <cols>
    <col min="1" max="1" width="9.125" style="122"/>
    <col min="2" max="2" width="17.875" style="121" customWidth="1"/>
    <col min="3" max="3" width="13.75" style="122" customWidth="1"/>
    <col min="4" max="4" width="82.375" style="121" customWidth="1"/>
    <col min="5" max="5" width="47.5" style="121" customWidth="1"/>
    <col min="6" max="16384" width="9.125" style="121"/>
  </cols>
  <sheetData>
    <row r="1" spans="1:5" ht="30.75" customHeight="1">
      <c r="B1" s="121" t="s">
        <v>956</v>
      </c>
      <c r="C1" s="122" t="s">
        <v>955</v>
      </c>
      <c r="D1" s="121" t="s">
        <v>957</v>
      </c>
    </row>
    <row r="2" spans="1:5" ht="30.75" customHeight="1">
      <c r="A2" s="122">
        <v>1</v>
      </c>
      <c r="B2" s="121" t="s">
        <v>949</v>
      </c>
      <c r="C2" s="122">
        <v>1</v>
      </c>
      <c r="D2" s="121" t="s">
        <v>964</v>
      </c>
    </row>
    <row r="3" spans="1:5" ht="30.75" customHeight="1">
      <c r="A3" s="122">
        <v>2</v>
      </c>
      <c r="B3" s="121" t="s">
        <v>950</v>
      </c>
      <c r="C3" s="122">
        <v>9</v>
      </c>
      <c r="D3" s="121" t="s">
        <v>965</v>
      </c>
    </row>
    <row r="4" spans="1:5" ht="30.75" customHeight="1">
      <c r="A4" s="122">
        <v>3</v>
      </c>
      <c r="B4" s="121" t="s">
        <v>951</v>
      </c>
      <c r="C4" s="122">
        <v>3</v>
      </c>
      <c r="D4" s="121" t="s">
        <v>966</v>
      </c>
    </row>
    <row r="5" spans="1:5" ht="39.75" customHeight="1">
      <c r="A5" s="122">
        <v>4</v>
      </c>
      <c r="B5" s="121" t="s">
        <v>952</v>
      </c>
      <c r="C5" s="122">
        <v>4</v>
      </c>
      <c r="D5" s="123" t="s">
        <v>1764</v>
      </c>
    </row>
    <row r="6" spans="1:5" ht="30.75" customHeight="1">
      <c r="A6" s="122">
        <v>5</v>
      </c>
      <c r="B6" s="121" t="s">
        <v>953</v>
      </c>
      <c r="C6" s="122">
        <v>1</v>
      </c>
      <c r="D6" s="121" t="s">
        <v>967</v>
      </c>
    </row>
    <row r="7" spans="1:5" ht="30.75" customHeight="1">
      <c r="A7" s="122">
        <v>6</v>
      </c>
      <c r="B7" s="121" t="s">
        <v>968</v>
      </c>
      <c r="C7" s="122">
        <v>2</v>
      </c>
      <c r="D7" s="121" t="s">
        <v>969</v>
      </c>
    </row>
    <row r="8" spans="1:5" ht="63.75" customHeight="1">
      <c r="A8" s="122">
        <v>7</v>
      </c>
      <c r="B8" s="121" t="s">
        <v>954</v>
      </c>
      <c r="C8" s="122">
        <v>1</v>
      </c>
      <c r="D8" s="123" t="s">
        <v>974</v>
      </c>
    </row>
    <row r="9" spans="1:5" ht="75.75" customHeight="1">
      <c r="A9" s="122">
        <v>8</v>
      </c>
      <c r="B9" s="121" t="s">
        <v>958</v>
      </c>
      <c r="C9" s="122">
        <v>4</v>
      </c>
      <c r="D9" s="124" t="s">
        <v>970</v>
      </c>
    </row>
    <row r="10" spans="1:5" ht="30.75" customHeight="1">
      <c r="A10" s="122">
        <v>9</v>
      </c>
      <c r="B10" s="121" t="s">
        <v>959</v>
      </c>
      <c r="C10" s="122">
        <v>5</v>
      </c>
      <c r="D10" s="123" t="s">
        <v>973</v>
      </c>
    </row>
    <row r="11" spans="1:5" ht="117.75" customHeight="1">
      <c r="A11" s="122">
        <v>10</v>
      </c>
      <c r="B11" s="121" t="s">
        <v>960</v>
      </c>
      <c r="C11" s="122">
        <v>7</v>
      </c>
      <c r="D11" s="123" t="s">
        <v>1761</v>
      </c>
    </row>
    <row r="12" spans="1:5" ht="107.25" customHeight="1">
      <c r="A12" s="122">
        <v>11</v>
      </c>
      <c r="B12" s="121" t="s">
        <v>961</v>
      </c>
      <c r="C12" s="122">
        <v>7</v>
      </c>
      <c r="D12" s="123" t="s">
        <v>1763</v>
      </c>
      <c r="E12" s="121" t="s">
        <v>1762</v>
      </c>
    </row>
    <row r="13" spans="1:5" ht="72.75" customHeight="1">
      <c r="A13" s="122">
        <v>12</v>
      </c>
      <c r="B13" s="121" t="s">
        <v>962</v>
      </c>
      <c r="D13" s="123" t="s">
        <v>971</v>
      </c>
    </row>
    <row r="14" spans="1:5" ht="62.25" customHeight="1">
      <c r="A14" s="122">
        <v>13</v>
      </c>
      <c r="B14" s="121" t="s">
        <v>963</v>
      </c>
      <c r="D14" s="123" t="s">
        <v>972</v>
      </c>
    </row>
    <row r="15" spans="1:5" ht="30.75" customHeight="1">
      <c r="A15" s="122">
        <v>14</v>
      </c>
    </row>
    <row r="16" spans="1:5" ht="30.75" customHeight="1">
      <c r="A16" s="122">
        <v>15</v>
      </c>
    </row>
    <row r="17" spans="1:1" ht="30.75" customHeight="1">
      <c r="A17" s="122">
        <v>16</v>
      </c>
    </row>
    <row r="18" spans="1:1" ht="30.75" customHeight="1">
      <c r="A18" s="122">
        <v>17</v>
      </c>
    </row>
    <row r="19" spans="1:1" ht="30.75" customHeight="1">
      <c r="A19" s="122">
        <v>18</v>
      </c>
    </row>
    <row r="20" spans="1:1" ht="30.75" customHeight="1">
      <c r="A20" s="122">
        <v>19</v>
      </c>
    </row>
    <row r="21" spans="1:1" ht="30.75" customHeight="1">
      <c r="A21" s="122">
        <v>20</v>
      </c>
    </row>
  </sheetData>
  <phoneticPr fontId="1" type="noConversion"/>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77:C92"/>
  <sheetViews>
    <sheetView zoomScaleNormal="100" workbookViewId="0">
      <selection activeCell="U13" sqref="U13"/>
    </sheetView>
  </sheetViews>
  <sheetFormatPr defaultRowHeight="16.5"/>
  <cols>
    <col min="1" max="1" width="11" customWidth="1"/>
    <col min="2" max="2" width="11" style="6" customWidth="1"/>
    <col min="3" max="4" width="11" customWidth="1"/>
    <col min="7" max="7" width="9.5" customWidth="1"/>
    <col min="8" max="8" width="11.625" customWidth="1"/>
  </cols>
  <sheetData>
    <row r="77" spans="1:3">
      <c r="A77" s="200" t="s">
        <v>1767</v>
      </c>
      <c r="B77" s="200" t="s">
        <v>1771</v>
      </c>
      <c r="C77" t="s">
        <v>41</v>
      </c>
    </row>
    <row r="78" spans="1:3">
      <c r="A78" s="200" t="s">
        <v>1769</v>
      </c>
      <c r="B78" s="200">
        <v>120</v>
      </c>
    </row>
    <row r="79" spans="1:3">
      <c r="A79" s="200" t="s">
        <v>1768</v>
      </c>
      <c r="B79" s="200">
        <v>300</v>
      </c>
    </row>
    <row r="80" spans="1:3">
      <c r="A80" s="200" t="s">
        <v>1770</v>
      </c>
      <c r="B80" s="200">
        <v>60</v>
      </c>
    </row>
    <row r="81" spans="1:2">
      <c r="A81" s="200" t="s">
        <v>1772</v>
      </c>
      <c r="B81" s="200">
        <v>330</v>
      </c>
    </row>
    <row r="82" spans="1:2">
      <c r="A82" s="200" t="s">
        <v>1773</v>
      </c>
      <c r="B82" s="200">
        <v>90</v>
      </c>
    </row>
    <row r="83" spans="1:2">
      <c r="A83" s="200" t="s">
        <v>1774</v>
      </c>
      <c r="B83" s="200">
        <v>30</v>
      </c>
    </row>
    <row r="84" spans="1:2">
      <c r="A84" s="200" t="s">
        <v>1775</v>
      </c>
      <c r="B84" s="200">
        <v>240</v>
      </c>
    </row>
    <row r="85" spans="1:2">
      <c r="A85" s="200" t="s">
        <v>1776</v>
      </c>
      <c r="B85" s="200">
        <v>300</v>
      </c>
    </row>
    <row r="86" spans="1:2">
      <c r="A86" s="200" t="s">
        <v>1777</v>
      </c>
      <c r="B86" s="200">
        <v>120</v>
      </c>
    </row>
    <row r="87" spans="1:2">
      <c r="A87" s="202" t="s">
        <v>1778</v>
      </c>
      <c r="B87" s="203">
        <v>0</v>
      </c>
    </row>
    <row r="88" spans="1:2">
      <c r="A88" s="202" t="s">
        <v>1769</v>
      </c>
      <c r="B88" s="202">
        <f>B80+180</f>
        <v>240</v>
      </c>
    </row>
    <row r="89" spans="1:2">
      <c r="A89" s="202" t="s">
        <v>1779</v>
      </c>
      <c r="B89" s="202">
        <f>B78</f>
        <v>120</v>
      </c>
    </row>
    <row r="90" spans="1:2">
      <c r="A90" s="201" t="s">
        <v>1780</v>
      </c>
      <c r="B90" s="201">
        <f>B87+B81</f>
        <v>330</v>
      </c>
    </row>
    <row r="91" spans="1:2">
      <c r="A91" s="201" t="s">
        <v>1781</v>
      </c>
      <c r="B91" s="201">
        <f>MOD(B90+B84,360)</f>
        <v>210</v>
      </c>
    </row>
    <row r="92" spans="1:2">
      <c r="A92" s="201" t="s">
        <v>1782</v>
      </c>
      <c r="B92" s="201">
        <f>MOD(B90+B86,360)</f>
        <v>90</v>
      </c>
    </row>
  </sheetData>
  <phoneticPr fontId="1"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election activeCell="D29" sqref="D29"/>
    </sheetView>
  </sheetViews>
  <sheetFormatPr defaultRowHeight="16.5"/>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4"/>
  <sheetViews>
    <sheetView workbookViewId="0">
      <selection activeCell="B32" sqref="B32"/>
    </sheetView>
  </sheetViews>
  <sheetFormatPr defaultRowHeight="16.5"/>
  <cols>
    <col min="1" max="1" width="21.875" customWidth="1"/>
    <col min="2" max="2" width="34.625" customWidth="1"/>
    <col min="3" max="3" width="29.875" customWidth="1"/>
    <col min="4" max="4" width="18.375" customWidth="1"/>
    <col min="5" max="5" width="24.125" customWidth="1"/>
  </cols>
  <sheetData>
    <row r="1" spans="1:5" ht="15" customHeight="1">
      <c r="A1" s="223" t="s">
        <v>1808</v>
      </c>
      <c r="B1" s="223"/>
      <c r="C1" s="223" t="s">
        <v>1809</v>
      </c>
      <c r="D1" s="223"/>
      <c r="E1" s="223" t="s">
        <v>1810</v>
      </c>
    </row>
    <row r="2" spans="1:5" ht="15" customHeight="1">
      <c r="A2" s="609" t="s">
        <v>1811</v>
      </c>
      <c r="B2" s="609"/>
      <c r="C2" s="609"/>
      <c r="D2" s="609"/>
      <c r="E2" s="609"/>
    </row>
    <row r="3" spans="1:5" ht="15" customHeight="1">
      <c r="A3" s="222"/>
      <c r="B3" s="222" t="s">
        <v>1812</v>
      </c>
      <c r="C3" s="222" t="s">
        <v>1813</v>
      </c>
      <c r="D3" s="222" t="s">
        <v>1814</v>
      </c>
      <c r="E3" s="222" t="s">
        <v>1815</v>
      </c>
    </row>
    <row r="4" spans="1:5" ht="15" customHeight="1">
      <c r="A4" s="222"/>
      <c r="B4" s="222"/>
      <c r="C4" s="222" t="s">
        <v>1816</v>
      </c>
      <c r="D4" s="222" t="s">
        <v>1817</v>
      </c>
      <c r="E4" s="222" t="s">
        <v>1815</v>
      </c>
    </row>
    <row r="5" spans="1:5" ht="15" customHeight="1">
      <c r="A5" s="222"/>
      <c r="B5" s="222"/>
      <c r="C5" s="222" t="s">
        <v>1818</v>
      </c>
      <c r="D5" s="222" t="s">
        <v>1819</v>
      </c>
      <c r="E5" s="222" t="s">
        <v>1815</v>
      </c>
    </row>
    <row r="6" spans="1:5" ht="15" customHeight="1">
      <c r="A6" s="222"/>
      <c r="B6" s="222" t="s">
        <v>1820</v>
      </c>
      <c r="C6" s="222" t="s">
        <v>1813</v>
      </c>
      <c r="D6" s="222" t="s">
        <v>1814</v>
      </c>
      <c r="E6" s="222" t="s">
        <v>1821</v>
      </c>
    </row>
    <row r="7" spans="1:5" ht="15" customHeight="1">
      <c r="A7" s="222"/>
      <c r="B7" s="222"/>
      <c r="C7" s="222" t="s">
        <v>1816</v>
      </c>
      <c r="D7" s="222" t="s">
        <v>1817</v>
      </c>
      <c r="E7" s="222" t="s">
        <v>1822</v>
      </c>
    </row>
    <row r="8" spans="1:5" ht="15" customHeight="1">
      <c r="A8" s="222"/>
      <c r="B8" s="222"/>
      <c r="C8" s="222" t="s">
        <v>1818</v>
      </c>
      <c r="D8" s="222" t="s">
        <v>1819</v>
      </c>
      <c r="E8" s="222" t="s">
        <v>1823</v>
      </c>
    </row>
    <row r="9" spans="1:5" ht="15" customHeight="1">
      <c r="A9" s="222"/>
      <c r="B9" s="222" t="s">
        <v>1824</v>
      </c>
      <c r="C9" s="222" t="s">
        <v>1816</v>
      </c>
      <c r="D9" s="222" t="s">
        <v>1825</v>
      </c>
      <c r="E9" s="222" t="s">
        <v>1852</v>
      </c>
    </row>
    <row r="10" spans="1:5" ht="15" customHeight="1">
      <c r="A10" s="222"/>
      <c r="B10" s="222"/>
      <c r="C10" s="222" t="s">
        <v>1818</v>
      </c>
      <c r="D10" s="222" t="s">
        <v>1819</v>
      </c>
      <c r="E10" s="222" t="s">
        <v>1852</v>
      </c>
    </row>
    <row r="11" spans="1:5" ht="15" customHeight="1">
      <c r="A11" s="609" t="s">
        <v>1826</v>
      </c>
      <c r="B11" s="609"/>
      <c r="C11" s="609"/>
      <c r="D11" s="609"/>
      <c r="E11" s="609"/>
    </row>
    <row r="12" spans="1:5" ht="15" customHeight="1">
      <c r="A12" s="222"/>
      <c r="B12" s="222" t="s">
        <v>1827</v>
      </c>
      <c r="C12" s="222"/>
      <c r="D12" s="222" t="s">
        <v>1850</v>
      </c>
      <c r="E12" s="222" t="s">
        <v>1828</v>
      </c>
    </row>
    <row r="13" spans="1:5" ht="15" customHeight="1">
      <c r="A13" s="222"/>
      <c r="B13" s="222" t="s">
        <v>1829</v>
      </c>
      <c r="C13" s="222"/>
      <c r="D13" s="222" t="s">
        <v>1850</v>
      </c>
      <c r="E13" s="222" t="s">
        <v>1830</v>
      </c>
    </row>
    <row r="14" spans="1:5" ht="15" customHeight="1">
      <c r="A14" s="222"/>
      <c r="B14" s="222" t="s">
        <v>1831</v>
      </c>
      <c r="C14" s="222"/>
      <c r="D14" s="222" t="s">
        <v>1850</v>
      </c>
      <c r="E14" s="222" t="s">
        <v>1823</v>
      </c>
    </row>
    <row r="15" spans="1:5" ht="15" customHeight="1">
      <c r="A15" s="609" t="s">
        <v>1832</v>
      </c>
      <c r="B15" s="609"/>
      <c r="C15" s="609"/>
      <c r="D15" s="609"/>
      <c r="E15" s="609"/>
    </row>
    <row r="16" spans="1:5" ht="15" customHeight="1">
      <c r="A16" s="222"/>
      <c r="B16" s="222" t="s">
        <v>1833</v>
      </c>
      <c r="C16" s="222"/>
      <c r="D16" s="222" t="s">
        <v>1834</v>
      </c>
      <c r="E16" s="222"/>
    </row>
    <row r="17" spans="1:5" ht="15" customHeight="1">
      <c r="A17" s="222"/>
      <c r="B17" s="222" t="s">
        <v>1835</v>
      </c>
      <c r="C17" s="222"/>
      <c r="D17" s="222" t="s">
        <v>1834</v>
      </c>
      <c r="E17" s="222"/>
    </row>
    <row r="18" spans="1:5" ht="15" customHeight="1">
      <c r="A18" s="609" t="s">
        <v>1836</v>
      </c>
      <c r="B18" s="609"/>
      <c r="C18" s="609"/>
      <c r="D18" s="609"/>
      <c r="E18" s="609"/>
    </row>
    <row r="19" spans="1:5" ht="15" customHeight="1">
      <c r="A19" s="222"/>
      <c r="B19" s="222" t="s">
        <v>1837</v>
      </c>
      <c r="C19" s="222"/>
      <c r="D19" s="222" t="s">
        <v>1834</v>
      </c>
      <c r="E19" s="222" t="s">
        <v>1838</v>
      </c>
    </row>
    <row r="20" spans="1:5" ht="15" customHeight="1">
      <c r="A20" s="222"/>
      <c r="B20" s="222" t="s">
        <v>1839</v>
      </c>
      <c r="C20" s="222"/>
      <c r="D20" s="222" t="s">
        <v>1834</v>
      </c>
      <c r="E20" s="222" t="s">
        <v>1840</v>
      </c>
    </row>
    <row r="21" spans="1:5" ht="15" customHeight="1">
      <c r="A21" s="222"/>
      <c r="B21" s="222" t="s">
        <v>1841</v>
      </c>
      <c r="C21" s="222"/>
      <c r="D21" s="222" t="s">
        <v>1834</v>
      </c>
      <c r="E21" s="222" t="s">
        <v>1842</v>
      </c>
    </row>
    <row r="22" spans="1:5" ht="15" customHeight="1">
      <c r="A22" s="222"/>
      <c r="B22" s="222" t="s">
        <v>1843</v>
      </c>
      <c r="C22" s="222"/>
      <c r="D22" s="222" t="s">
        <v>1834</v>
      </c>
      <c r="E22" s="222" t="s">
        <v>1844</v>
      </c>
    </row>
    <row r="23" spans="1:5" ht="15" customHeight="1">
      <c r="A23" s="222" t="s">
        <v>1845</v>
      </c>
      <c r="B23" s="222"/>
      <c r="C23" s="222"/>
      <c r="D23" s="222" t="s">
        <v>1846</v>
      </c>
      <c r="E23" s="222" t="s">
        <v>1847</v>
      </c>
    </row>
    <row r="24" spans="1:5" ht="15" customHeight="1">
      <c r="A24" s="222" t="s">
        <v>1848</v>
      </c>
      <c r="B24" s="222"/>
      <c r="C24" s="222"/>
      <c r="D24" s="222" t="s">
        <v>1851</v>
      </c>
      <c r="E24" s="222" t="s">
        <v>1849</v>
      </c>
    </row>
  </sheetData>
  <mergeCells count="4">
    <mergeCell ref="A2:E2"/>
    <mergeCell ref="A11:E11"/>
    <mergeCell ref="A15:E15"/>
    <mergeCell ref="A18:E18"/>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4"/>
  <sheetViews>
    <sheetView workbookViewId="0">
      <selection activeCell="E11" sqref="E11"/>
    </sheetView>
  </sheetViews>
  <sheetFormatPr defaultColWidth="9" defaultRowHeight="13.5"/>
  <cols>
    <col min="1" max="1" width="9" style="116"/>
    <col min="2" max="2" width="27.125" style="116" customWidth="1"/>
    <col min="3" max="3" width="32" style="116" customWidth="1"/>
    <col min="4" max="5" width="9" style="117"/>
    <col min="6" max="6" width="41.125" style="277" customWidth="1"/>
    <col min="7" max="16384" width="9" style="116"/>
  </cols>
  <sheetData>
    <row r="1" spans="1:6">
      <c r="A1" s="232">
        <v>0</v>
      </c>
      <c r="B1" s="93" t="s">
        <v>732</v>
      </c>
      <c r="C1" s="93"/>
      <c r="D1" s="94" t="s">
        <v>145</v>
      </c>
      <c r="E1" s="94">
        <f t="shared" ref="E1:E64" si="0">IF(OR(D1="U16", D1="S16"),1,IF(D1="TS",6,2))</f>
        <v>1</v>
      </c>
      <c r="F1" s="612" t="s">
        <v>1854</v>
      </c>
    </row>
    <row r="2" spans="1:6">
      <c r="A2" s="233">
        <f>A1+E1</f>
        <v>1</v>
      </c>
      <c r="B2" s="83" t="s">
        <v>733</v>
      </c>
      <c r="C2" s="83"/>
      <c r="D2" s="84" t="s">
        <v>145</v>
      </c>
      <c r="E2" s="84">
        <f t="shared" si="0"/>
        <v>1</v>
      </c>
      <c r="F2" s="613"/>
    </row>
    <row r="3" spans="1:6">
      <c r="A3" s="233">
        <f t="shared" ref="A3:A66" si="1">A2+E2</f>
        <v>2</v>
      </c>
      <c r="B3" s="83" t="s">
        <v>734</v>
      </c>
      <c r="C3" s="83"/>
      <c r="D3" s="84" t="s">
        <v>145</v>
      </c>
      <c r="E3" s="84">
        <f t="shared" si="0"/>
        <v>1</v>
      </c>
      <c r="F3" s="613"/>
    </row>
    <row r="4" spans="1:6">
      <c r="A4" s="233">
        <f t="shared" si="1"/>
        <v>3</v>
      </c>
      <c r="B4" s="83" t="s">
        <v>735</v>
      </c>
      <c r="C4" s="83"/>
      <c r="D4" s="84" t="s">
        <v>145</v>
      </c>
      <c r="E4" s="84">
        <f t="shared" si="0"/>
        <v>1</v>
      </c>
      <c r="F4" s="613"/>
    </row>
    <row r="5" spans="1:6">
      <c r="A5" s="233">
        <f t="shared" si="1"/>
        <v>4</v>
      </c>
      <c r="B5" s="83" t="s">
        <v>736</v>
      </c>
      <c r="C5" s="83"/>
      <c r="D5" s="84" t="s">
        <v>1855</v>
      </c>
      <c r="E5" s="84">
        <f t="shared" si="0"/>
        <v>1</v>
      </c>
      <c r="F5" s="613"/>
    </row>
    <row r="6" spans="1:6">
      <c r="A6" s="233">
        <f t="shared" si="1"/>
        <v>5</v>
      </c>
      <c r="B6" s="83" t="s">
        <v>737</v>
      </c>
      <c r="C6" s="83"/>
      <c r="D6" s="84" t="s">
        <v>145</v>
      </c>
      <c r="E6" s="84">
        <f t="shared" si="0"/>
        <v>1</v>
      </c>
      <c r="F6" s="613"/>
    </row>
    <row r="7" spans="1:6">
      <c r="A7" s="233">
        <f t="shared" si="1"/>
        <v>6</v>
      </c>
      <c r="B7" s="83" t="s">
        <v>738</v>
      </c>
      <c r="C7" s="83"/>
      <c r="D7" s="84" t="s">
        <v>1855</v>
      </c>
      <c r="E7" s="84">
        <f t="shared" si="0"/>
        <v>1</v>
      </c>
      <c r="F7" s="613"/>
    </row>
    <row r="8" spans="1:6" ht="14.25" thickBot="1">
      <c r="A8" s="234">
        <f t="shared" si="1"/>
        <v>7</v>
      </c>
      <c r="B8" s="99" t="s">
        <v>739</v>
      </c>
      <c r="C8" s="99"/>
      <c r="D8" s="100" t="s">
        <v>145</v>
      </c>
      <c r="E8" s="100">
        <f t="shared" si="0"/>
        <v>1</v>
      </c>
      <c r="F8" s="614"/>
    </row>
    <row r="9" spans="1:6">
      <c r="A9" s="232">
        <f t="shared" si="1"/>
        <v>8</v>
      </c>
      <c r="B9" s="93" t="s">
        <v>740</v>
      </c>
      <c r="C9" s="93"/>
      <c r="D9" s="94" t="s">
        <v>1855</v>
      </c>
      <c r="E9" s="94">
        <f t="shared" si="0"/>
        <v>1</v>
      </c>
      <c r="F9" s="615" t="s">
        <v>1856</v>
      </c>
    </row>
    <row r="10" spans="1:6">
      <c r="A10" s="233">
        <f t="shared" si="1"/>
        <v>9</v>
      </c>
      <c r="B10" s="83" t="s">
        <v>741</v>
      </c>
      <c r="C10" s="83"/>
      <c r="D10" s="84" t="s">
        <v>145</v>
      </c>
      <c r="E10" s="84">
        <f t="shared" si="0"/>
        <v>1</v>
      </c>
      <c r="F10" s="613"/>
    </row>
    <row r="11" spans="1:6">
      <c r="A11" s="233">
        <f t="shared" si="1"/>
        <v>10</v>
      </c>
      <c r="B11" s="83" t="s">
        <v>742</v>
      </c>
      <c r="C11" s="83"/>
      <c r="D11" s="84" t="s">
        <v>145</v>
      </c>
      <c r="E11" s="84">
        <f t="shared" si="0"/>
        <v>1</v>
      </c>
      <c r="F11" s="613"/>
    </row>
    <row r="12" spans="1:6">
      <c r="A12" s="233">
        <f t="shared" si="1"/>
        <v>11</v>
      </c>
      <c r="B12" s="83" t="s">
        <v>743</v>
      </c>
      <c r="C12" s="83"/>
      <c r="D12" s="84" t="s">
        <v>145</v>
      </c>
      <c r="E12" s="84">
        <f t="shared" si="0"/>
        <v>1</v>
      </c>
      <c r="F12" s="613"/>
    </row>
    <row r="13" spans="1:6">
      <c r="A13" s="233">
        <f t="shared" si="1"/>
        <v>12</v>
      </c>
      <c r="B13" s="83" t="s">
        <v>744</v>
      </c>
      <c r="C13" s="83"/>
      <c r="D13" s="84" t="s">
        <v>1855</v>
      </c>
      <c r="E13" s="84">
        <f t="shared" si="0"/>
        <v>1</v>
      </c>
      <c r="F13" s="613"/>
    </row>
    <row r="14" spans="1:6">
      <c r="A14" s="233">
        <f t="shared" si="1"/>
        <v>13</v>
      </c>
      <c r="B14" s="83" t="s">
        <v>745</v>
      </c>
      <c r="C14" s="83"/>
      <c r="D14" s="84" t="s">
        <v>1857</v>
      </c>
      <c r="E14" s="84">
        <f t="shared" si="0"/>
        <v>1</v>
      </c>
      <c r="F14" s="613"/>
    </row>
    <row r="15" spans="1:6">
      <c r="A15" s="233">
        <f t="shared" si="1"/>
        <v>14</v>
      </c>
      <c r="B15" s="83" t="s">
        <v>746</v>
      </c>
      <c r="C15" s="83"/>
      <c r="D15" s="84" t="s">
        <v>1855</v>
      </c>
      <c r="E15" s="84">
        <f t="shared" si="0"/>
        <v>1</v>
      </c>
      <c r="F15" s="613"/>
    </row>
    <row r="16" spans="1:6" ht="14.25" thickBot="1">
      <c r="A16" s="234">
        <f t="shared" si="1"/>
        <v>15</v>
      </c>
      <c r="B16" s="99" t="s">
        <v>747</v>
      </c>
      <c r="C16" s="99"/>
      <c r="D16" s="100" t="s">
        <v>145</v>
      </c>
      <c r="E16" s="100">
        <f t="shared" si="0"/>
        <v>1</v>
      </c>
      <c r="F16" s="614"/>
    </row>
    <row r="17" spans="1:6">
      <c r="A17" s="232">
        <f t="shared" si="1"/>
        <v>16</v>
      </c>
      <c r="B17" s="93" t="s">
        <v>1858</v>
      </c>
      <c r="C17" s="93"/>
      <c r="D17" s="94" t="s">
        <v>145</v>
      </c>
      <c r="E17" s="94">
        <f t="shared" si="0"/>
        <v>1</v>
      </c>
      <c r="F17" s="615" t="s">
        <v>1859</v>
      </c>
    </row>
    <row r="18" spans="1:6">
      <c r="A18" s="233">
        <f t="shared" si="1"/>
        <v>17</v>
      </c>
      <c r="B18" s="83" t="s">
        <v>748</v>
      </c>
      <c r="C18" s="83"/>
      <c r="D18" s="84" t="s">
        <v>145</v>
      </c>
      <c r="E18" s="84">
        <f t="shared" si="0"/>
        <v>1</v>
      </c>
      <c r="F18" s="616"/>
    </row>
    <row r="19" spans="1:6">
      <c r="A19" s="233">
        <f t="shared" si="1"/>
        <v>18</v>
      </c>
      <c r="B19" s="83" t="s">
        <v>749</v>
      </c>
      <c r="C19" s="83"/>
      <c r="D19" s="84" t="s">
        <v>145</v>
      </c>
      <c r="E19" s="84">
        <f t="shared" si="0"/>
        <v>1</v>
      </c>
      <c r="F19" s="616"/>
    </row>
    <row r="20" spans="1:6">
      <c r="A20" s="233">
        <f t="shared" si="1"/>
        <v>19</v>
      </c>
      <c r="B20" s="83" t="s">
        <v>750</v>
      </c>
      <c r="C20" s="83"/>
      <c r="D20" s="84" t="s">
        <v>145</v>
      </c>
      <c r="E20" s="84">
        <f t="shared" si="0"/>
        <v>1</v>
      </c>
      <c r="F20" s="616"/>
    </row>
    <row r="21" spans="1:6">
      <c r="A21" s="233">
        <f t="shared" si="1"/>
        <v>20</v>
      </c>
      <c r="B21" s="83" t="s">
        <v>751</v>
      </c>
      <c r="C21" s="83"/>
      <c r="D21" s="84" t="s">
        <v>1860</v>
      </c>
      <c r="E21" s="84">
        <f t="shared" si="0"/>
        <v>1</v>
      </c>
      <c r="F21" s="616"/>
    </row>
    <row r="22" spans="1:6">
      <c r="A22" s="233">
        <f t="shared" si="1"/>
        <v>21</v>
      </c>
      <c r="B22" s="83" t="s">
        <v>752</v>
      </c>
      <c r="C22" s="83"/>
      <c r="D22" s="84" t="s">
        <v>145</v>
      </c>
      <c r="E22" s="84">
        <f t="shared" si="0"/>
        <v>1</v>
      </c>
      <c r="F22" s="616"/>
    </row>
    <row r="23" spans="1:6">
      <c r="A23" s="233">
        <f t="shared" si="1"/>
        <v>22</v>
      </c>
      <c r="B23" s="83" t="s">
        <v>1955</v>
      </c>
      <c r="C23" s="83"/>
      <c r="D23" s="84" t="s">
        <v>145</v>
      </c>
      <c r="E23" s="84">
        <f t="shared" si="0"/>
        <v>1</v>
      </c>
      <c r="F23" s="616"/>
    </row>
    <row r="24" spans="1:6" ht="14.25" thickBot="1">
      <c r="A24" s="234">
        <f t="shared" si="1"/>
        <v>23</v>
      </c>
      <c r="B24" s="83" t="s">
        <v>1956</v>
      </c>
      <c r="C24" s="99"/>
      <c r="D24" s="100" t="s">
        <v>145</v>
      </c>
      <c r="E24" s="100">
        <f t="shared" si="0"/>
        <v>1</v>
      </c>
      <c r="F24" s="617"/>
    </row>
    <row r="25" spans="1:6">
      <c r="A25" s="232">
        <f t="shared" si="1"/>
        <v>24</v>
      </c>
      <c r="B25" s="618" t="s">
        <v>1957</v>
      </c>
      <c r="C25" s="93"/>
      <c r="D25" s="94" t="s">
        <v>145</v>
      </c>
      <c r="E25" s="94">
        <f t="shared" si="0"/>
        <v>1</v>
      </c>
      <c r="F25" s="618" t="s">
        <v>1957</v>
      </c>
    </row>
    <row r="26" spans="1:6">
      <c r="A26" s="233">
        <f t="shared" si="1"/>
        <v>25</v>
      </c>
      <c r="B26" s="619"/>
      <c r="C26" s="83"/>
      <c r="D26" s="84" t="s">
        <v>145</v>
      </c>
      <c r="E26" s="84">
        <f t="shared" si="0"/>
        <v>1</v>
      </c>
      <c r="F26" s="619"/>
    </row>
    <row r="27" spans="1:6">
      <c r="A27" s="233">
        <f t="shared" si="1"/>
        <v>26</v>
      </c>
      <c r="B27" s="619"/>
      <c r="C27" s="83"/>
      <c r="D27" s="84" t="s">
        <v>145</v>
      </c>
      <c r="E27" s="84">
        <f t="shared" si="0"/>
        <v>1</v>
      </c>
      <c r="F27" s="619"/>
    </row>
    <row r="28" spans="1:6">
      <c r="A28" s="233">
        <f t="shared" si="1"/>
        <v>27</v>
      </c>
      <c r="B28" s="619"/>
      <c r="C28" s="83"/>
      <c r="D28" s="84" t="s">
        <v>145</v>
      </c>
      <c r="E28" s="84">
        <f t="shared" si="0"/>
        <v>1</v>
      </c>
      <c r="F28" s="619"/>
    </row>
    <row r="29" spans="1:6">
      <c r="A29" s="235">
        <f t="shared" si="1"/>
        <v>28</v>
      </c>
      <c r="B29" s="619"/>
      <c r="C29" s="90"/>
      <c r="D29" s="91" t="s">
        <v>145</v>
      </c>
      <c r="E29" s="91">
        <f>IF(OR(D29="U16", D29="S16"),1,IF(D29="TS",6,2))</f>
        <v>1</v>
      </c>
      <c r="F29" s="619"/>
    </row>
    <row r="30" spans="1:6">
      <c r="A30" s="233">
        <f>A29+E29</f>
        <v>29</v>
      </c>
      <c r="B30" s="619"/>
      <c r="C30" s="83"/>
      <c r="D30" s="84" t="s">
        <v>145</v>
      </c>
      <c r="E30" s="84">
        <f>IF(OR(D30="U16", D30="S16"),1,IF(D30="TS",6,2))</f>
        <v>1</v>
      </c>
      <c r="F30" s="619"/>
    </row>
    <row r="31" spans="1:6">
      <c r="A31" s="233">
        <f>A30+E30</f>
        <v>30</v>
      </c>
      <c r="B31" s="619"/>
      <c r="C31" s="83"/>
      <c r="D31" s="84" t="s">
        <v>1855</v>
      </c>
      <c r="E31" s="84">
        <f>IF(OR(D31="U16", D31="S16"),1,IF(D31="TS",6,2))</f>
        <v>1</v>
      </c>
      <c r="F31" s="619"/>
    </row>
    <row r="32" spans="1:6" ht="14.25" thickBot="1">
      <c r="A32" s="234">
        <f>A31+E31</f>
        <v>31</v>
      </c>
      <c r="B32" s="620"/>
      <c r="C32" s="99"/>
      <c r="D32" s="100" t="s">
        <v>145</v>
      </c>
      <c r="E32" s="100">
        <f>IF(OR(D32="U16", D32="S16"),1,IF(D32="TS",6,2))</f>
        <v>1</v>
      </c>
      <c r="F32" s="620"/>
    </row>
    <row r="33" spans="1:6">
      <c r="A33" s="233">
        <f t="shared" si="1"/>
        <v>32</v>
      </c>
      <c r="B33" s="93" t="s">
        <v>1861</v>
      </c>
      <c r="C33" s="93"/>
      <c r="D33" s="94" t="s">
        <v>78</v>
      </c>
      <c r="E33" s="94">
        <f t="shared" si="0"/>
        <v>2</v>
      </c>
      <c r="F33" s="612" t="s">
        <v>1862</v>
      </c>
    </row>
    <row r="34" spans="1:6">
      <c r="A34" s="233">
        <f t="shared" si="1"/>
        <v>34</v>
      </c>
      <c r="B34" s="83" t="s">
        <v>1863</v>
      </c>
      <c r="C34" s="83"/>
      <c r="D34" s="84" t="s">
        <v>78</v>
      </c>
      <c r="E34" s="84">
        <f t="shared" si="0"/>
        <v>2</v>
      </c>
      <c r="F34" s="613"/>
    </row>
    <row r="35" spans="1:6">
      <c r="A35" s="233">
        <f t="shared" si="1"/>
        <v>36</v>
      </c>
      <c r="B35" s="83" t="s">
        <v>1864</v>
      </c>
      <c r="C35" s="83"/>
      <c r="D35" s="84" t="s">
        <v>78</v>
      </c>
      <c r="E35" s="84">
        <f t="shared" si="0"/>
        <v>2</v>
      </c>
      <c r="F35" s="613"/>
    </row>
    <row r="36" spans="1:6" ht="14.25" thickBot="1">
      <c r="A36" s="234">
        <f t="shared" si="1"/>
        <v>38</v>
      </c>
      <c r="B36" s="99" t="s">
        <v>757</v>
      </c>
      <c r="C36" s="99"/>
      <c r="D36" s="100" t="s">
        <v>78</v>
      </c>
      <c r="E36" s="100">
        <f t="shared" si="0"/>
        <v>2</v>
      </c>
      <c r="F36" s="614"/>
    </row>
    <row r="37" spans="1:6">
      <c r="A37" s="232">
        <f t="shared" si="1"/>
        <v>40</v>
      </c>
      <c r="B37" s="93" t="s">
        <v>1865</v>
      </c>
      <c r="C37" s="93"/>
      <c r="D37" s="94" t="s">
        <v>145</v>
      </c>
      <c r="E37" s="94">
        <f t="shared" si="0"/>
        <v>1</v>
      </c>
      <c r="F37" s="621" t="s">
        <v>1866</v>
      </c>
    </row>
    <row r="38" spans="1:6">
      <c r="A38" s="233">
        <f t="shared" si="1"/>
        <v>41</v>
      </c>
      <c r="B38" s="83" t="s">
        <v>759</v>
      </c>
      <c r="C38" s="83"/>
      <c r="D38" s="84" t="s">
        <v>145</v>
      </c>
      <c r="E38" s="84">
        <f t="shared" si="0"/>
        <v>1</v>
      </c>
      <c r="F38" s="622"/>
    </row>
    <row r="39" spans="1:6">
      <c r="A39" s="233">
        <f t="shared" si="1"/>
        <v>42</v>
      </c>
      <c r="B39" s="624"/>
      <c r="C39" s="83"/>
      <c r="D39" s="84" t="s">
        <v>145</v>
      </c>
      <c r="E39" s="84">
        <f t="shared" si="0"/>
        <v>1</v>
      </c>
      <c r="F39" s="622"/>
    </row>
    <row r="40" spans="1:6">
      <c r="A40" s="233">
        <f t="shared" si="1"/>
        <v>43</v>
      </c>
      <c r="B40" s="625"/>
      <c r="C40" s="83"/>
      <c r="D40" s="84" t="s">
        <v>145</v>
      </c>
      <c r="E40" s="84">
        <f t="shared" si="0"/>
        <v>1</v>
      </c>
      <c r="F40" s="622"/>
    </row>
    <row r="41" spans="1:6">
      <c r="A41" s="235">
        <f t="shared" si="1"/>
        <v>44</v>
      </c>
      <c r="B41" s="625"/>
      <c r="C41" s="90"/>
      <c r="D41" s="91" t="s">
        <v>145</v>
      </c>
      <c r="E41" s="91">
        <f t="shared" si="0"/>
        <v>1</v>
      </c>
      <c r="F41" s="622"/>
    </row>
    <row r="42" spans="1:6">
      <c r="A42" s="233">
        <f t="shared" si="1"/>
        <v>45</v>
      </c>
      <c r="B42" s="625"/>
      <c r="C42" s="83"/>
      <c r="D42" s="84" t="s">
        <v>145</v>
      </c>
      <c r="E42" s="84">
        <f t="shared" si="0"/>
        <v>1</v>
      </c>
      <c r="F42" s="622"/>
    </row>
    <row r="43" spans="1:6">
      <c r="A43" s="233">
        <f t="shared" si="1"/>
        <v>46</v>
      </c>
      <c r="B43" s="625"/>
      <c r="C43" s="83"/>
      <c r="D43" s="84" t="s">
        <v>145</v>
      </c>
      <c r="E43" s="84">
        <f t="shared" si="0"/>
        <v>1</v>
      </c>
      <c r="F43" s="622"/>
    </row>
    <row r="44" spans="1:6" ht="14.25" thickBot="1">
      <c r="A44" s="234">
        <f t="shared" si="1"/>
        <v>47</v>
      </c>
      <c r="B44" s="626"/>
      <c r="C44" s="99"/>
      <c r="D44" s="100" t="s">
        <v>1857</v>
      </c>
      <c r="E44" s="100">
        <f t="shared" si="0"/>
        <v>1</v>
      </c>
      <c r="F44" s="623"/>
    </row>
    <row r="45" spans="1:6" ht="138" customHeight="1">
      <c r="A45" s="236">
        <f t="shared" si="1"/>
        <v>48</v>
      </c>
      <c r="B45" s="237" t="s">
        <v>1867</v>
      </c>
      <c r="C45" s="238" t="s">
        <v>1868</v>
      </c>
      <c r="D45" s="94" t="s">
        <v>1869</v>
      </c>
      <c r="E45" s="239">
        <f t="shared" si="0"/>
        <v>1</v>
      </c>
      <c r="F45" s="240"/>
    </row>
    <row r="46" spans="1:6">
      <c r="A46" s="236">
        <f t="shared" si="1"/>
        <v>49</v>
      </c>
      <c r="B46" s="77" t="s">
        <v>1870</v>
      </c>
      <c r="C46" s="77" t="s">
        <v>1871</v>
      </c>
      <c r="D46" s="241" t="s">
        <v>1855</v>
      </c>
      <c r="E46" s="241">
        <f t="shared" si="0"/>
        <v>1</v>
      </c>
      <c r="F46" s="242"/>
    </row>
    <row r="47" spans="1:6">
      <c r="A47" s="236">
        <f t="shared" si="1"/>
        <v>50</v>
      </c>
      <c r="B47" s="77" t="s">
        <v>1872</v>
      </c>
      <c r="C47" s="77" t="s">
        <v>1873</v>
      </c>
      <c r="D47" s="84" t="s">
        <v>1855</v>
      </c>
      <c r="E47" s="241">
        <f t="shared" si="0"/>
        <v>1</v>
      </c>
      <c r="F47" s="243" t="s">
        <v>1874</v>
      </c>
    </row>
    <row r="48" spans="1:6" ht="14.25" thickBot="1">
      <c r="A48" s="278">
        <f t="shared" si="1"/>
        <v>51</v>
      </c>
      <c r="B48" s="279" t="s">
        <v>1959</v>
      </c>
      <c r="C48" s="279" t="s">
        <v>1958</v>
      </c>
      <c r="D48" s="280" t="s">
        <v>145</v>
      </c>
      <c r="E48" s="280">
        <f t="shared" si="0"/>
        <v>1</v>
      </c>
      <c r="F48" s="281"/>
    </row>
    <row r="49" spans="1:6">
      <c r="A49" s="245">
        <f t="shared" si="1"/>
        <v>52</v>
      </c>
      <c r="B49" s="246" t="s">
        <v>1875</v>
      </c>
      <c r="C49" s="247" t="s">
        <v>1876</v>
      </c>
      <c r="D49" s="248" t="s">
        <v>145</v>
      </c>
      <c r="E49" s="249">
        <f t="shared" si="0"/>
        <v>1</v>
      </c>
      <c r="F49" s="240"/>
    </row>
    <row r="50" spans="1:6">
      <c r="A50" s="250">
        <f t="shared" si="1"/>
        <v>53</v>
      </c>
      <c r="B50" s="627" t="s">
        <v>41</v>
      </c>
      <c r="C50" s="630"/>
      <c r="D50" s="251" t="s">
        <v>1877</v>
      </c>
      <c r="E50" s="251">
        <f t="shared" si="0"/>
        <v>1</v>
      </c>
      <c r="F50" s="633"/>
    </row>
    <row r="51" spans="1:6">
      <c r="A51" s="250">
        <f t="shared" si="1"/>
        <v>54</v>
      </c>
      <c r="B51" s="628"/>
      <c r="C51" s="631"/>
      <c r="D51" s="252" t="s">
        <v>1877</v>
      </c>
      <c r="E51" s="251">
        <f t="shared" si="0"/>
        <v>1</v>
      </c>
      <c r="F51" s="622"/>
    </row>
    <row r="52" spans="1:6" ht="14.25" thickBot="1">
      <c r="A52" s="253">
        <f t="shared" si="1"/>
        <v>55</v>
      </c>
      <c r="B52" s="629"/>
      <c r="C52" s="632"/>
      <c r="D52" s="254" t="s">
        <v>145</v>
      </c>
      <c r="E52" s="254">
        <f t="shared" si="0"/>
        <v>1</v>
      </c>
      <c r="F52" s="623"/>
    </row>
    <row r="53" spans="1:6">
      <c r="A53" s="255">
        <f t="shared" si="1"/>
        <v>56</v>
      </c>
      <c r="B53" s="247" t="s">
        <v>1878</v>
      </c>
      <c r="C53" s="610" t="s">
        <v>1879</v>
      </c>
      <c r="D53" s="249" t="s">
        <v>1880</v>
      </c>
      <c r="E53" s="248">
        <f t="shared" si="0"/>
        <v>6</v>
      </c>
      <c r="F53" s="240"/>
    </row>
    <row r="54" spans="1:6">
      <c r="A54" s="250">
        <f t="shared" si="1"/>
        <v>62</v>
      </c>
      <c r="B54" s="256" t="s">
        <v>1881</v>
      </c>
      <c r="C54" s="611"/>
      <c r="D54" s="252" t="s">
        <v>145</v>
      </c>
      <c r="E54" s="252">
        <f t="shared" si="0"/>
        <v>1</v>
      </c>
      <c r="F54" s="242"/>
    </row>
    <row r="55" spans="1:6">
      <c r="A55" s="250">
        <f t="shared" si="1"/>
        <v>63</v>
      </c>
      <c r="B55" s="256" t="s">
        <v>1882</v>
      </c>
      <c r="C55" s="611"/>
      <c r="D55" s="252" t="s">
        <v>1855</v>
      </c>
      <c r="E55" s="252">
        <f t="shared" si="0"/>
        <v>1</v>
      </c>
      <c r="F55" s="242"/>
    </row>
    <row r="56" spans="1:6">
      <c r="A56" s="250">
        <f t="shared" si="1"/>
        <v>64</v>
      </c>
      <c r="B56" s="257"/>
      <c r="C56" s="611" t="s">
        <v>1883</v>
      </c>
      <c r="D56" s="251" t="s">
        <v>1880</v>
      </c>
      <c r="E56" s="252">
        <f t="shared" si="0"/>
        <v>6</v>
      </c>
      <c r="F56" s="242"/>
    </row>
    <row r="57" spans="1:6">
      <c r="A57" s="250">
        <f t="shared" si="1"/>
        <v>70</v>
      </c>
      <c r="B57" s="257"/>
      <c r="C57" s="611"/>
      <c r="D57" s="252" t="s">
        <v>1877</v>
      </c>
      <c r="E57" s="252">
        <f t="shared" si="0"/>
        <v>1</v>
      </c>
      <c r="F57" s="242"/>
    </row>
    <row r="58" spans="1:6">
      <c r="A58" s="250">
        <f t="shared" si="1"/>
        <v>71</v>
      </c>
      <c r="B58" s="257"/>
      <c r="C58" s="611"/>
      <c r="D58" s="252" t="s">
        <v>145</v>
      </c>
      <c r="E58" s="252">
        <f t="shared" si="0"/>
        <v>1</v>
      </c>
      <c r="F58" s="242"/>
    </row>
    <row r="59" spans="1:6">
      <c r="A59" s="250">
        <f t="shared" si="1"/>
        <v>72</v>
      </c>
      <c r="B59" s="257"/>
      <c r="C59" s="611" t="s">
        <v>1884</v>
      </c>
      <c r="D59" s="251" t="s">
        <v>1885</v>
      </c>
      <c r="E59" s="252">
        <f t="shared" si="0"/>
        <v>6</v>
      </c>
      <c r="F59" s="242"/>
    </row>
    <row r="60" spans="1:6">
      <c r="A60" s="250">
        <f t="shared" si="1"/>
        <v>78</v>
      </c>
      <c r="B60" s="257"/>
      <c r="C60" s="611"/>
      <c r="D60" s="252" t="s">
        <v>145</v>
      </c>
      <c r="E60" s="252">
        <f t="shared" si="0"/>
        <v>1</v>
      </c>
      <c r="F60" s="242"/>
    </row>
    <row r="61" spans="1:6">
      <c r="A61" s="250">
        <f t="shared" si="1"/>
        <v>79</v>
      </c>
      <c r="B61" s="257"/>
      <c r="C61" s="611"/>
      <c r="D61" s="252" t="s">
        <v>1855</v>
      </c>
      <c r="E61" s="252">
        <f t="shared" si="0"/>
        <v>1</v>
      </c>
      <c r="F61" s="242"/>
    </row>
    <row r="62" spans="1:6">
      <c r="A62" s="250">
        <f t="shared" si="1"/>
        <v>80</v>
      </c>
      <c r="B62" s="257"/>
      <c r="C62" s="611" t="s">
        <v>1886</v>
      </c>
      <c r="D62" s="251" t="s">
        <v>1880</v>
      </c>
      <c r="E62" s="252">
        <f t="shared" si="0"/>
        <v>6</v>
      </c>
      <c r="F62" s="242"/>
    </row>
    <row r="63" spans="1:6">
      <c r="A63" s="250">
        <f t="shared" si="1"/>
        <v>86</v>
      </c>
      <c r="B63" s="257"/>
      <c r="C63" s="611"/>
      <c r="D63" s="252" t="s">
        <v>145</v>
      </c>
      <c r="E63" s="252">
        <f t="shared" si="0"/>
        <v>1</v>
      </c>
      <c r="F63" s="242"/>
    </row>
    <row r="64" spans="1:6">
      <c r="A64" s="250">
        <f t="shared" si="1"/>
        <v>87</v>
      </c>
      <c r="B64" s="257"/>
      <c r="C64" s="611"/>
      <c r="D64" s="252" t="s">
        <v>145</v>
      </c>
      <c r="E64" s="252">
        <f t="shared" si="0"/>
        <v>1</v>
      </c>
      <c r="F64" s="242"/>
    </row>
    <row r="65" spans="1:6">
      <c r="A65" s="250">
        <f t="shared" si="1"/>
        <v>88</v>
      </c>
      <c r="B65" s="257"/>
      <c r="C65" s="611" t="s">
        <v>1887</v>
      </c>
      <c r="D65" s="251" t="s">
        <v>1880</v>
      </c>
      <c r="E65" s="252">
        <f t="shared" ref="E65:E97" si="2">IF(OR(D65="U16", D65="S16"),1,IF(D65="TS",6,2))</f>
        <v>6</v>
      </c>
      <c r="F65" s="242"/>
    </row>
    <row r="66" spans="1:6">
      <c r="A66" s="250">
        <f t="shared" si="1"/>
        <v>94</v>
      </c>
      <c r="B66" s="257"/>
      <c r="C66" s="611"/>
      <c r="D66" s="252" t="s">
        <v>145</v>
      </c>
      <c r="E66" s="252">
        <f t="shared" si="2"/>
        <v>1</v>
      </c>
      <c r="F66" s="242"/>
    </row>
    <row r="67" spans="1:6">
      <c r="A67" s="250">
        <f t="shared" ref="A67:A100" si="3">A66+E66</f>
        <v>95</v>
      </c>
      <c r="B67" s="257"/>
      <c r="C67" s="611"/>
      <c r="D67" s="252" t="s">
        <v>145</v>
      </c>
      <c r="E67" s="252">
        <f t="shared" si="2"/>
        <v>1</v>
      </c>
      <c r="F67" s="242"/>
    </row>
    <row r="68" spans="1:6">
      <c r="A68" s="250">
        <f t="shared" si="3"/>
        <v>96</v>
      </c>
      <c r="B68" s="257"/>
      <c r="C68" s="611" t="s">
        <v>1888</v>
      </c>
      <c r="D68" s="251" t="s">
        <v>1889</v>
      </c>
      <c r="E68" s="252">
        <f t="shared" si="2"/>
        <v>6</v>
      </c>
      <c r="F68" s="242"/>
    </row>
    <row r="69" spans="1:6">
      <c r="A69" s="250">
        <f t="shared" si="3"/>
        <v>102</v>
      </c>
      <c r="B69" s="257"/>
      <c r="C69" s="611"/>
      <c r="D69" s="252" t="s">
        <v>145</v>
      </c>
      <c r="E69" s="252">
        <f t="shared" si="2"/>
        <v>1</v>
      </c>
      <c r="F69" s="242"/>
    </row>
    <row r="70" spans="1:6">
      <c r="A70" s="250">
        <f t="shared" si="3"/>
        <v>103</v>
      </c>
      <c r="B70" s="257"/>
      <c r="C70" s="611"/>
      <c r="D70" s="252" t="s">
        <v>145</v>
      </c>
      <c r="E70" s="252">
        <f t="shared" si="2"/>
        <v>1</v>
      </c>
      <c r="F70" s="242"/>
    </row>
    <row r="71" spans="1:6">
      <c r="A71" s="250">
        <f t="shared" si="3"/>
        <v>104</v>
      </c>
      <c r="B71" s="257"/>
      <c r="C71" s="611" t="s">
        <v>1890</v>
      </c>
      <c r="D71" s="251" t="s">
        <v>1880</v>
      </c>
      <c r="E71" s="252">
        <f t="shared" si="2"/>
        <v>6</v>
      </c>
      <c r="F71" s="242"/>
    </row>
    <row r="72" spans="1:6">
      <c r="A72" s="250">
        <f t="shared" si="3"/>
        <v>110</v>
      </c>
      <c r="B72" s="257"/>
      <c r="C72" s="611"/>
      <c r="D72" s="252" t="s">
        <v>1855</v>
      </c>
      <c r="E72" s="252">
        <f t="shared" si="2"/>
        <v>1</v>
      </c>
      <c r="F72" s="242"/>
    </row>
    <row r="73" spans="1:6">
      <c r="A73" s="250">
        <f t="shared" si="3"/>
        <v>111</v>
      </c>
      <c r="B73" s="257"/>
      <c r="C73" s="611"/>
      <c r="D73" s="252" t="s">
        <v>145</v>
      </c>
      <c r="E73" s="252">
        <f t="shared" si="2"/>
        <v>1</v>
      </c>
      <c r="F73" s="242"/>
    </row>
    <row r="74" spans="1:6">
      <c r="A74" s="250">
        <f t="shared" si="3"/>
        <v>112</v>
      </c>
      <c r="B74" s="257"/>
      <c r="C74" s="611" t="s">
        <v>1891</v>
      </c>
      <c r="D74" s="251" t="s">
        <v>1880</v>
      </c>
      <c r="E74" s="252">
        <f t="shared" si="2"/>
        <v>6</v>
      </c>
      <c r="F74" s="242"/>
    </row>
    <row r="75" spans="1:6">
      <c r="A75" s="250">
        <f t="shared" si="3"/>
        <v>118</v>
      </c>
      <c r="B75" s="257"/>
      <c r="C75" s="611"/>
      <c r="D75" s="252" t="s">
        <v>145</v>
      </c>
      <c r="E75" s="252">
        <f t="shared" si="2"/>
        <v>1</v>
      </c>
      <c r="F75" s="242"/>
    </row>
    <row r="76" spans="1:6">
      <c r="A76" s="250">
        <f t="shared" si="3"/>
        <v>119</v>
      </c>
      <c r="B76" s="257"/>
      <c r="C76" s="611"/>
      <c r="D76" s="252" t="s">
        <v>1860</v>
      </c>
      <c r="E76" s="252">
        <f t="shared" si="2"/>
        <v>1</v>
      </c>
      <c r="F76" s="242"/>
    </row>
    <row r="77" spans="1:6">
      <c r="A77" s="250">
        <f t="shared" si="3"/>
        <v>120</v>
      </c>
      <c r="B77" s="257"/>
      <c r="C77" s="611" t="s">
        <v>1892</v>
      </c>
      <c r="D77" s="251" t="s">
        <v>1880</v>
      </c>
      <c r="E77" s="252">
        <f t="shared" si="2"/>
        <v>6</v>
      </c>
      <c r="F77" s="242"/>
    </row>
    <row r="78" spans="1:6">
      <c r="A78" s="250">
        <f t="shared" si="3"/>
        <v>126</v>
      </c>
      <c r="B78" s="257"/>
      <c r="C78" s="611"/>
      <c r="D78" s="252" t="s">
        <v>1855</v>
      </c>
      <c r="E78" s="252">
        <f t="shared" si="2"/>
        <v>1</v>
      </c>
      <c r="F78" s="242"/>
    </row>
    <row r="79" spans="1:6">
      <c r="A79" s="250">
        <f t="shared" si="3"/>
        <v>127</v>
      </c>
      <c r="B79" s="257"/>
      <c r="C79" s="611"/>
      <c r="D79" s="252" t="s">
        <v>145</v>
      </c>
      <c r="E79" s="252">
        <f t="shared" si="2"/>
        <v>1</v>
      </c>
      <c r="F79" s="242"/>
    </row>
    <row r="80" spans="1:6">
      <c r="A80" s="250">
        <f t="shared" si="3"/>
        <v>128</v>
      </c>
      <c r="B80" s="257"/>
      <c r="C80" s="611" t="s">
        <v>1893</v>
      </c>
      <c r="D80" s="251" t="s">
        <v>1880</v>
      </c>
      <c r="E80" s="252">
        <f t="shared" si="2"/>
        <v>6</v>
      </c>
      <c r="F80" s="242"/>
    </row>
    <row r="81" spans="1:6">
      <c r="A81" s="250">
        <f t="shared" si="3"/>
        <v>134</v>
      </c>
      <c r="B81" s="257"/>
      <c r="C81" s="611"/>
      <c r="D81" s="252" t="s">
        <v>1855</v>
      </c>
      <c r="E81" s="252">
        <f t="shared" si="2"/>
        <v>1</v>
      </c>
      <c r="F81" s="242"/>
    </row>
    <row r="82" spans="1:6">
      <c r="A82" s="250">
        <f t="shared" si="3"/>
        <v>135</v>
      </c>
      <c r="B82" s="257"/>
      <c r="C82" s="611"/>
      <c r="D82" s="252" t="s">
        <v>145</v>
      </c>
      <c r="E82" s="252">
        <f t="shared" si="2"/>
        <v>1</v>
      </c>
      <c r="F82" s="242"/>
    </row>
    <row r="83" spans="1:6">
      <c r="A83" s="250">
        <f t="shared" si="3"/>
        <v>136</v>
      </c>
      <c r="B83" s="257"/>
      <c r="C83" s="611" t="s">
        <v>1894</v>
      </c>
      <c r="D83" s="251" t="s">
        <v>1880</v>
      </c>
      <c r="E83" s="252">
        <f t="shared" si="2"/>
        <v>6</v>
      </c>
      <c r="F83" s="242"/>
    </row>
    <row r="84" spans="1:6">
      <c r="A84" s="250">
        <f t="shared" si="3"/>
        <v>142</v>
      </c>
      <c r="B84" s="257"/>
      <c r="C84" s="611"/>
      <c r="D84" s="252" t="s">
        <v>145</v>
      </c>
      <c r="E84" s="252">
        <f t="shared" si="2"/>
        <v>1</v>
      </c>
      <c r="F84" s="242"/>
    </row>
    <row r="85" spans="1:6">
      <c r="A85" s="250">
        <f t="shared" si="3"/>
        <v>143</v>
      </c>
      <c r="B85" s="257"/>
      <c r="C85" s="611"/>
      <c r="D85" s="252" t="s">
        <v>1855</v>
      </c>
      <c r="E85" s="252">
        <f t="shared" si="2"/>
        <v>1</v>
      </c>
      <c r="F85" s="242"/>
    </row>
    <row r="86" spans="1:6">
      <c r="A86" s="250">
        <f t="shared" si="3"/>
        <v>144</v>
      </c>
      <c r="B86" s="257"/>
      <c r="C86" s="611" t="s">
        <v>1895</v>
      </c>
      <c r="D86" s="251" t="s">
        <v>1880</v>
      </c>
      <c r="E86" s="252">
        <f t="shared" si="2"/>
        <v>6</v>
      </c>
      <c r="F86" s="242"/>
    </row>
    <row r="87" spans="1:6">
      <c r="A87" s="250">
        <f t="shared" si="3"/>
        <v>150</v>
      </c>
      <c r="B87" s="257"/>
      <c r="C87" s="611"/>
      <c r="D87" s="252" t="s">
        <v>145</v>
      </c>
      <c r="E87" s="252">
        <f t="shared" si="2"/>
        <v>1</v>
      </c>
      <c r="F87" s="242"/>
    </row>
    <row r="88" spans="1:6">
      <c r="A88" s="250">
        <f t="shared" si="3"/>
        <v>151</v>
      </c>
      <c r="B88" s="257"/>
      <c r="C88" s="611"/>
      <c r="D88" s="252" t="s">
        <v>145</v>
      </c>
      <c r="E88" s="252">
        <f t="shared" si="2"/>
        <v>1</v>
      </c>
      <c r="F88" s="242"/>
    </row>
    <row r="89" spans="1:6">
      <c r="A89" s="250">
        <f t="shared" si="3"/>
        <v>152</v>
      </c>
      <c r="B89" s="257"/>
      <c r="C89" s="611" t="s">
        <v>1896</v>
      </c>
      <c r="D89" s="251" t="s">
        <v>1897</v>
      </c>
      <c r="E89" s="252">
        <f t="shared" si="2"/>
        <v>6</v>
      </c>
      <c r="F89" s="242"/>
    </row>
    <row r="90" spans="1:6">
      <c r="A90" s="250">
        <f t="shared" si="3"/>
        <v>158</v>
      </c>
      <c r="B90" s="257"/>
      <c r="C90" s="611"/>
      <c r="D90" s="252" t="s">
        <v>145</v>
      </c>
      <c r="E90" s="252">
        <f t="shared" si="2"/>
        <v>1</v>
      </c>
      <c r="F90" s="242"/>
    </row>
    <row r="91" spans="1:6">
      <c r="A91" s="250">
        <f t="shared" si="3"/>
        <v>159</v>
      </c>
      <c r="B91" s="257"/>
      <c r="C91" s="611"/>
      <c r="D91" s="252" t="s">
        <v>145</v>
      </c>
      <c r="E91" s="252">
        <f t="shared" si="2"/>
        <v>1</v>
      </c>
      <c r="F91" s="242"/>
    </row>
    <row r="92" spans="1:6">
      <c r="A92" s="250">
        <f t="shared" si="3"/>
        <v>160</v>
      </c>
      <c r="B92" s="257"/>
      <c r="C92" s="611" t="s">
        <v>1898</v>
      </c>
      <c r="D92" s="251" t="s">
        <v>1880</v>
      </c>
      <c r="E92" s="252">
        <f t="shared" si="2"/>
        <v>6</v>
      </c>
      <c r="F92" s="242"/>
    </row>
    <row r="93" spans="1:6">
      <c r="A93" s="250">
        <f t="shared" si="3"/>
        <v>166</v>
      </c>
      <c r="B93" s="257"/>
      <c r="C93" s="611"/>
      <c r="D93" s="252" t="s">
        <v>145</v>
      </c>
      <c r="E93" s="252">
        <f t="shared" si="2"/>
        <v>1</v>
      </c>
      <c r="F93" s="242"/>
    </row>
    <row r="94" spans="1:6">
      <c r="A94" s="250">
        <f t="shared" si="3"/>
        <v>167</v>
      </c>
      <c r="B94" s="257"/>
      <c r="C94" s="611"/>
      <c r="D94" s="252" t="s">
        <v>145</v>
      </c>
      <c r="E94" s="252">
        <f t="shared" si="2"/>
        <v>1</v>
      </c>
      <c r="F94" s="242"/>
    </row>
    <row r="95" spans="1:6">
      <c r="A95" s="250">
        <f t="shared" si="3"/>
        <v>168</v>
      </c>
      <c r="B95" s="257"/>
      <c r="C95" s="611" t="s">
        <v>1899</v>
      </c>
      <c r="D95" s="251" t="s">
        <v>1880</v>
      </c>
      <c r="E95" s="252">
        <f t="shared" si="2"/>
        <v>6</v>
      </c>
      <c r="F95" s="242"/>
    </row>
    <row r="96" spans="1:6">
      <c r="A96" s="250">
        <f t="shared" si="3"/>
        <v>174</v>
      </c>
      <c r="B96" s="257"/>
      <c r="C96" s="611"/>
      <c r="D96" s="252" t="s">
        <v>145</v>
      </c>
      <c r="E96" s="252">
        <f t="shared" si="2"/>
        <v>1</v>
      </c>
      <c r="F96" s="242"/>
    </row>
    <row r="97" spans="1:6">
      <c r="A97" s="250">
        <f t="shared" si="3"/>
        <v>175</v>
      </c>
      <c r="B97" s="257"/>
      <c r="C97" s="611"/>
      <c r="D97" s="252" t="s">
        <v>145</v>
      </c>
      <c r="E97" s="252">
        <f t="shared" si="2"/>
        <v>1</v>
      </c>
      <c r="F97" s="242"/>
    </row>
    <row r="98" spans="1:6">
      <c r="A98" s="250">
        <f t="shared" si="3"/>
        <v>176</v>
      </c>
      <c r="B98" s="256"/>
      <c r="C98" s="611" t="s">
        <v>1900</v>
      </c>
      <c r="D98" s="251" t="s">
        <v>1885</v>
      </c>
      <c r="E98" s="252">
        <f>IF(OR(D98="U16", D98="S16"),1,IF(D98="TS",6,2))</f>
        <v>6</v>
      </c>
      <c r="F98" s="242" t="s">
        <v>41</v>
      </c>
    </row>
    <row r="99" spans="1:6">
      <c r="A99" s="250">
        <f t="shared" si="3"/>
        <v>182</v>
      </c>
      <c r="B99" s="256"/>
      <c r="C99" s="611"/>
      <c r="D99" s="252" t="s">
        <v>145</v>
      </c>
      <c r="E99" s="252">
        <f>IF(OR(D99="U16", D99="S16"),1,IF(D99="TS",6,2))</f>
        <v>1</v>
      </c>
      <c r="F99" s="242" t="s">
        <v>41</v>
      </c>
    </row>
    <row r="100" spans="1:6" ht="14.25" thickBot="1">
      <c r="A100" s="253">
        <f t="shared" si="3"/>
        <v>183</v>
      </c>
      <c r="B100" s="258"/>
      <c r="C100" s="634"/>
      <c r="D100" s="259" t="s">
        <v>145</v>
      </c>
      <c r="E100" s="259">
        <f>IF(OR(D100="U16", D100="S16"),1,IF(D100="TS",6,2))</f>
        <v>1</v>
      </c>
      <c r="F100" s="244"/>
    </row>
    <row r="101" spans="1:6">
      <c r="A101" s="260">
        <f>A100+E100</f>
        <v>184</v>
      </c>
      <c r="B101" s="261" t="s">
        <v>1901</v>
      </c>
      <c r="C101" s="261"/>
      <c r="D101" s="260" t="s">
        <v>145</v>
      </c>
      <c r="E101" s="260">
        <f>IF(OR(D101="U16", D101="S16"),1,IF(D101="TS",6,2))</f>
        <v>1</v>
      </c>
      <c r="F101" s="262" t="s">
        <v>479</v>
      </c>
    </row>
    <row r="102" spans="1:6">
      <c r="A102" s="30">
        <f>A101+E101</f>
        <v>185</v>
      </c>
      <c r="B102" s="32" t="s">
        <v>1960</v>
      </c>
      <c r="C102" s="32"/>
      <c r="D102" s="120" t="s">
        <v>145</v>
      </c>
      <c r="E102" s="30">
        <f>IF(OR(D102="U16", D102="S16"),1,IF(D102="TS",6,2))</f>
        <v>1</v>
      </c>
      <c r="F102" s="263" t="s">
        <v>1961</v>
      </c>
    </row>
    <row r="103" spans="1:6">
      <c r="A103" s="264">
        <f>A102+E102</f>
        <v>186</v>
      </c>
      <c r="B103" s="265" t="s">
        <v>1902</v>
      </c>
      <c r="C103" s="266"/>
      <c r="D103" s="267" t="s">
        <v>1903</v>
      </c>
      <c r="E103" s="264">
        <f t="shared" ref="E103:E166" si="4">IF(OR(D103="U16", D103="S16"),1,IF(D103="TS",6,2))</f>
        <v>6</v>
      </c>
      <c r="F103" s="268"/>
    </row>
    <row r="104" spans="1:6">
      <c r="A104" s="267">
        <f t="shared" ref="A104:A167" si="5">A103+E103</f>
        <v>192</v>
      </c>
      <c r="B104" s="266" t="s">
        <v>537</v>
      </c>
      <c r="C104" s="266" t="s">
        <v>1904</v>
      </c>
      <c r="D104" s="267" t="s">
        <v>145</v>
      </c>
      <c r="E104" s="264">
        <f t="shared" si="4"/>
        <v>1</v>
      </c>
      <c r="F104" s="573" t="s">
        <v>1905</v>
      </c>
    </row>
    <row r="105" spans="1:6">
      <c r="A105" s="264">
        <f t="shared" si="5"/>
        <v>193</v>
      </c>
      <c r="B105" s="266" t="s">
        <v>538</v>
      </c>
      <c r="C105" s="265"/>
      <c r="D105" s="264" t="s">
        <v>145</v>
      </c>
      <c r="E105" s="264">
        <f t="shared" si="4"/>
        <v>1</v>
      </c>
      <c r="F105" s="573"/>
    </row>
    <row r="106" spans="1:6">
      <c r="A106" s="264">
        <f t="shared" si="5"/>
        <v>194</v>
      </c>
      <c r="B106" s="266" t="s">
        <v>539</v>
      </c>
      <c r="C106" s="265"/>
      <c r="D106" s="264" t="s">
        <v>145</v>
      </c>
      <c r="E106" s="264">
        <f t="shared" si="4"/>
        <v>1</v>
      </c>
      <c r="F106" s="573"/>
    </row>
    <row r="107" spans="1:6">
      <c r="A107" s="264">
        <f t="shared" si="5"/>
        <v>195</v>
      </c>
      <c r="B107" s="266" t="s">
        <v>540</v>
      </c>
      <c r="C107" s="265"/>
      <c r="D107" s="264" t="s">
        <v>145</v>
      </c>
      <c r="E107" s="264">
        <f t="shared" si="4"/>
        <v>1</v>
      </c>
      <c r="F107" s="573"/>
    </row>
    <row r="108" spans="1:6">
      <c r="A108" s="264">
        <f t="shared" si="5"/>
        <v>196</v>
      </c>
      <c r="B108" s="266" t="s">
        <v>541</v>
      </c>
      <c r="C108" s="265"/>
      <c r="D108" s="264" t="s">
        <v>145</v>
      </c>
      <c r="E108" s="264">
        <f t="shared" si="4"/>
        <v>1</v>
      </c>
      <c r="F108" s="573"/>
    </row>
    <row r="109" spans="1:6">
      <c r="A109" s="264">
        <f t="shared" si="5"/>
        <v>197</v>
      </c>
      <c r="B109" s="266" t="s">
        <v>542</v>
      </c>
      <c r="C109" s="265"/>
      <c r="D109" s="264" t="s">
        <v>145</v>
      </c>
      <c r="E109" s="264">
        <f t="shared" si="4"/>
        <v>1</v>
      </c>
      <c r="F109" s="573"/>
    </row>
    <row r="110" spans="1:6">
      <c r="A110" s="264">
        <f t="shared" si="5"/>
        <v>198</v>
      </c>
      <c r="B110" s="266" t="s">
        <v>543</v>
      </c>
      <c r="C110" s="265"/>
      <c r="D110" s="264" t="s">
        <v>1855</v>
      </c>
      <c r="E110" s="264">
        <f t="shared" si="4"/>
        <v>1</v>
      </c>
      <c r="F110" s="573"/>
    </row>
    <row r="111" spans="1:6">
      <c r="A111" s="264">
        <f t="shared" si="5"/>
        <v>199</v>
      </c>
      <c r="B111" s="266" t="s">
        <v>544</v>
      </c>
      <c r="C111" s="265"/>
      <c r="D111" s="264" t="s">
        <v>145</v>
      </c>
      <c r="E111" s="264">
        <f t="shared" si="4"/>
        <v>1</v>
      </c>
      <c r="F111" s="573"/>
    </row>
    <row r="112" spans="1:6">
      <c r="A112" s="264">
        <f t="shared" si="5"/>
        <v>200</v>
      </c>
      <c r="B112" s="265" t="s">
        <v>1906</v>
      </c>
      <c r="C112" s="265" t="s">
        <v>1907</v>
      </c>
      <c r="D112" s="264" t="s">
        <v>145</v>
      </c>
      <c r="E112" s="264">
        <f t="shared" si="4"/>
        <v>1</v>
      </c>
      <c r="F112" s="573"/>
    </row>
    <row r="113" spans="1:6">
      <c r="A113" s="264">
        <f t="shared" si="5"/>
        <v>201</v>
      </c>
      <c r="B113" s="265" t="s">
        <v>1908</v>
      </c>
      <c r="C113" s="265"/>
      <c r="D113" s="264" t="s">
        <v>1855</v>
      </c>
      <c r="E113" s="264">
        <f t="shared" si="4"/>
        <v>1</v>
      </c>
      <c r="F113" s="573"/>
    </row>
    <row r="114" spans="1:6">
      <c r="A114" s="264">
        <f t="shared" si="5"/>
        <v>202</v>
      </c>
      <c r="B114" s="265" t="s">
        <v>1909</v>
      </c>
      <c r="C114" s="265"/>
      <c r="D114" s="264" t="s">
        <v>145</v>
      </c>
      <c r="E114" s="264">
        <f t="shared" si="4"/>
        <v>1</v>
      </c>
      <c r="F114" s="573"/>
    </row>
    <row r="115" spans="1:6">
      <c r="A115" s="264">
        <f t="shared" si="5"/>
        <v>203</v>
      </c>
      <c r="B115" s="265" t="s">
        <v>1910</v>
      </c>
      <c r="C115" s="265"/>
      <c r="D115" s="264" t="s">
        <v>145</v>
      </c>
      <c r="E115" s="264">
        <f t="shared" si="4"/>
        <v>1</v>
      </c>
      <c r="F115" s="573"/>
    </row>
    <row r="116" spans="1:6">
      <c r="A116" s="264">
        <f t="shared" si="5"/>
        <v>204</v>
      </c>
      <c r="B116" s="265" t="s">
        <v>1911</v>
      </c>
      <c r="C116" s="265"/>
      <c r="D116" s="264" t="s">
        <v>145</v>
      </c>
      <c r="E116" s="264">
        <f t="shared" si="4"/>
        <v>1</v>
      </c>
      <c r="F116" s="573"/>
    </row>
    <row r="117" spans="1:6">
      <c r="A117" s="264">
        <f t="shared" si="5"/>
        <v>205</v>
      </c>
      <c r="B117" s="265" t="s">
        <v>1912</v>
      </c>
      <c r="C117" s="265"/>
      <c r="D117" s="264" t="s">
        <v>145</v>
      </c>
      <c r="E117" s="264">
        <f t="shared" si="4"/>
        <v>1</v>
      </c>
      <c r="F117" s="573"/>
    </row>
    <row r="118" spans="1:6">
      <c r="A118" s="264">
        <f t="shared" si="5"/>
        <v>206</v>
      </c>
      <c r="B118" s="265" t="s">
        <v>1913</v>
      </c>
      <c r="C118" s="265"/>
      <c r="D118" s="264" t="s">
        <v>145</v>
      </c>
      <c r="E118" s="264">
        <f t="shared" si="4"/>
        <v>1</v>
      </c>
      <c r="F118" s="573"/>
    </row>
    <row r="119" spans="1:6">
      <c r="A119" s="264">
        <f t="shared" si="5"/>
        <v>207</v>
      </c>
      <c r="B119" s="265" t="s">
        <v>1914</v>
      </c>
      <c r="C119" s="265"/>
      <c r="D119" s="264" t="s">
        <v>145</v>
      </c>
      <c r="E119" s="264">
        <f t="shared" si="4"/>
        <v>1</v>
      </c>
      <c r="F119" s="573"/>
    </row>
    <row r="120" spans="1:6">
      <c r="A120" s="264">
        <f t="shared" si="5"/>
        <v>208</v>
      </c>
      <c r="B120" s="266" t="s">
        <v>1915</v>
      </c>
      <c r="C120" s="266" t="s">
        <v>1916</v>
      </c>
      <c r="D120" s="267" t="s">
        <v>145</v>
      </c>
      <c r="E120" s="267">
        <f t="shared" si="4"/>
        <v>1</v>
      </c>
      <c r="F120" s="573"/>
    </row>
    <row r="121" spans="1:6">
      <c r="A121" s="264">
        <f t="shared" si="5"/>
        <v>209</v>
      </c>
      <c r="B121" s="266" t="s">
        <v>1917</v>
      </c>
      <c r="C121" s="266"/>
      <c r="D121" s="267" t="s">
        <v>145</v>
      </c>
      <c r="E121" s="267">
        <f t="shared" si="4"/>
        <v>1</v>
      </c>
      <c r="F121" s="573"/>
    </row>
    <row r="122" spans="1:6">
      <c r="A122" s="264">
        <f t="shared" si="5"/>
        <v>210</v>
      </c>
      <c r="B122" s="266" t="s">
        <v>1918</v>
      </c>
      <c r="C122" s="266"/>
      <c r="D122" s="267" t="s">
        <v>145</v>
      </c>
      <c r="E122" s="267">
        <f t="shared" si="4"/>
        <v>1</v>
      </c>
      <c r="F122" s="573"/>
    </row>
    <row r="123" spans="1:6">
      <c r="A123" s="264">
        <f t="shared" si="5"/>
        <v>211</v>
      </c>
      <c r="B123" s="266" t="s">
        <v>1919</v>
      </c>
      <c r="C123" s="266"/>
      <c r="D123" s="267" t="s">
        <v>145</v>
      </c>
      <c r="E123" s="267">
        <f t="shared" si="4"/>
        <v>1</v>
      </c>
      <c r="F123" s="573"/>
    </row>
    <row r="124" spans="1:6">
      <c r="A124" s="264">
        <f t="shared" si="5"/>
        <v>212</v>
      </c>
      <c r="B124" s="266" t="s">
        <v>1920</v>
      </c>
      <c r="C124" s="266"/>
      <c r="D124" s="267" t="s">
        <v>145</v>
      </c>
      <c r="E124" s="267">
        <f t="shared" si="4"/>
        <v>1</v>
      </c>
      <c r="F124" s="573"/>
    </row>
    <row r="125" spans="1:6">
      <c r="A125" s="264">
        <f t="shared" si="5"/>
        <v>213</v>
      </c>
      <c r="B125" s="266" t="s">
        <v>1921</v>
      </c>
      <c r="C125" s="266"/>
      <c r="D125" s="267" t="s">
        <v>145</v>
      </c>
      <c r="E125" s="267">
        <f t="shared" si="4"/>
        <v>1</v>
      </c>
      <c r="F125" s="573"/>
    </row>
    <row r="126" spans="1:6">
      <c r="A126" s="264">
        <f t="shared" si="5"/>
        <v>214</v>
      </c>
      <c r="B126" s="266" t="s">
        <v>1922</v>
      </c>
      <c r="C126" s="266"/>
      <c r="D126" s="267" t="s">
        <v>1923</v>
      </c>
      <c r="E126" s="267">
        <f t="shared" si="4"/>
        <v>1</v>
      </c>
      <c r="F126" s="573"/>
    </row>
    <row r="127" spans="1:6">
      <c r="A127" s="264">
        <f t="shared" si="5"/>
        <v>215</v>
      </c>
      <c r="B127" s="266" t="s">
        <v>1924</v>
      </c>
      <c r="C127" s="266"/>
      <c r="D127" s="267" t="s">
        <v>145</v>
      </c>
      <c r="E127" s="267">
        <f t="shared" si="4"/>
        <v>1</v>
      </c>
      <c r="F127" s="573"/>
    </row>
    <row r="128" spans="1:6">
      <c r="A128" s="251">
        <f t="shared" si="5"/>
        <v>216</v>
      </c>
      <c r="B128" s="256" t="s">
        <v>1925</v>
      </c>
      <c r="C128" s="256" t="s">
        <v>1926</v>
      </c>
      <c r="D128" s="251" t="s">
        <v>1923</v>
      </c>
      <c r="E128" s="251">
        <f t="shared" si="4"/>
        <v>1</v>
      </c>
      <c r="F128" s="573" t="s">
        <v>1927</v>
      </c>
    </row>
    <row r="129" spans="1:8" ht="15" customHeight="1">
      <c r="A129" s="251">
        <f t="shared" si="5"/>
        <v>217</v>
      </c>
      <c r="B129" s="256" t="s">
        <v>1928</v>
      </c>
      <c r="C129" s="256"/>
      <c r="D129" s="251" t="s">
        <v>145</v>
      </c>
      <c r="E129" s="251">
        <f t="shared" si="4"/>
        <v>1</v>
      </c>
      <c r="F129" s="573"/>
      <c r="H129" s="269" t="s">
        <v>479</v>
      </c>
    </row>
    <row r="130" spans="1:8" ht="15" customHeight="1">
      <c r="A130" s="251">
        <f t="shared" si="5"/>
        <v>218</v>
      </c>
      <c r="B130" s="256" t="s">
        <v>1929</v>
      </c>
      <c r="C130" s="256"/>
      <c r="D130" s="251" t="s">
        <v>145</v>
      </c>
      <c r="E130" s="251">
        <f t="shared" si="4"/>
        <v>1</v>
      </c>
      <c r="F130" s="573"/>
    </row>
    <row r="131" spans="1:8" ht="15" customHeight="1">
      <c r="A131" s="251">
        <f t="shared" si="5"/>
        <v>219</v>
      </c>
      <c r="B131" s="256" t="s">
        <v>1930</v>
      </c>
      <c r="C131" s="256"/>
      <c r="D131" s="251" t="s">
        <v>1855</v>
      </c>
      <c r="E131" s="251">
        <f t="shared" si="4"/>
        <v>1</v>
      </c>
      <c r="F131" s="573"/>
    </row>
    <row r="132" spans="1:8" ht="15" customHeight="1">
      <c r="A132" s="251">
        <f t="shared" si="5"/>
        <v>220</v>
      </c>
      <c r="B132" s="256" t="s">
        <v>1931</v>
      </c>
      <c r="C132" s="270"/>
      <c r="D132" s="251" t="s">
        <v>145</v>
      </c>
      <c r="E132" s="251">
        <f t="shared" si="4"/>
        <v>1</v>
      </c>
      <c r="F132" s="573"/>
    </row>
    <row r="133" spans="1:8" ht="15" customHeight="1">
      <c r="A133" s="251">
        <f t="shared" si="5"/>
        <v>221</v>
      </c>
      <c r="B133" s="256" t="s">
        <v>1932</v>
      </c>
      <c r="C133" s="256"/>
      <c r="D133" s="251" t="s">
        <v>145</v>
      </c>
      <c r="E133" s="251">
        <f t="shared" si="4"/>
        <v>1</v>
      </c>
      <c r="F133" s="573"/>
    </row>
    <row r="134" spans="1:8" ht="15" customHeight="1">
      <c r="A134" s="251">
        <f t="shared" si="5"/>
        <v>222</v>
      </c>
      <c r="B134" s="256"/>
      <c r="C134" s="256"/>
      <c r="D134" s="251" t="s">
        <v>1857</v>
      </c>
      <c r="E134" s="251">
        <f>IF(OR(D134="U16", D134="S16"),1,IF(D134="TS",6,2))</f>
        <v>1</v>
      </c>
      <c r="F134" s="573"/>
    </row>
    <row r="135" spans="1:8" ht="15" customHeight="1">
      <c r="A135" s="251">
        <f t="shared" si="5"/>
        <v>223</v>
      </c>
      <c r="B135" s="256"/>
      <c r="C135" s="256"/>
      <c r="D135" s="251" t="s">
        <v>145</v>
      </c>
      <c r="E135" s="251">
        <f>IF(OR(D135="U16", D135="S16"),1,IF(D135="TS",6,2))</f>
        <v>1</v>
      </c>
      <c r="F135" s="573"/>
    </row>
    <row r="136" spans="1:8" ht="15" customHeight="1">
      <c r="A136" s="251">
        <f t="shared" si="5"/>
        <v>224</v>
      </c>
      <c r="B136" s="256" t="s">
        <v>567</v>
      </c>
      <c r="C136" s="256" t="s">
        <v>1933</v>
      </c>
      <c r="D136" s="251" t="s">
        <v>145</v>
      </c>
      <c r="E136" s="251">
        <f t="shared" si="4"/>
        <v>1</v>
      </c>
      <c r="F136" s="573"/>
    </row>
    <row r="137" spans="1:8" ht="15" customHeight="1">
      <c r="A137" s="251">
        <f t="shared" si="5"/>
        <v>225</v>
      </c>
      <c r="B137" s="256" t="s">
        <v>568</v>
      </c>
      <c r="C137" s="256"/>
      <c r="D137" s="251" t="s">
        <v>145</v>
      </c>
      <c r="E137" s="251">
        <f t="shared" si="4"/>
        <v>1</v>
      </c>
      <c r="F137" s="573"/>
    </row>
    <row r="138" spans="1:8" ht="15" customHeight="1">
      <c r="A138" s="251">
        <f t="shared" si="5"/>
        <v>226</v>
      </c>
      <c r="B138" s="256" t="s">
        <v>569</v>
      </c>
      <c r="C138" s="257" t="s">
        <v>41</v>
      </c>
      <c r="D138" s="252" t="s">
        <v>145</v>
      </c>
      <c r="E138" s="252">
        <f t="shared" si="4"/>
        <v>1</v>
      </c>
      <c r="F138" s="573"/>
    </row>
    <row r="139" spans="1:8" ht="15" customHeight="1">
      <c r="A139" s="251">
        <f t="shared" si="5"/>
        <v>227</v>
      </c>
      <c r="B139" s="256" t="s">
        <v>570</v>
      </c>
      <c r="C139" s="257"/>
      <c r="D139" s="252" t="s">
        <v>1857</v>
      </c>
      <c r="E139" s="252">
        <f t="shared" si="4"/>
        <v>1</v>
      </c>
      <c r="F139" s="573"/>
    </row>
    <row r="140" spans="1:8" ht="15" customHeight="1">
      <c r="A140" s="251">
        <f t="shared" si="5"/>
        <v>228</v>
      </c>
      <c r="B140" s="256" t="s">
        <v>571</v>
      </c>
      <c r="C140" s="257"/>
      <c r="D140" s="252" t="s">
        <v>1923</v>
      </c>
      <c r="E140" s="252">
        <f t="shared" si="4"/>
        <v>1</v>
      </c>
      <c r="F140" s="573"/>
    </row>
    <row r="141" spans="1:8" ht="15" customHeight="1">
      <c r="A141" s="251">
        <f t="shared" si="5"/>
        <v>229</v>
      </c>
      <c r="B141" s="256" t="s">
        <v>572</v>
      </c>
      <c r="C141" s="257"/>
      <c r="D141" s="252" t="s">
        <v>1923</v>
      </c>
      <c r="E141" s="252">
        <f t="shared" si="4"/>
        <v>1</v>
      </c>
      <c r="F141" s="573"/>
    </row>
    <row r="142" spans="1:8" ht="15" customHeight="1">
      <c r="A142" s="251">
        <f t="shared" si="5"/>
        <v>230</v>
      </c>
      <c r="B142" s="256"/>
      <c r="C142" s="257"/>
      <c r="D142" s="251" t="s">
        <v>145</v>
      </c>
      <c r="E142" s="251">
        <f t="shared" si="4"/>
        <v>1</v>
      </c>
      <c r="F142" s="573"/>
    </row>
    <row r="143" spans="1:8" ht="15" customHeight="1">
      <c r="A143" s="251">
        <f t="shared" si="5"/>
        <v>231</v>
      </c>
      <c r="B143" s="256"/>
      <c r="C143" s="257"/>
      <c r="D143" s="251" t="s">
        <v>145</v>
      </c>
      <c r="E143" s="251">
        <f t="shared" si="4"/>
        <v>1</v>
      </c>
      <c r="F143" s="573"/>
    </row>
    <row r="144" spans="1:8" ht="15" customHeight="1">
      <c r="A144" s="251">
        <f t="shared" si="5"/>
        <v>232</v>
      </c>
      <c r="B144" s="257" t="s">
        <v>573</v>
      </c>
      <c r="C144" s="257"/>
      <c r="D144" s="252" t="s">
        <v>145</v>
      </c>
      <c r="E144" s="251">
        <f t="shared" si="4"/>
        <v>1</v>
      </c>
      <c r="F144" s="573"/>
    </row>
    <row r="145" spans="1:6" ht="15" customHeight="1">
      <c r="A145" s="251">
        <f t="shared" si="5"/>
        <v>233</v>
      </c>
      <c r="B145" s="257" t="s">
        <v>574</v>
      </c>
      <c r="C145" s="256"/>
      <c r="D145" s="252" t="s">
        <v>1923</v>
      </c>
      <c r="E145" s="251">
        <f t="shared" si="4"/>
        <v>1</v>
      </c>
      <c r="F145" s="573"/>
    </row>
    <row r="146" spans="1:6" ht="15" customHeight="1">
      <c r="A146" s="251">
        <f t="shared" si="5"/>
        <v>234</v>
      </c>
      <c r="B146" s="257" t="s">
        <v>575</v>
      </c>
      <c r="C146" s="256"/>
      <c r="D146" s="252" t="s">
        <v>145</v>
      </c>
      <c r="E146" s="251">
        <f t="shared" si="4"/>
        <v>1</v>
      </c>
      <c r="F146" s="573"/>
    </row>
    <row r="147" spans="1:6" ht="15" customHeight="1">
      <c r="A147" s="251">
        <f t="shared" si="5"/>
        <v>235</v>
      </c>
      <c r="B147" s="257" t="s">
        <v>576</v>
      </c>
      <c r="C147" s="256"/>
      <c r="D147" s="252" t="s">
        <v>1855</v>
      </c>
      <c r="E147" s="251">
        <f t="shared" si="4"/>
        <v>1</v>
      </c>
      <c r="F147" s="573"/>
    </row>
    <row r="148" spans="1:6" ht="15" customHeight="1">
      <c r="A148" s="251">
        <f t="shared" si="5"/>
        <v>236</v>
      </c>
      <c r="B148" s="257" t="s">
        <v>577</v>
      </c>
      <c r="C148" s="256"/>
      <c r="D148" s="252" t="s">
        <v>145</v>
      </c>
      <c r="E148" s="251">
        <f t="shared" si="4"/>
        <v>1</v>
      </c>
      <c r="F148" s="573"/>
    </row>
    <row r="149" spans="1:6" ht="15" customHeight="1">
      <c r="A149" s="251">
        <f t="shared" si="5"/>
        <v>237</v>
      </c>
      <c r="B149" s="257" t="s">
        <v>578</v>
      </c>
      <c r="C149" s="256"/>
      <c r="D149" s="252" t="s">
        <v>145</v>
      </c>
      <c r="E149" s="251">
        <f t="shared" si="4"/>
        <v>1</v>
      </c>
      <c r="F149" s="573"/>
    </row>
    <row r="150" spans="1:6" ht="15" customHeight="1">
      <c r="A150" s="251">
        <f t="shared" si="5"/>
        <v>238</v>
      </c>
      <c r="B150" s="256"/>
      <c r="C150" s="257"/>
      <c r="D150" s="251" t="s">
        <v>145</v>
      </c>
      <c r="E150" s="251">
        <f t="shared" si="4"/>
        <v>1</v>
      </c>
      <c r="F150" s="2"/>
    </row>
    <row r="151" spans="1:6" ht="15" customHeight="1">
      <c r="A151" s="251">
        <f t="shared" si="5"/>
        <v>239</v>
      </c>
      <c r="B151" s="256"/>
      <c r="C151" s="257"/>
      <c r="D151" s="251" t="s">
        <v>145</v>
      </c>
      <c r="E151" s="251">
        <f t="shared" si="4"/>
        <v>1</v>
      </c>
      <c r="F151" s="2"/>
    </row>
    <row r="152" spans="1:6">
      <c r="A152" s="271">
        <f t="shared" si="5"/>
        <v>240</v>
      </c>
      <c r="B152" s="272" t="s">
        <v>1934</v>
      </c>
      <c r="C152" s="269"/>
      <c r="D152" s="271" t="s">
        <v>78</v>
      </c>
      <c r="E152" s="271">
        <f t="shared" si="4"/>
        <v>2</v>
      </c>
      <c r="F152" s="573" t="s">
        <v>1935</v>
      </c>
    </row>
    <row r="153" spans="1:6">
      <c r="A153" s="271">
        <f t="shared" si="5"/>
        <v>242</v>
      </c>
      <c r="B153" s="269" t="s">
        <v>1936</v>
      </c>
      <c r="C153" s="269"/>
      <c r="D153" s="271" t="s">
        <v>78</v>
      </c>
      <c r="E153" s="271">
        <f t="shared" si="4"/>
        <v>2</v>
      </c>
      <c r="F153" s="573"/>
    </row>
    <row r="154" spans="1:6">
      <c r="A154" s="271">
        <f t="shared" si="5"/>
        <v>244</v>
      </c>
      <c r="B154" s="272" t="s">
        <v>1937</v>
      </c>
      <c r="C154" s="269" t="s">
        <v>479</v>
      </c>
      <c r="D154" s="271" t="s">
        <v>1938</v>
      </c>
      <c r="E154" s="271">
        <f t="shared" si="4"/>
        <v>2</v>
      </c>
      <c r="F154" s="573"/>
    </row>
    <row r="155" spans="1:6">
      <c r="A155" s="271">
        <f t="shared" si="5"/>
        <v>246</v>
      </c>
      <c r="B155" s="269" t="s">
        <v>1939</v>
      </c>
      <c r="C155" s="269"/>
      <c r="D155" s="271" t="s">
        <v>1938</v>
      </c>
      <c r="E155" s="271">
        <f t="shared" si="4"/>
        <v>2</v>
      </c>
      <c r="F155" s="573"/>
    </row>
    <row r="156" spans="1:6">
      <c r="A156" s="271">
        <f t="shared" si="5"/>
        <v>248</v>
      </c>
      <c r="B156" s="272" t="s">
        <v>1940</v>
      </c>
      <c r="C156" s="269"/>
      <c r="D156" s="271" t="s">
        <v>1941</v>
      </c>
      <c r="E156" s="271">
        <f t="shared" si="4"/>
        <v>2</v>
      </c>
      <c r="F156" s="573"/>
    </row>
    <row r="157" spans="1:6">
      <c r="A157" s="271">
        <f t="shared" si="5"/>
        <v>250</v>
      </c>
      <c r="B157" s="269" t="s">
        <v>1942</v>
      </c>
      <c r="C157" s="269"/>
      <c r="D157" s="271" t="s">
        <v>78</v>
      </c>
      <c r="E157" s="271">
        <f t="shared" si="4"/>
        <v>2</v>
      </c>
      <c r="F157" s="573"/>
    </row>
    <row r="158" spans="1:6">
      <c r="A158" s="271">
        <f t="shared" si="5"/>
        <v>252</v>
      </c>
      <c r="B158" s="272" t="s">
        <v>1943</v>
      </c>
      <c r="C158" s="269"/>
      <c r="D158" s="271" t="s">
        <v>78</v>
      </c>
      <c r="E158" s="271">
        <f t="shared" si="4"/>
        <v>2</v>
      </c>
      <c r="F158" s="573"/>
    </row>
    <row r="159" spans="1:6">
      <c r="A159" s="271">
        <f t="shared" si="5"/>
        <v>254</v>
      </c>
      <c r="B159" s="269" t="s">
        <v>1944</v>
      </c>
      <c r="C159" s="269"/>
      <c r="D159" s="271" t="s">
        <v>78</v>
      </c>
      <c r="E159" s="271">
        <f t="shared" si="4"/>
        <v>2</v>
      </c>
      <c r="F159" s="573"/>
    </row>
    <row r="160" spans="1:6">
      <c r="A160" s="273">
        <f t="shared" si="5"/>
        <v>256</v>
      </c>
      <c r="B160" s="274" t="s">
        <v>1945</v>
      </c>
      <c r="C160" s="274"/>
      <c r="D160" s="275" t="s">
        <v>145</v>
      </c>
      <c r="E160" s="273">
        <f t="shared" si="4"/>
        <v>1</v>
      </c>
      <c r="F160" s="573" t="s">
        <v>1946</v>
      </c>
    </row>
    <row r="161" spans="1:6">
      <c r="A161" s="273">
        <f t="shared" si="5"/>
        <v>257</v>
      </c>
      <c r="B161" s="274" t="s">
        <v>1947</v>
      </c>
      <c r="C161" s="274"/>
      <c r="D161" s="273" t="s">
        <v>145</v>
      </c>
      <c r="E161" s="273">
        <f t="shared" si="4"/>
        <v>1</v>
      </c>
      <c r="F161" s="573"/>
    </row>
    <row r="162" spans="1:6">
      <c r="A162" s="275">
        <f t="shared" si="5"/>
        <v>258</v>
      </c>
      <c r="B162" s="274" t="s">
        <v>1948</v>
      </c>
      <c r="C162" s="276"/>
      <c r="D162" s="275" t="s">
        <v>145</v>
      </c>
      <c r="E162" s="273">
        <f t="shared" si="4"/>
        <v>1</v>
      </c>
      <c r="F162" s="573"/>
    </row>
    <row r="163" spans="1:6">
      <c r="A163" s="273">
        <f t="shared" si="5"/>
        <v>259</v>
      </c>
      <c r="B163" s="274" t="s">
        <v>1949</v>
      </c>
      <c r="C163" s="274"/>
      <c r="D163" s="273" t="s">
        <v>145</v>
      </c>
      <c r="E163" s="273">
        <f t="shared" si="4"/>
        <v>1</v>
      </c>
      <c r="F163" s="573"/>
    </row>
    <row r="164" spans="1:6">
      <c r="A164" s="264">
        <f t="shared" si="5"/>
        <v>260</v>
      </c>
      <c r="B164" s="265" t="s">
        <v>1950</v>
      </c>
      <c r="C164" s="265"/>
      <c r="D164" s="264" t="s">
        <v>1855</v>
      </c>
      <c r="E164" s="264">
        <f>IF(OR(D164="U16", D164="S16"),1,IF(D164="TS",6,2))</f>
        <v>1</v>
      </c>
      <c r="F164" s="573" t="s">
        <v>1951</v>
      </c>
    </row>
    <row r="165" spans="1:6">
      <c r="A165" s="264">
        <f t="shared" si="5"/>
        <v>261</v>
      </c>
      <c r="B165" s="265" t="s">
        <v>1952</v>
      </c>
      <c r="C165" s="265"/>
      <c r="D165" s="264" t="s">
        <v>145</v>
      </c>
      <c r="E165" s="264">
        <f>IF(OR(D165="U16", D165="S16"),1,IF(D165="TS",6,2))</f>
        <v>1</v>
      </c>
      <c r="F165" s="573"/>
    </row>
    <row r="166" spans="1:6">
      <c r="A166" s="264">
        <f t="shared" si="5"/>
        <v>262</v>
      </c>
      <c r="B166" s="265" t="s">
        <v>592</v>
      </c>
      <c r="C166" s="265"/>
      <c r="D166" s="264" t="s">
        <v>1953</v>
      </c>
      <c r="E166" s="264">
        <f t="shared" si="4"/>
        <v>2</v>
      </c>
      <c r="F166" s="573"/>
    </row>
    <row r="167" spans="1:6">
      <c r="A167" s="264">
        <f t="shared" si="5"/>
        <v>264</v>
      </c>
      <c r="B167" s="265" t="s">
        <v>593</v>
      </c>
      <c r="C167" s="265"/>
      <c r="D167" s="264" t="s">
        <v>78</v>
      </c>
      <c r="E167" s="264">
        <f>IF(OR(D167="U16", D167="S16"),1,IF(D167="TS",6,2))</f>
        <v>2</v>
      </c>
      <c r="F167" s="573"/>
    </row>
    <row r="168" spans="1:6">
      <c r="A168" s="264">
        <f>A167+E167</f>
        <v>266</v>
      </c>
      <c r="B168" s="265" t="s">
        <v>594</v>
      </c>
      <c r="C168" s="265"/>
      <c r="D168" s="264" t="s">
        <v>1954</v>
      </c>
      <c r="E168" s="264">
        <f>IF(OR(D168="U16", D168="S16"),1,IF(D168="TS",6,2))</f>
        <v>2</v>
      </c>
      <c r="F168" s="573"/>
    </row>
    <row r="169" spans="1:6">
      <c r="A169" s="264">
        <f>A168+E168</f>
        <v>268</v>
      </c>
      <c r="B169" s="265" t="s">
        <v>595</v>
      </c>
      <c r="C169" s="265"/>
      <c r="D169" s="264" t="s">
        <v>78</v>
      </c>
      <c r="E169" s="264">
        <f>IF(OR(D169="U16", D169="S16"),1,IF(D169="TS",6,2))</f>
        <v>2</v>
      </c>
      <c r="F169" s="573"/>
    </row>
    <row r="170" spans="1:6">
      <c r="A170" s="241">
        <f>A169+E169</f>
        <v>270</v>
      </c>
      <c r="B170" s="77" t="s">
        <v>478</v>
      </c>
      <c r="C170" s="77"/>
      <c r="D170" s="241" t="s">
        <v>1855</v>
      </c>
      <c r="E170" s="241">
        <v>14</v>
      </c>
      <c r="F170" s="268"/>
    </row>
    <row r="171" spans="1:6">
      <c r="A171" s="241">
        <f>A170+E170</f>
        <v>284</v>
      </c>
    </row>
    <row r="174" spans="1:6">
      <c r="A174" s="116" t="s">
        <v>479</v>
      </c>
    </row>
  </sheetData>
  <mergeCells count="32">
    <mergeCell ref="F160:F163"/>
    <mergeCell ref="F164:F169"/>
    <mergeCell ref="C92:C94"/>
    <mergeCell ref="C95:C97"/>
    <mergeCell ref="C98:C100"/>
    <mergeCell ref="F104:F127"/>
    <mergeCell ref="F128:F149"/>
    <mergeCell ref="F152:F159"/>
    <mergeCell ref="C89:C91"/>
    <mergeCell ref="C56:C58"/>
    <mergeCell ref="C59:C61"/>
    <mergeCell ref="C62:C64"/>
    <mergeCell ref="C65:C67"/>
    <mergeCell ref="C68:C70"/>
    <mergeCell ref="C71:C73"/>
    <mergeCell ref="C74:C76"/>
    <mergeCell ref="C77:C79"/>
    <mergeCell ref="C80:C82"/>
    <mergeCell ref="C83:C85"/>
    <mergeCell ref="C86:C88"/>
    <mergeCell ref="C53:C55"/>
    <mergeCell ref="F1:F8"/>
    <mergeCell ref="F9:F16"/>
    <mergeCell ref="F17:F24"/>
    <mergeCell ref="B25:B32"/>
    <mergeCell ref="F25:F32"/>
    <mergeCell ref="F33:F36"/>
    <mergeCell ref="F37:F44"/>
    <mergeCell ref="B39:B44"/>
    <mergeCell ref="B50:B52"/>
    <mergeCell ref="C50:C52"/>
    <mergeCell ref="F50:F52"/>
  </mergeCells>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8"/>
  <sheetViews>
    <sheetView topLeftCell="A13" workbookViewId="0">
      <selection activeCell="J39" sqref="J39"/>
    </sheetView>
  </sheetViews>
  <sheetFormatPr defaultRowHeight="16.5"/>
  <cols>
    <col min="3" max="3" width="31.25" customWidth="1"/>
  </cols>
  <sheetData>
    <row r="1" spans="1:6" s="116" customFormat="1" ht="13.5">
      <c r="A1" s="232">
        <v>0</v>
      </c>
      <c r="B1" s="93" t="s">
        <v>1962</v>
      </c>
      <c r="C1" s="93" t="s">
        <v>1964</v>
      </c>
      <c r="D1" s="94" t="s">
        <v>145</v>
      </c>
      <c r="E1" s="94">
        <f t="shared" ref="E1:E8" si="0">IF(OR(D1="U16", D1="S16"),1,IF(D1="TS",6,2))</f>
        <v>1</v>
      </c>
      <c r="F1" s="612" t="s">
        <v>1854</v>
      </c>
    </row>
    <row r="2" spans="1:6" s="116" customFormat="1" ht="13.5">
      <c r="A2" s="233">
        <f>A1+E1</f>
        <v>1</v>
      </c>
      <c r="B2" s="83" t="s">
        <v>1963</v>
      </c>
      <c r="C2" s="83"/>
      <c r="D2" s="84" t="s">
        <v>145</v>
      </c>
      <c r="E2" s="84">
        <f t="shared" si="0"/>
        <v>1</v>
      </c>
      <c r="F2" s="613"/>
    </row>
    <row r="3" spans="1:6" s="116" customFormat="1" ht="13.5">
      <c r="A3" s="233">
        <f t="shared" ref="A3:A8" si="1">A2+E2</f>
        <v>2</v>
      </c>
      <c r="B3" s="83"/>
      <c r="C3" s="83"/>
      <c r="D3" s="84" t="s">
        <v>145</v>
      </c>
      <c r="E3" s="84">
        <f t="shared" si="0"/>
        <v>1</v>
      </c>
      <c r="F3" s="613"/>
    </row>
    <row r="4" spans="1:6" s="116" customFormat="1" ht="13.5">
      <c r="A4" s="233">
        <f t="shared" si="1"/>
        <v>3</v>
      </c>
      <c r="B4" s="83"/>
      <c r="C4" s="83"/>
      <c r="D4" s="84" t="s">
        <v>145</v>
      </c>
      <c r="E4" s="84">
        <f t="shared" si="0"/>
        <v>1</v>
      </c>
      <c r="F4" s="613"/>
    </row>
    <row r="5" spans="1:6" s="116" customFormat="1" ht="13.5">
      <c r="A5" s="233">
        <f t="shared" si="1"/>
        <v>4</v>
      </c>
      <c r="B5" s="83"/>
      <c r="C5" s="83"/>
      <c r="D5" s="84" t="s">
        <v>145</v>
      </c>
      <c r="E5" s="84">
        <f t="shared" si="0"/>
        <v>1</v>
      </c>
      <c r="F5" s="613"/>
    </row>
    <row r="6" spans="1:6" s="116" customFormat="1" ht="13.5">
      <c r="A6" s="233">
        <f t="shared" si="1"/>
        <v>5</v>
      </c>
      <c r="B6" s="83"/>
      <c r="C6" s="83"/>
      <c r="D6" s="84" t="s">
        <v>145</v>
      </c>
      <c r="E6" s="84">
        <f t="shared" si="0"/>
        <v>1</v>
      </c>
      <c r="F6" s="613"/>
    </row>
    <row r="7" spans="1:6" s="116" customFormat="1" ht="13.5">
      <c r="A7" s="233">
        <f t="shared" si="1"/>
        <v>6</v>
      </c>
      <c r="B7" s="83"/>
      <c r="C7" s="83"/>
      <c r="D7" s="84" t="s">
        <v>145</v>
      </c>
      <c r="E7" s="84">
        <f t="shared" si="0"/>
        <v>1</v>
      </c>
      <c r="F7" s="613"/>
    </row>
    <row r="8" spans="1:6" s="116" customFormat="1" ht="14.25" thickBot="1">
      <c r="A8" s="234">
        <f t="shared" si="1"/>
        <v>7</v>
      </c>
      <c r="B8" s="99"/>
      <c r="C8" s="99"/>
      <c r="D8" s="100" t="s">
        <v>145</v>
      </c>
      <c r="E8" s="100">
        <f t="shared" si="0"/>
        <v>1</v>
      </c>
      <c r="F8" s="614"/>
    </row>
  </sheetData>
  <mergeCells count="1">
    <mergeCell ref="F1:F8"/>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26</vt:i4>
      </vt:variant>
    </vt:vector>
  </HeadingPairs>
  <TitlesOfParts>
    <vt:vector size="26" baseType="lpstr">
      <vt:lpstr>ToDo&amp;Log</vt:lpstr>
      <vt:lpstr>#1,2,3 Simple</vt:lpstr>
      <vt:lpstr>#1CH modbus</vt:lpstr>
      <vt:lpstr>#2CH modbus</vt:lpstr>
      <vt:lpstr>FRAM</vt:lpstr>
      <vt:lpstr>SEQ Comp</vt:lpstr>
      <vt:lpstr>Menu</vt:lpstr>
      <vt:lpstr>Display</vt:lpstr>
      <vt:lpstr>PQ</vt:lpstr>
      <vt:lpstr>ISKRA_Settings</vt:lpstr>
      <vt:lpstr>Meter Parameter</vt:lpstr>
      <vt:lpstr>Alarm Channel</vt:lpstr>
      <vt:lpstr>Sheet7</vt:lpstr>
      <vt:lpstr>K-factor</vt:lpstr>
      <vt:lpstr>File Structure</vt:lpstr>
      <vt:lpstr>Recorder</vt:lpstr>
      <vt:lpstr>Map Index</vt:lpstr>
      <vt:lpstr>소비전류</vt:lpstr>
      <vt:lpstr>pqlog 파일</vt:lpstr>
      <vt:lpstr>PQ  파일 표시</vt:lpstr>
      <vt:lpstr>Task List</vt:lpstr>
      <vt:lpstr>Phase Angle</vt:lpstr>
      <vt:lpstr>온도시험</vt:lpstr>
      <vt:lpstr>Sheet1</vt:lpstr>
      <vt:lpstr>IOM memory map</vt:lpstr>
      <vt:lpstr>Eth Module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ordinaryface</dc:creator>
  <cp:lastModifiedBy>진성 김</cp:lastModifiedBy>
  <cp:lastPrinted>2020-05-15T01:07:18Z</cp:lastPrinted>
  <dcterms:created xsi:type="dcterms:W3CDTF">2018-05-11T05:11:20Z</dcterms:created>
  <dcterms:modified xsi:type="dcterms:W3CDTF">2026-05-11T02:18:32Z</dcterms:modified>
</cp:coreProperties>
</file>