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xr:revisionPtr revIDLastSave="0" documentId="13_ncr:1_{296AAC2A-A66D-4DEA-9E19-72D1A3130735}" xr6:coauthVersionLast="47" xr6:coauthVersionMax="47" xr10:uidLastSave="{00000000-0000-0000-0000-000000000000}"/>
  <bookViews>
    <workbookView xWindow="-108" yWindow="-108" windowWidth="23256" windowHeight="12456" xr2:uid="{DD7FD17B-E543-443B-9A4C-79AE73BC1A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B46" i="1"/>
  <c r="C6" i="1"/>
  <c r="D6" i="1"/>
  <c r="E6" i="1"/>
  <c r="B128" i="1"/>
  <c r="B129" i="1" s="1"/>
  <c r="B130" i="1" s="1"/>
  <c r="B131" i="1" s="1"/>
  <c r="C132" i="1" s="1"/>
  <c r="J112" i="1"/>
  <c r="I112" i="1"/>
  <c r="J111" i="1"/>
  <c r="I111" i="1"/>
  <c r="J110" i="1"/>
  <c r="I110" i="1"/>
  <c r="J109" i="1"/>
  <c r="I109" i="1"/>
  <c r="J108" i="1"/>
  <c r="I108" i="1"/>
  <c r="C101" i="1"/>
  <c r="C100" i="1"/>
  <c r="C103" i="1" s="1"/>
  <c r="B89" i="1"/>
  <c r="B88" i="1"/>
  <c r="B87" i="1"/>
  <c r="B86" i="1"/>
  <c r="B85" i="1"/>
  <c r="A84" i="1"/>
  <c r="B84" i="1" s="1"/>
  <c r="C85" i="1" s="1"/>
  <c r="C70" i="1"/>
  <c r="C71" i="1"/>
  <c r="C72" i="1"/>
  <c r="C73" i="1"/>
  <c r="C74" i="1"/>
  <c r="C75" i="1"/>
  <c r="C76" i="1"/>
  <c r="B59" i="1"/>
  <c r="B58" i="1"/>
  <c r="E47" i="1"/>
  <c r="E46" i="1"/>
  <c r="B47" i="1"/>
  <c r="C41" i="1"/>
  <c r="D41" i="1"/>
  <c r="E41" i="1"/>
  <c r="F41" i="1"/>
  <c r="G41" i="1"/>
  <c r="H41" i="1"/>
  <c r="I41" i="1"/>
  <c r="B41" i="1"/>
  <c r="C12" i="1"/>
  <c r="D12" i="1"/>
  <c r="E12" i="1"/>
  <c r="F12" i="1"/>
  <c r="G12" i="1"/>
  <c r="B12" i="1"/>
  <c r="F6" i="1"/>
  <c r="G6" i="1"/>
  <c r="B6" i="1"/>
  <c r="C18" i="1" s="1"/>
  <c r="C35" i="1"/>
  <c r="D35" i="1"/>
  <c r="E35" i="1"/>
  <c r="F35" i="1"/>
  <c r="G35" i="1"/>
  <c r="H35" i="1"/>
  <c r="I35" i="1"/>
  <c r="B35" i="1"/>
  <c r="D70" i="1" l="1"/>
  <c r="D71" i="1" s="1"/>
  <c r="D72" i="1" s="1"/>
  <c r="B22" i="1"/>
  <c r="D69" i="1"/>
  <c r="B43" i="1"/>
  <c r="B44" i="1"/>
  <c r="C17" i="1"/>
  <c r="B20" i="1" s="1"/>
  <c r="D73" i="1"/>
  <c r="D74" i="1" s="1"/>
  <c r="D75" i="1" s="1"/>
  <c r="D76" i="1" s="1"/>
  <c r="E49" i="1"/>
  <c r="C86" i="1"/>
  <c r="C87" i="1" s="1"/>
  <c r="C88" i="1" s="1"/>
  <c r="C89" i="1" s="1"/>
  <c r="C84" i="1"/>
  <c r="B49" i="1"/>
  <c r="B15" i="1"/>
  <c r="B23" i="1"/>
  <c r="B14" i="1"/>
  <c r="B25" i="1" l="1"/>
</calcChain>
</file>

<file path=xl/sharedStrings.xml><?xml version="1.0" encoding="utf-8"?>
<sst xmlns="http://schemas.openxmlformats.org/spreadsheetml/2006/main" count="108" uniqueCount="93">
  <si>
    <t>Năm</t>
  </si>
  <si>
    <t>Dòng ra</t>
  </si>
  <si>
    <t>Dự án thứ nhất</t>
  </si>
  <si>
    <t>Dự án thư 2</t>
  </si>
  <si>
    <t>Đầu tư</t>
  </si>
  <si>
    <t>Lợi nhuận</t>
  </si>
  <si>
    <t>NPV1=</t>
  </si>
  <si>
    <t>NPV2=</t>
  </si>
  <si>
    <t>Số lợi nhuận DA1=</t>
  </si>
  <si>
    <t>Dòng tiền vào DA2=</t>
  </si>
  <si>
    <t>Dòng tiền ra DA2=</t>
  </si>
  <si>
    <t>Số lợi nhuận DA2=</t>
  </si>
  <si>
    <t>Dòng tiền vào dự án 1=</t>
  </si>
  <si>
    <t>Dòng tiền ra dự án 1=</t>
  </si>
  <si>
    <t>Dự án A:</t>
  </si>
  <si>
    <t>Dòng vào</t>
  </si>
  <si>
    <t>Dự án B:</t>
  </si>
  <si>
    <t>Dòng ròng</t>
  </si>
  <si>
    <t>NPVA=</t>
  </si>
  <si>
    <t>NPVB=</t>
  </si>
  <si>
    <t>Số lợi nhuận A=</t>
  </si>
  <si>
    <t>Dòng vào A=</t>
  </si>
  <si>
    <t>Dòng ra A=</t>
  </si>
  <si>
    <t>Dòng ra B=</t>
  </si>
  <si>
    <t>Dòng vào B=</t>
  </si>
  <si>
    <t>Số ln B=</t>
  </si>
  <si>
    <t>Dự án</t>
  </si>
  <si>
    <t>Chi phí ban đầu</t>
  </si>
  <si>
    <t>Dòng tiền ròng hằng năm</t>
  </si>
  <si>
    <t>A</t>
  </si>
  <si>
    <t>B</t>
  </si>
  <si>
    <t>Payback A=</t>
  </si>
  <si>
    <t>Payback B=</t>
  </si>
  <si>
    <t>Tỷ lệ chiết khấu: 10%</t>
  </si>
  <si>
    <t>Chi phí đầu tư ban đầu: 5.000$</t>
  </si>
  <si>
    <t>Dòng tiền hằng năm: 1.000$</t>
  </si>
  <si>
    <t>CF(dòng tiền)</t>
  </si>
  <si>
    <t>PV từng năm</t>
  </si>
  <si>
    <t>PV cộng dồn</t>
  </si>
  <si>
    <t>CF</t>
  </si>
  <si>
    <t>thời điểm thu hồi vốn ban đầu của dự án sau với lãi suất là 17%/năm là 5 năm dư dc 5,88 triệu</t>
  </si>
  <si>
    <t>PV từng năm=CF/(1+r)^t</t>
  </si>
  <si>
    <t>Năm 2:100tr</t>
  </si>
  <si>
    <t>Năm 5 :300tr</t>
  </si>
  <si>
    <t>r=0.17</t>
  </si>
  <si>
    <t>Năm 3=?</t>
  </si>
  <si>
    <t>Ta gộp khoản 2,5 về năm 3:</t>
  </si>
  <si>
    <t>giá trị tương lai năm 2 về 3=</t>
  </si>
  <si>
    <t>Khoản tiền phải trả năm 3=GTTL+GTHT</t>
  </si>
  <si>
    <t>Tiêu chí</t>
  </si>
  <si>
    <t>Nhà tài trợ</t>
  </si>
  <si>
    <t>Tính cấp thiết</t>
  </si>
  <si>
    <t>Hỗ trợ chiến lược KD</t>
  </si>
  <si>
    <t>Cạnh tranh</t>
  </si>
  <si>
    <t>Lấp đầy</t>
  </si>
  <si>
    <t>Tổng</t>
  </si>
  <si>
    <t>Trọng số</t>
  </si>
  <si>
    <t>DA1</t>
  </si>
  <si>
    <t>Điểm</t>
  </si>
  <si>
    <t xml:space="preserve"> Cao nhất: Dự án 5 (103).</t>
  </si>
  <si>
    <t>Thấp nhất: Dự án 2 (50).</t>
  </si>
  <si>
    <t>Trọng số quan trọng vì phản ánh mức độ quan trọng chiến lược của từng tiêu chí với công ty,thay đổi trọng số sẽ thay đổi kết quả tổng hợp</t>
  </si>
  <si>
    <t>Bài 1</t>
  </si>
  <si>
    <t>n=12</t>
  </si>
  <si>
    <t>r:1.5%</t>
  </si>
  <si>
    <t>số tiền trả góp (pmt):25tr</t>
  </si>
  <si>
    <t>PV=?</t>
  </si>
  <si>
    <t>1+r=</t>
  </si>
  <si>
    <t>(1+r)^-n=</t>
  </si>
  <si>
    <t>1- (1+r)^-n=</t>
  </si>
  <si>
    <t>(1- (1+r)^-n)/r=</t>
  </si>
  <si>
    <t>PV=pmt*(1- (1+r)^-n)/r=</t>
  </si>
  <si>
    <t>Dòng tiền thuần (CF)</t>
  </si>
  <si>
    <t>Chọn DA1 nếu đủ chi phí đầu tư</t>
  </si>
  <si>
    <t>Chọn DA2 nếu ngân sách giới hạn</t>
  </si>
  <si>
    <t>Bài 2:</t>
  </si>
  <si>
    <t>Quyết định tài trợ (chỉ dựa vào tài chính): cả hai NPV dương → đều chấp nhận được; nếu phải chọn 1 dự án thì chọn Dự án B vì NPV_B &gt; NPV_A.</t>
  </si>
  <si>
    <t>Bài 3:</t>
  </si>
  <si>
    <t>( 3 năm 9 tháng )</t>
  </si>
  <si>
    <t>( 4 năm )</t>
  </si>
  <si>
    <t>Bài 4:</t>
  </si>
  <si>
    <t>Dự án A tốt hơn vì hoàn vốn nhanh hơn</t>
  </si>
  <si>
    <t>PV_t = 1000/(1.1)^t, cộng dồn đến khi &gt;= 5.000.</t>
  </si>
  <si>
    <t>vượt 5000 tại năm thứ 8</t>
  </si>
  <si>
    <t>Bài 5:</t>
  </si>
  <si>
    <t>Bài 6:</t>
  </si>
  <si>
    <t>Bài 7:</t>
  </si>
  <si>
    <t>giá trị hiện tại 5 về 3=</t>
  </si>
  <si>
    <t>Bài 8:</t>
  </si>
  <si>
    <t>Dự án 5 (112) , Dự án 1 (95) ,Dự án 3 (90). ( theo thứ tự )</t>
  </si>
  <si>
    <t>Nếu đổi trọng số “Nhà tài trợ mạnh” từ 2 → 5 (trọng số mới = [5,5,4,3,1,3]) ⇒ điểm mới:</t>
  </si>
  <si>
    <t>Điểm mới</t>
  </si>
  <si>
    <t>Vậy nếu muốn mua cửa hàng 1 cách dứt điểm thì cần trả 272 triệu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</si>
</sst>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0" borderId="2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2E25-5834-4C40-8DCD-30A1F9339BE1}">
  <dimension ref="A1:J136"/>
  <sheetViews>
    <sheetView tabSelected="1" topLeftCell="A21" workbookViewId="0">
      <selection activeCell="A30" sqref="A30"/>
    </sheetView>
  </sheetViews>
  <sheetFormatPr defaultRowHeight="14.4" x14ac:dyDescent="0.3"/>
  <cols>
    <col min="1" max="1" width="17" customWidth="1"/>
    <col min="2" max="2" width="23" customWidth="1"/>
    <col min="3" max="3" width="18.21875" customWidth="1"/>
    <col min="4" max="4" width="13.21875" customWidth="1"/>
    <col min="6" max="6" width="9.88671875" customWidth="1"/>
  </cols>
  <sheetData>
    <row r="1" spans="1:9" ht="15.6" x14ac:dyDescent="0.3">
      <c r="A1" s="12" t="s">
        <v>62</v>
      </c>
    </row>
    <row r="2" spans="1:9" ht="15.6" x14ac:dyDescent="0.3">
      <c r="A2" s="1" t="s">
        <v>2</v>
      </c>
      <c r="B2" s="1"/>
      <c r="C2" s="1"/>
      <c r="D2" s="1"/>
      <c r="E2" s="1"/>
      <c r="F2" s="1"/>
      <c r="G2" s="1"/>
      <c r="I2" s="12"/>
    </row>
    <row r="3" spans="1:9" x14ac:dyDescent="0.3">
      <c r="A3" s="2" t="s">
        <v>0</v>
      </c>
      <c r="B3" s="3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</row>
    <row r="4" spans="1:9" x14ac:dyDescent="0.3">
      <c r="A4" s="1" t="s">
        <v>4</v>
      </c>
      <c r="B4" s="1">
        <v>500</v>
      </c>
      <c r="C4" s="1">
        <v>0</v>
      </c>
      <c r="D4" s="1">
        <v>100</v>
      </c>
      <c r="E4" s="1">
        <v>0</v>
      </c>
      <c r="F4" s="1">
        <v>0</v>
      </c>
      <c r="G4" s="1">
        <v>0</v>
      </c>
    </row>
    <row r="5" spans="1:9" x14ac:dyDescent="0.3">
      <c r="A5" s="1" t="s">
        <v>5</v>
      </c>
      <c r="B5" s="1"/>
      <c r="C5" s="1">
        <v>250</v>
      </c>
      <c r="D5" s="1">
        <v>350</v>
      </c>
      <c r="E5" s="1">
        <v>450</v>
      </c>
      <c r="F5" s="1">
        <v>500</v>
      </c>
      <c r="G5" s="1">
        <v>-100</v>
      </c>
    </row>
    <row r="6" spans="1:9" x14ac:dyDescent="0.3">
      <c r="A6" s="1" t="s">
        <v>72</v>
      </c>
      <c r="B6" s="1">
        <f>B5-B4</f>
        <v>-500</v>
      </c>
      <c r="C6" s="1">
        <f t="shared" ref="C6:G6" si="0">C5-C4</f>
        <v>250</v>
      </c>
      <c r="D6" s="1">
        <f t="shared" si="0"/>
        <v>250</v>
      </c>
      <c r="E6" s="1">
        <f t="shared" si="0"/>
        <v>450</v>
      </c>
      <c r="F6" s="1">
        <f t="shared" si="0"/>
        <v>500</v>
      </c>
      <c r="G6" s="1">
        <f t="shared" si="0"/>
        <v>-100</v>
      </c>
    </row>
    <row r="8" spans="1:9" x14ac:dyDescent="0.3">
      <c r="A8" s="1" t="s">
        <v>3</v>
      </c>
      <c r="B8" s="1"/>
      <c r="C8" s="1"/>
      <c r="D8" s="1"/>
      <c r="E8" s="1"/>
      <c r="F8" s="1"/>
      <c r="G8" s="1"/>
    </row>
    <row r="9" spans="1:9" x14ac:dyDescent="0.3">
      <c r="A9" s="13" t="s">
        <v>0</v>
      </c>
      <c r="B9" s="14">
        <v>0</v>
      </c>
      <c r="C9" s="14">
        <v>1</v>
      </c>
      <c r="D9" s="14">
        <v>2</v>
      </c>
      <c r="E9" s="14">
        <v>3</v>
      </c>
      <c r="F9" s="14">
        <v>4</v>
      </c>
      <c r="G9" s="14">
        <v>5</v>
      </c>
    </row>
    <row r="10" spans="1:9" x14ac:dyDescent="0.3">
      <c r="A10" s="1" t="s">
        <v>4</v>
      </c>
      <c r="B10" s="1">
        <v>100</v>
      </c>
      <c r="C10" s="1">
        <v>0</v>
      </c>
      <c r="D10" s="1">
        <v>50</v>
      </c>
      <c r="E10" s="1">
        <v>0</v>
      </c>
      <c r="F10" s="1">
        <v>0</v>
      </c>
      <c r="G10" s="1">
        <v>0</v>
      </c>
    </row>
    <row r="11" spans="1:9" x14ac:dyDescent="0.3">
      <c r="A11" s="1" t="s">
        <v>5</v>
      </c>
      <c r="B11" s="1"/>
      <c r="C11" s="1">
        <v>-100</v>
      </c>
      <c r="D11" s="1">
        <v>200</v>
      </c>
      <c r="E11" s="1">
        <v>200</v>
      </c>
      <c r="F11" s="1">
        <v>200</v>
      </c>
      <c r="G11" s="1">
        <v>300</v>
      </c>
    </row>
    <row r="12" spans="1:9" x14ac:dyDescent="0.3">
      <c r="A12" s="1" t="s">
        <v>72</v>
      </c>
      <c r="B12" s="1">
        <f>B11-B10</f>
        <v>-100</v>
      </c>
      <c r="C12" s="1">
        <f t="shared" ref="C12:G12" si="1">C11-C10</f>
        <v>-100</v>
      </c>
      <c r="D12" s="1">
        <f t="shared" si="1"/>
        <v>150</v>
      </c>
      <c r="E12" s="1">
        <f t="shared" si="1"/>
        <v>200</v>
      </c>
      <c r="F12" s="1">
        <f t="shared" si="1"/>
        <v>200</v>
      </c>
      <c r="G12" s="1">
        <f t="shared" si="1"/>
        <v>300</v>
      </c>
    </row>
    <row r="13" spans="1:9" x14ac:dyDescent="0.3">
      <c r="A13" s="4"/>
    </row>
    <row r="14" spans="1:9" x14ac:dyDescent="0.3">
      <c r="A14" s="4" t="s">
        <v>6</v>
      </c>
      <c r="B14" s="4">
        <f>NPV(0.17,C6:G6)+B6</f>
        <v>398.4842607095411</v>
      </c>
    </row>
    <row r="15" spans="1:9" x14ac:dyDescent="0.3">
      <c r="A15" t="s">
        <v>7</v>
      </c>
      <c r="B15" s="4">
        <f>NPV(0.17,C12:G12)+B12</f>
        <v>292.54441381787149</v>
      </c>
    </row>
    <row r="17" spans="1:9" x14ac:dyDescent="0.3">
      <c r="A17" t="s">
        <v>12</v>
      </c>
      <c r="C17" s="4">
        <f>NPV(0.17,C6:G6)</f>
        <v>898.4842607095411</v>
      </c>
    </row>
    <row r="18" spans="1:9" x14ac:dyDescent="0.3">
      <c r="A18" t="s">
        <v>13</v>
      </c>
      <c r="C18">
        <f>ABS(B6)+(ABS(G6)/(1+0.17)^5)</f>
        <v>545.61111523360341</v>
      </c>
    </row>
    <row r="20" spans="1:9" x14ac:dyDescent="0.3">
      <c r="A20" t="s">
        <v>8</v>
      </c>
      <c r="B20" s="4">
        <f>C17/C18</f>
        <v>1.6467484543911006</v>
      </c>
    </row>
    <row r="22" spans="1:9" x14ac:dyDescent="0.3">
      <c r="A22" t="s">
        <v>9</v>
      </c>
      <c r="B22" s="4">
        <f>NPV(0.17,C12:G12)</f>
        <v>392.54441381787149</v>
      </c>
    </row>
    <row r="23" spans="1:9" x14ac:dyDescent="0.3">
      <c r="A23" t="s">
        <v>10</v>
      </c>
      <c r="B23">
        <f>ABS(B12)+(ABS(G12)/(1+0.17)^5)</f>
        <v>236.8333457008101</v>
      </c>
    </row>
    <row r="25" spans="1:9" x14ac:dyDescent="0.3">
      <c r="A25" t="s">
        <v>11</v>
      </c>
      <c r="B25" s="4">
        <f>B22/B23</f>
        <v>1.6574710484974109</v>
      </c>
    </row>
    <row r="27" spans="1:9" x14ac:dyDescent="0.3">
      <c r="A27" t="s">
        <v>73</v>
      </c>
    </row>
    <row r="28" spans="1:9" x14ac:dyDescent="0.3">
      <c r="A28" t="s">
        <v>74</v>
      </c>
    </row>
    <row r="30" spans="1:9" ht="15.6" x14ac:dyDescent="0.3">
      <c r="A30" s="12" t="s">
        <v>75</v>
      </c>
    </row>
    <row r="31" spans="1:9" x14ac:dyDescent="0.3">
      <c r="A31" s="1" t="s">
        <v>14</v>
      </c>
      <c r="B31" s="1"/>
      <c r="C31" s="1"/>
      <c r="D31" s="1"/>
      <c r="E31" s="1"/>
      <c r="F31" s="1"/>
      <c r="G31" s="1"/>
      <c r="H31" s="1"/>
      <c r="I31" s="1"/>
    </row>
    <row r="32" spans="1:9" x14ac:dyDescent="0.3">
      <c r="A32" s="1" t="s">
        <v>0</v>
      </c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</row>
    <row r="33" spans="1:9" x14ac:dyDescent="0.3">
      <c r="A33" s="1" t="s">
        <v>15</v>
      </c>
      <c r="B33" s="1">
        <v>0</v>
      </c>
      <c r="C33" s="1">
        <v>0</v>
      </c>
      <c r="D33" s="1">
        <v>150</v>
      </c>
      <c r="E33" s="1">
        <v>220</v>
      </c>
      <c r="F33" s="1">
        <v>215</v>
      </c>
      <c r="G33" s="1">
        <v>205</v>
      </c>
      <c r="H33" s="1">
        <v>197</v>
      </c>
      <c r="I33" s="1">
        <v>100</v>
      </c>
    </row>
    <row r="34" spans="1:9" x14ac:dyDescent="0.3">
      <c r="A34" s="1" t="s">
        <v>1</v>
      </c>
      <c r="B34" s="1">
        <v>225</v>
      </c>
      <c r="C34" s="1">
        <v>190</v>
      </c>
      <c r="D34" s="1">
        <v>0</v>
      </c>
      <c r="E34" s="1">
        <v>30</v>
      </c>
      <c r="F34" s="1">
        <v>0</v>
      </c>
      <c r="G34" s="1">
        <v>30</v>
      </c>
      <c r="H34" s="1">
        <v>0</v>
      </c>
      <c r="I34" s="1">
        <v>30</v>
      </c>
    </row>
    <row r="35" spans="1:9" x14ac:dyDescent="0.3">
      <c r="A35" s="1" t="s">
        <v>17</v>
      </c>
      <c r="B35" s="1">
        <f>B33-B34</f>
        <v>-225</v>
      </c>
      <c r="C35" s="1">
        <f t="shared" ref="C35:I35" si="2">C33-C34</f>
        <v>-190</v>
      </c>
      <c r="D35" s="1">
        <f t="shared" si="2"/>
        <v>150</v>
      </c>
      <c r="E35" s="1">
        <f t="shared" si="2"/>
        <v>190</v>
      </c>
      <c r="F35" s="1">
        <f t="shared" si="2"/>
        <v>215</v>
      </c>
      <c r="G35" s="1">
        <f t="shared" si="2"/>
        <v>175</v>
      </c>
      <c r="H35" s="1">
        <f t="shared" si="2"/>
        <v>197</v>
      </c>
      <c r="I35" s="1">
        <f t="shared" si="2"/>
        <v>70</v>
      </c>
    </row>
    <row r="37" spans="1:9" x14ac:dyDescent="0.3">
      <c r="A37" s="1" t="s">
        <v>16</v>
      </c>
      <c r="B37" s="1"/>
      <c r="C37" s="1"/>
      <c r="D37" s="1"/>
      <c r="E37" s="1"/>
      <c r="F37" s="1"/>
      <c r="G37" s="1"/>
      <c r="H37" s="1"/>
      <c r="I37" s="1"/>
    </row>
    <row r="38" spans="1:9" x14ac:dyDescent="0.3">
      <c r="A38" s="1" t="s">
        <v>0</v>
      </c>
      <c r="B38" s="1">
        <v>0</v>
      </c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</row>
    <row r="39" spans="1:9" x14ac:dyDescent="0.3">
      <c r="A39" s="1" t="s">
        <v>15</v>
      </c>
      <c r="B39" s="1">
        <v>0</v>
      </c>
      <c r="C39" s="1">
        <v>50</v>
      </c>
      <c r="D39" s="1">
        <v>150</v>
      </c>
      <c r="E39" s="1">
        <v>250</v>
      </c>
      <c r="F39" s="1">
        <v>250</v>
      </c>
      <c r="G39" s="1">
        <v>200</v>
      </c>
      <c r="H39" s="1">
        <v>180</v>
      </c>
      <c r="I39" s="1">
        <v>120</v>
      </c>
    </row>
    <row r="40" spans="1:9" x14ac:dyDescent="0.3">
      <c r="A40" s="1" t="s">
        <v>1</v>
      </c>
      <c r="B40" s="1">
        <v>300</v>
      </c>
      <c r="C40" s="1">
        <v>100</v>
      </c>
      <c r="D40" s="1">
        <v>0</v>
      </c>
      <c r="E40" s="1">
        <v>50</v>
      </c>
      <c r="F40" s="1">
        <v>0</v>
      </c>
      <c r="G40" s="1">
        <v>50</v>
      </c>
      <c r="H40" s="1">
        <v>0</v>
      </c>
      <c r="I40" s="1">
        <v>50</v>
      </c>
    </row>
    <row r="41" spans="1:9" x14ac:dyDescent="0.3">
      <c r="A41" s="1" t="s">
        <v>17</v>
      </c>
      <c r="B41" s="1">
        <f>B39-B40</f>
        <v>-300</v>
      </c>
      <c r="C41" s="1">
        <f t="shared" ref="C41:I41" si="3">C39-C40</f>
        <v>-50</v>
      </c>
      <c r="D41" s="1">
        <f t="shared" si="3"/>
        <v>150</v>
      </c>
      <c r="E41" s="1">
        <f t="shared" si="3"/>
        <v>200</v>
      </c>
      <c r="F41" s="1">
        <f t="shared" si="3"/>
        <v>250</v>
      </c>
      <c r="G41" s="1">
        <f t="shared" si="3"/>
        <v>150</v>
      </c>
      <c r="H41" s="1">
        <f t="shared" si="3"/>
        <v>180</v>
      </c>
      <c r="I41" s="1">
        <f t="shared" si="3"/>
        <v>70</v>
      </c>
    </row>
    <row r="43" spans="1:9" x14ac:dyDescent="0.3">
      <c r="A43" t="s">
        <v>18</v>
      </c>
      <c r="B43" s="4">
        <f>NPV(0.18,C35:I35)+B35</f>
        <v>119.68906766103049</v>
      </c>
    </row>
    <row r="44" spans="1:9" x14ac:dyDescent="0.3">
      <c r="A44" t="s">
        <v>19</v>
      </c>
      <c r="B44" s="4">
        <f>NPV(0.18,C41:I41)+B41</f>
        <v>170.24698824295803</v>
      </c>
    </row>
    <row r="46" spans="1:9" x14ac:dyDescent="0.3">
      <c r="A46" t="s">
        <v>21</v>
      </c>
      <c r="B46">
        <f>NPV(0.18,C33:I33)+B33/(1+0.18)^0</f>
        <v>546.49597047692521</v>
      </c>
      <c r="D46" t="s">
        <v>24</v>
      </c>
      <c r="E46">
        <f>NPV(0.18,C39:I39)+B39/(1+0.18)^0</f>
        <v>622.97600706040964</v>
      </c>
    </row>
    <row r="47" spans="1:9" x14ac:dyDescent="0.3">
      <c r="A47" t="s">
        <v>22</v>
      </c>
      <c r="B47">
        <f>NPV(0.18,C34:I34)+B34/(1+0.18)^0</f>
        <v>426.80690281589477</v>
      </c>
      <c r="D47" t="s">
        <v>23</v>
      </c>
      <c r="E47">
        <f>NPV(0.18,C40:I40)+B40/(1+0.18)^0</f>
        <v>452.72901881745167</v>
      </c>
    </row>
    <row r="49" spans="1:5" x14ac:dyDescent="0.3">
      <c r="A49" t="s">
        <v>20</v>
      </c>
      <c r="B49">
        <f>B46/B47</f>
        <v>1.2804290813278127</v>
      </c>
      <c r="D49" t="s">
        <v>25</v>
      </c>
      <c r="E49">
        <f>E46/E47</f>
        <v>1.3760461140477602</v>
      </c>
    </row>
    <row r="51" spans="1:5" x14ac:dyDescent="0.3">
      <c r="A51" t="s">
        <v>76</v>
      </c>
    </row>
    <row r="53" spans="1:5" ht="15.6" x14ac:dyDescent="0.3">
      <c r="A53" s="12" t="s">
        <v>77</v>
      </c>
    </row>
    <row r="54" spans="1:5" ht="28.8" x14ac:dyDescent="0.3">
      <c r="A54" s="5" t="s">
        <v>26</v>
      </c>
      <c r="B54" s="5" t="s">
        <v>27</v>
      </c>
      <c r="C54" s="5" t="s">
        <v>28</v>
      </c>
    </row>
    <row r="55" spans="1:5" x14ac:dyDescent="0.3">
      <c r="A55" s="6" t="s">
        <v>29</v>
      </c>
      <c r="B55" s="7">
        <v>150000</v>
      </c>
      <c r="C55" s="7">
        <v>40000</v>
      </c>
    </row>
    <row r="56" spans="1:5" x14ac:dyDescent="0.3">
      <c r="A56" s="6" t="s">
        <v>30</v>
      </c>
      <c r="B56" s="7">
        <v>200000</v>
      </c>
      <c r="C56" s="7">
        <v>50000</v>
      </c>
    </row>
    <row r="58" spans="1:5" x14ac:dyDescent="0.3">
      <c r="A58" t="s">
        <v>31</v>
      </c>
      <c r="B58">
        <f>B55/C55</f>
        <v>3.75</v>
      </c>
      <c r="C58" t="s">
        <v>78</v>
      </c>
    </row>
    <row r="59" spans="1:5" x14ac:dyDescent="0.3">
      <c r="A59" t="s">
        <v>32</v>
      </c>
      <c r="B59">
        <f>B56/C56</f>
        <v>4</v>
      </c>
      <c r="C59" t="s">
        <v>79</v>
      </c>
    </row>
    <row r="61" spans="1:5" x14ac:dyDescent="0.3">
      <c r="A61" t="s">
        <v>81</v>
      </c>
    </row>
    <row r="63" spans="1:5" ht="15.6" x14ac:dyDescent="0.3">
      <c r="A63" s="12" t="s">
        <v>80</v>
      </c>
    </row>
    <row r="64" spans="1:5" x14ac:dyDescent="0.3">
      <c r="A64" s="1" t="s">
        <v>34</v>
      </c>
      <c r="B64" s="1"/>
    </row>
    <row r="65" spans="1:7" x14ac:dyDescent="0.3">
      <c r="A65" s="1" t="s">
        <v>33</v>
      </c>
      <c r="B65" s="1"/>
    </row>
    <row r="66" spans="1:7" x14ac:dyDescent="0.3">
      <c r="A66" s="1" t="s">
        <v>35</v>
      </c>
      <c r="B66" s="1"/>
    </row>
    <row r="68" spans="1:7" x14ac:dyDescent="0.3">
      <c r="A68" s="1" t="s">
        <v>0</v>
      </c>
      <c r="B68" s="1" t="s">
        <v>36</v>
      </c>
      <c r="C68" s="1" t="s">
        <v>41</v>
      </c>
      <c r="D68" s="1" t="s">
        <v>38</v>
      </c>
      <c r="F68" t="s">
        <v>82</v>
      </c>
    </row>
    <row r="69" spans="1:7" x14ac:dyDescent="0.3">
      <c r="A69" s="1">
        <v>1</v>
      </c>
      <c r="B69" s="1">
        <v>1000</v>
      </c>
      <c r="C69" s="1">
        <f>B69/(1+0.1)^A69</f>
        <v>909.09090909090901</v>
      </c>
      <c r="D69" s="1">
        <f>C69</f>
        <v>909.09090909090901</v>
      </c>
    </row>
    <row r="70" spans="1:7" x14ac:dyDescent="0.3">
      <c r="A70" s="1">
        <v>2</v>
      </c>
      <c r="B70" s="1">
        <v>1000</v>
      </c>
      <c r="C70" s="1">
        <f t="shared" ref="C70:C76" si="4">B70/(1+0.1)^A70</f>
        <v>826.44628099173542</v>
      </c>
      <c r="D70" s="1">
        <f>C69+C70</f>
        <v>1735.5371900826444</v>
      </c>
    </row>
    <row r="71" spans="1:7" x14ac:dyDescent="0.3">
      <c r="A71" s="1">
        <v>3</v>
      </c>
      <c r="B71" s="1">
        <v>1000</v>
      </c>
      <c r="C71" s="1">
        <f t="shared" si="4"/>
        <v>751.31480090157754</v>
      </c>
      <c r="D71" s="1">
        <f>D70+C72</f>
        <v>2418.5506454477149</v>
      </c>
    </row>
    <row r="72" spans="1:7" x14ac:dyDescent="0.3">
      <c r="A72" s="1">
        <v>4</v>
      </c>
      <c r="B72" s="1">
        <v>1000</v>
      </c>
      <c r="C72" s="1">
        <f t="shared" si="4"/>
        <v>683.01345536507051</v>
      </c>
      <c r="D72" s="1">
        <f>D71+C72</f>
        <v>3101.5641008127855</v>
      </c>
    </row>
    <row r="73" spans="1:7" x14ac:dyDescent="0.3">
      <c r="A73" s="1">
        <v>5</v>
      </c>
      <c r="B73" s="1">
        <v>1000</v>
      </c>
      <c r="C73" s="1">
        <f t="shared" si="4"/>
        <v>620.92132305915493</v>
      </c>
      <c r="D73" s="1">
        <f>D72+C73</f>
        <v>3722.4854238719404</v>
      </c>
    </row>
    <row r="74" spans="1:7" x14ac:dyDescent="0.3">
      <c r="A74" s="1">
        <v>6</v>
      </c>
      <c r="B74" s="1">
        <v>1000</v>
      </c>
      <c r="C74" s="1">
        <f t="shared" si="4"/>
        <v>564.47393005377717</v>
      </c>
      <c r="D74" s="1">
        <f>D73+C74</f>
        <v>4286.9593539257176</v>
      </c>
    </row>
    <row r="75" spans="1:7" x14ac:dyDescent="0.3">
      <c r="A75" s="1">
        <v>7</v>
      </c>
      <c r="B75" s="1">
        <v>1000</v>
      </c>
      <c r="C75" s="1">
        <f t="shared" si="4"/>
        <v>513.15811823070646</v>
      </c>
      <c r="D75" s="1">
        <f>D74+C75</f>
        <v>4800.1174721564239</v>
      </c>
    </row>
    <row r="76" spans="1:7" x14ac:dyDescent="0.3">
      <c r="A76" s="1">
        <v>8</v>
      </c>
      <c r="B76" s="1">
        <v>1000</v>
      </c>
      <c r="C76" s="1">
        <f t="shared" si="4"/>
        <v>466.50738020973318</v>
      </c>
      <c r="D76" s="1">
        <f>D75+C76</f>
        <v>5266.624852366157</v>
      </c>
      <c r="F76" t="s">
        <v>83</v>
      </c>
    </row>
    <row r="78" spans="1:7" ht="15.6" x14ac:dyDescent="0.3">
      <c r="A78" s="12" t="s">
        <v>84</v>
      </c>
    </row>
    <row r="79" spans="1:7" x14ac:dyDescent="0.3">
      <c r="A79" s="1" t="s">
        <v>0</v>
      </c>
      <c r="B79" s="1">
        <v>0</v>
      </c>
      <c r="C79" s="1">
        <v>1</v>
      </c>
      <c r="D79" s="1">
        <v>2</v>
      </c>
      <c r="E79" s="1">
        <v>3</v>
      </c>
      <c r="F79" s="1">
        <v>4</v>
      </c>
      <c r="G79" s="1">
        <v>5</v>
      </c>
    </row>
    <row r="80" spans="1:7" x14ac:dyDescent="0.3">
      <c r="A80" s="1" t="s">
        <v>4</v>
      </c>
      <c r="B80" s="1">
        <v>100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5</v>
      </c>
      <c r="B81" s="1"/>
      <c r="C81" s="1">
        <v>30</v>
      </c>
      <c r="D81" s="1">
        <v>30</v>
      </c>
      <c r="E81" s="1">
        <v>30</v>
      </c>
      <c r="F81" s="1">
        <v>40</v>
      </c>
      <c r="G81" s="1">
        <v>40</v>
      </c>
    </row>
    <row r="83" spans="1:7" x14ac:dyDescent="0.3">
      <c r="A83" s="1" t="s">
        <v>39</v>
      </c>
      <c r="B83" s="1" t="s">
        <v>37</v>
      </c>
      <c r="C83" s="1" t="s">
        <v>38</v>
      </c>
      <c r="D83" s="8" t="s">
        <v>0</v>
      </c>
    </row>
    <row r="84" spans="1:7" x14ac:dyDescent="0.3">
      <c r="A84" s="1">
        <f>B81-B80</f>
        <v>-100</v>
      </c>
      <c r="B84" s="1">
        <f>A84/(1+0.17)^0</f>
        <v>-100</v>
      </c>
      <c r="C84" s="1">
        <f>B84</f>
        <v>-100</v>
      </c>
      <c r="D84">
        <v>0</v>
      </c>
    </row>
    <row r="85" spans="1:7" x14ac:dyDescent="0.3">
      <c r="A85" s="1">
        <v>30</v>
      </c>
      <c r="B85" s="1">
        <f>A85/(1+0.17)^1</f>
        <v>25.641025641025642</v>
      </c>
      <c r="C85" s="1">
        <f>B84+B85</f>
        <v>-74.358974358974365</v>
      </c>
      <c r="D85">
        <v>1</v>
      </c>
    </row>
    <row r="86" spans="1:7" x14ac:dyDescent="0.3">
      <c r="A86" s="1">
        <v>30</v>
      </c>
      <c r="B86" s="1">
        <f>A86/(1+0.17)^2</f>
        <v>21.915406530791149</v>
      </c>
      <c r="C86" s="1">
        <f>C85+B86</f>
        <v>-52.44356782818322</v>
      </c>
      <c r="D86">
        <v>2</v>
      </c>
    </row>
    <row r="87" spans="1:7" x14ac:dyDescent="0.3">
      <c r="A87" s="1">
        <v>30</v>
      </c>
      <c r="B87" s="1">
        <f>A87/(1+0.17)^3</f>
        <v>18.731116692983889</v>
      </c>
      <c r="C87" s="1">
        <f>C86+B87</f>
        <v>-33.712451135199331</v>
      </c>
      <c r="D87">
        <v>3</v>
      </c>
    </row>
    <row r="88" spans="1:7" x14ac:dyDescent="0.3">
      <c r="A88" s="1">
        <v>40</v>
      </c>
      <c r="B88" s="1">
        <f>A88/(1+0.17)^4</f>
        <v>21.34600192932637</v>
      </c>
      <c r="C88" s="1">
        <f>C87+B88</f>
        <v>-12.366449205872961</v>
      </c>
      <c r="D88">
        <v>4</v>
      </c>
    </row>
    <row r="89" spans="1:7" x14ac:dyDescent="0.3">
      <c r="A89" s="1">
        <v>40</v>
      </c>
      <c r="B89" s="1">
        <f>A89/(1+0.17)^5</f>
        <v>18.244446093441343</v>
      </c>
      <c r="C89" s="1">
        <f>C88+B89</f>
        <v>5.8779968875683828</v>
      </c>
      <c r="D89">
        <v>5</v>
      </c>
    </row>
    <row r="91" spans="1:7" x14ac:dyDescent="0.3">
      <c r="A91" t="s">
        <v>40</v>
      </c>
    </row>
    <row r="93" spans="1:7" ht="15.6" x14ac:dyDescent="0.3">
      <c r="A93" s="12" t="s">
        <v>85</v>
      </c>
    </row>
    <row r="94" spans="1:7" x14ac:dyDescent="0.3">
      <c r="A94" s="1" t="s">
        <v>42</v>
      </c>
    </row>
    <row r="95" spans="1:7" x14ac:dyDescent="0.3">
      <c r="A95" s="1" t="s">
        <v>43</v>
      </c>
    </row>
    <row r="96" spans="1:7" x14ac:dyDescent="0.3">
      <c r="A96" s="1" t="s">
        <v>44</v>
      </c>
    </row>
    <row r="97" spans="1:10" x14ac:dyDescent="0.3">
      <c r="A97" s="1" t="s">
        <v>45</v>
      </c>
    </row>
    <row r="99" spans="1:10" x14ac:dyDescent="0.3">
      <c r="A99" t="s">
        <v>46</v>
      </c>
    </row>
    <row r="100" spans="1:10" x14ac:dyDescent="0.3">
      <c r="A100" t="s">
        <v>47</v>
      </c>
      <c r="C100">
        <f>100*(1+0.17)^(3-2)</f>
        <v>117</v>
      </c>
    </row>
    <row r="101" spans="1:10" x14ac:dyDescent="0.3">
      <c r="A101" t="s">
        <v>87</v>
      </c>
      <c r="C101">
        <f>300/(1+0.17)^(5-3)</f>
        <v>219.15406530791151</v>
      </c>
    </row>
    <row r="103" spans="1:10" x14ac:dyDescent="0.3">
      <c r="A103" t="s">
        <v>48</v>
      </c>
      <c r="C103">
        <f>C100+C101</f>
        <v>336.15406530791154</v>
      </c>
    </row>
    <row r="105" spans="1:10" ht="15.6" x14ac:dyDescent="0.3">
      <c r="A105" s="12" t="s">
        <v>86</v>
      </c>
    </row>
    <row r="106" spans="1:10" x14ac:dyDescent="0.3">
      <c r="A106" s="1" t="s">
        <v>49</v>
      </c>
      <c r="B106" s="1" t="s">
        <v>50</v>
      </c>
      <c r="C106" s="2" t="s">
        <v>52</v>
      </c>
      <c r="D106" s="1" t="s">
        <v>51</v>
      </c>
      <c r="E106" s="9">
        <v>0.1</v>
      </c>
      <c r="F106" s="1" t="s">
        <v>53</v>
      </c>
      <c r="G106" s="1" t="s">
        <v>54</v>
      </c>
      <c r="H106" s="1" t="s">
        <v>55</v>
      </c>
      <c r="I106" s="1" t="s">
        <v>58</v>
      </c>
      <c r="J106" s="1" t="s">
        <v>91</v>
      </c>
    </row>
    <row r="107" spans="1:10" x14ac:dyDescent="0.3">
      <c r="A107" s="1" t="s">
        <v>56</v>
      </c>
      <c r="B107" s="11">
        <v>2</v>
      </c>
      <c r="C107" s="3">
        <v>5</v>
      </c>
      <c r="D107" s="3">
        <v>4</v>
      </c>
      <c r="E107" s="3">
        <v>3</v>
      </c>
      <c r="F107" s="3">
        <v>1</v>
      </c>
      <c r="G107" s="3">
        <v>3</v>
      </c>
      <c r="H107" s="1"/>
      <c r="I107" s="1"/>
      <c r="J107" s="3">
        <v>5</v>
      </c>
    </row>
    <row r="108" spans="1:10" x14ac:dyDescent="0.3">
      <c r="A108" s="10" t="s">
        <v>57</v>
      </c>
      <c r="B108" s="1">
        <v>9</v>
      </c>
      <c r="C108" s="1">
        <v>5</v>
      </c>
      <c r="D108" s="1">
        <v>2</v>
      </c>
      <c r="E108" s="1">
        <v>0</v>
      </c>
      <c r="F108" s="1">
        <v>2</v>
      </c>
      <c r="G108" s="1">
        <v>5</v>
      </c>
      <c r="H108" s="1"/>
      <c r="I108" s="1">
        <f>B108*B107+C108*C107+D108*D107+E108*E107+F108*F107+G108*G107</f>
        <v>68</v>
      </c>
      <c r="J108" s="1">
        <f>B108*J107+C108*C107+D108*D107+E108*E107+F108*F107+G108*G107</f>
        <v>95</v>
      </c>
    </row>
    <row r="109" spans="1:10" x14ac:dyDescent="0.3">
      <c r="A109" s="1">
        <v>2</v>
      </c>
      <c r="B109" s="1">
        <v>2</v>
      </c>
      <c r="C109" s="1">
        <v>6</v>
      </c>
      <c r="D109" s="1">
        <v>2</v>
      </c>
      <c r="E109" s="1">
        <v>0</v>
      </c>
      <c r="F109" s="1">
        <v>5</v>
      </c>
      <c r="G109" s="1">
        <v>1</v>
      </c>
      <c r="H109" s="1"/>
      <c r="I109" s="1">
        <f>B109*B107+C109*C107+D109*D107+E109*E107+F109*F107+G109*G107</f>
        <v>50</v>
      </c>
      <c r="J109" s="1">
        <f>B109*J107+C109*C107+D109*D107+E109*E107+F109*F107+G109*G107</f>
        <v>56</v>
      </c>
    </row>
    <row r="110" spans="1:10" x14ac:dyDescent="0.3">
      <c r="A110" s="1">
        <v>3</v>
      </c>
      <c r="B110" s="1">
        <v>6</v>
      </c>
      <c r="C110" s="1">
        <v>8</v>
      </c>
      <c r="D110" s="1">
        <v>2</v>
      </c>
      <c r="E110" s="1">
        <v>2</v>
      </c>
      <c r="F110" s="1">
        <v>6</v>
      </c>
      <c r="G110" s="1">
        <v>0</v>
      </c>
      <c r="H110" s="1"/>
      <c r="I110" s="1">
        <f>B110*B107+C110*C107+D110*D107+E110*E107+F110*F107+G110*G107</f>
        <v>72</v>
      </c>
      <c r="J110" s="1">
        <f>B110*J107+C110*C107+D110*D107+E110*E107+F110*F107+G110*G107</f>
        <v>90</v>
      </c>
    </row>
    <row r="111" spans="1:10" x14ac:dyDescent="0.3">
      <c r="A111" s="1">
        <v>4</v>
      </c>
      <c r="B111" s="1">
        <v>1</v>
      </c>
      <c r="C111" s="1">
        <v>1</v>
      </c>
      <c r="D111" s="1">
        <v>5</v>
      </c>
      <c r="E111" s="1">
        <v>10</v>
      </c>
      <c r="F111" s="1">
        <v>5</v>
      </c>
      <c r="G111" s="1">
        <v>0</v>
      </c>
      <c r="H111" s="1"/>
      <c r="I111" s="1">
        <f>B111*B107+C111*C107+D111*D107+E111*E107+F111*F107+G111*G107</f>
        <v>62</v>
      </c>
      <c r="J111" s="1">
        <f>B111*J107+C111*C107+D111*D107+E111*E107+F111*F107+G111*G107</f>
        <v>65</v>
      </c>
    </row>
    <row r="112" spans="1:10" x14ac:dyDescent="0.3">
      <c r="A112" s="1">
        <v>5</v>
      </c>
      <c r="B112" s="1">
        <v>3</v>
      </c>
      <c r="C112" s="1">
        <v>10</v>
      </c>
      <c r="D112" s="1">
        <v>9</v>
      </c>
      <c r="E112" s="1">
        <v>1</v>
      </c>
      <c r="F112" s="1">
        <v>8</v>
      </c>
      <c r="G112" s="1">
        <v>0</v>
      </c>
      <c r="H112" s="1"/>
      <c r="I112" s="1">
        <f>B112*B107+C112*C107+D112*D107+E112*E107+F112*F107+G112*G107</f>
        <v>103</v>
      </c>
      <c r="J112" s="1">
        <f>B112*J107+C112*C107+D112*D107+E112*E107+F112*F107+G112*G107</f>
        <v>112</v>
      </c>
    </row>
    <row r="114" spans="1:2" x14ac:dyDescent="0.3">
      <c r="A114" t="s">
        <v>59</v>
      </c>
    </row>
    <row r="115" spans="1:2" x14ac:dyDescent="0.3">
      <c r="A115" t="s">
        <v>60</v>
      </c>
    </row>
    <row r="117" spans="1:2" x14ac:dyDescent="0.3">
      <c r="A117" t="s">
        <v>90</v>
      </c>
    </row>
    <row r="118" spans="1:2" x14ac:dyDescent="0.3">
      <c r="A118" t="s">
        <v>89</v>
      </c>
    </row>
    <row r="120" spans="1:2" x14ac:dyDescent="0.3">
      <c r="A120" t="s">
        <v>61</v>
      </c>
    </row>
    <row r="122" spans="1:2" ht="15.6" x14ac:dyDescent="0.3">
      <c r="A122" s="12" t="s">
        <v>88</v>
      </c>
    </row>
    <row r="123" spans="1:2" x14ac:dyDescent="0.3">
      <c r="A123" s="1" t="s">
        <v>64</v>
      </c>
      <c r="B123" s="1"/>
    </row>
    <row r="124" spans="1:2" x14ac:dyDescent="0.3">
      <c r="A124" s="1" t="s">
        <v>65</v>
      </c>
      <c r="B124" s="1"/>
    </row>
    <row r="125" spans="1:2" x14ac:dyDescent="0.3">
      <c r="A125" s="1" t="s">
        <v>63</v>
      </c>
      <c r="B125" s="1"/>
    </row>
    <row r="126" spans="1:2" x14ac:dyDescent="0.3">
      <c r="A126" s="1" t="s">
        <v>66</v>
      </c>
      <c r="B126" s="1"/>
    </row>
    <row r="128" spans="1:2" x14ac:dyDescent="0.3">
      <c r="A128" t="s">
        <v>67</v>
      </c>
      <c r="B128">
        <f>1+1.5%</f>
        <v>1.0149999999999999</v>
      </c>
    </row>
    <row r="129" spans="1:3" x14ac:dyDescent="0.3">
      <c r="A129" t="s">
        <v>68</v>
      </c>
      <c r="B129">
        <f>(B128)^-12</f>
        <v>0.83638742189539661</v>
      </c>
    </row>
    <row r="130" spans="1:3" x14ac:dyDescent="0.3">
      <c r="A130" t="s">
        <v>69</v>
      </c>
      <c r="B130">
        <f>1-B129</f>
        <v>0.16361257810460339</v>
      </c>
    </row>
    <row r="131" spans="1:3" x14ac:dyDescent="0.3">
      <c r="A131" t="s">
        <v>70</v>
      </c>
      <c r="B131">
        <f>B130/0.015</f>
        <v>10.907505206973561</v>
      </c>
    </row>
    <row r="132" spans="1:3" x14ac:dyDescent="0.3">
      <c r="A132" t="s">
        <v>71</v>
      </c>
      <c r="C132">
        <f>25*B131</f>
        <v>272.68763017433901</v>
      </c>
    </row>
    <row r="134" spans="1:3" x14ac:dyDescent="0.3">
      <c r="A134" t="s">
        <v>92</v>
      </c>
    </row>
    <row r="136" spans="1:3" ht="15.6" x14ac:dyDescent="0.3">
      <c r="A136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hue</dc:creator>
  <cp:lastModifiedBy>Nguyễn Hưng</cp:lastModifiedBy>
  <dcterms:created xsi:type="dcterms:W3CDTF">2025-09-18T03:30:39Z</dcterms:created>
  <dcterms:modified xsi:type="dcterms:W3CDTF">2025-09-20T15:23:19Z</dcterms:modified>
</cp:coreProperties>
</file>